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CE3A9563_F151_43B1_B2EA_112B1C3F8B50_.wvu.FilterData">BTG!$A$1:$AP$752</definedName>
    <definedName hidden="1" localSheetId="2" name="Z_1A66DACC_A09E_48C8_B4C1_B16A90BB58D4_.wvu.FilterData">BTG!$A$1:$AK$755</definedName>
    <definedName hidden="1" localSheetId="2" name="Z_EF1379FC_E789_4B85_98CB_6FAD0C7EA429_.wvu.FilterData">BTG!$A$1:$AL$760</definedName>
    <definedName hidden="1" localSheetId="2" name="Z_1270BF69_09BD_47CB_94B6_BD518A875266_.wvu.FilterData">BTG!$D$2:$F$760</definedName>
    <definedName hidden="1" localSheetId="5" name="Z_1270BF69_09BD_47CB_94B6_BD518A875266_.wvu.FilterData">'Ágora'!$D$2:$F$28</definedName>
    <definedName hidden="1" localSheetId="2" name="Z_8F75A1DA_DE5A_4D2A_9E28_9292DBBBC6C0_.wvu.FilterData">BTG!$A$2:$AN$752</definedName>
    <definedName hidden="1" localSheetId="2" name="Z_2DC7F001_8D5D_42F1_8C21_89E7D363BF88_.wvu.FilterData">BTG!$A$1:$AQ$752</definedName>
    <definedName hidden="1" localSheetId="2" name="Z_2EB9508D_D407_4693_A8BE_C1B88587E6C0_.wvu.FilterData">BTG!$A$1:$AO$752</definedName>
    <definedName hidden="1" localSheetId="2" name="Z_ACD22EB7_1BE1_4EE6_97B1_6FEF99B598EE_.wvu.FilterData">BTG!$A$1:$AO$752</definedName>
    <definedName hidden="1" localSheetId="2" name="Z_60F19E5A_792B_410E_BE6B_46FFC57A3474_.wvu.FilterData">BTG!$K$2:$K$760</definedName>
    <definedName hidden="1" localSheetId="3" name="Z_60F19E5A_792B_410E_BE6B_46FFC57A3474_.wvu.FilterData">Guide!$B$2:$S$403</definedName>
    <definedName hidden="1" localSheetId="5" name="Z_60F19E5A_792B_410E_BE6B_46FFC57A3474_.wvu.FilterData">'Ágora'!$K$2:$K$28</definedName>
    <definedName hidden="1" localSheetId="2" name="Z_C40BAAF7_4D48_417C_A656_273C9FA1C18B_.wvu.FilterData">BTG!$A$1:$AQ$752</definedName>
    <definedName hidden="1" localSheetId="2" name="Z_432A121F_6275_4C77_90B6_094758D9B5F6_.wvu.FilterData">BTG!$A$2:$AO$752</definedName>
    <definedName hidden="1" localSheetId="2" name="Z_18969D55_21BE_411D_B462_A709810296EE_.wvu.FilterData">BTG!$A$2:$AK$755</definedName>
    <definedName hidden="1" localSheetId="2" name="Z_0CDF24EE_BA94_44EA_8F1F_2AAA096120F6_.wvu.FilterData">BTG!$F$2:$M$760</definedName>
    <definedName hidden="1" localSheetId="5" name="Z_0CDF24EE_BA94_44EA_8F1F_2AAA096120F6_.wvu.FilterData">'Ágora'!$F$2:$M$28</definedName>
    <definedName hidden="1" localSheetId="2" name="Z_FB5DB6D8_A6FB_4476_AB22_7B4C55C5134E_.wvu.FilterData">BTG!$A$1:$AQ$755</definedName>
    <definedName hidden="1" localSheetId="2" name="Z_6B926578_D3E9_47B9_AB3A_0D0A54F06B21_.wvu.FilterData">BTG!$A$1:$AQ$752</definedName>
    <definedName hidden="1" localSheetId="2" name="Z_A9135930_82EE_4A06_B216_0E993060AF69_.wvu.FilterData">BTG!$A$2:$AO$752</definedName>
    <definedName hidden="1" localSheetId="2" name="Z_752B8921_A014_4693_A586_1A087E4EA275_.wvu.FilterData">BTG!$A$1:$AL$760</definedName>
    <definedName hidden="1" localSheetId="2" name="Z_A1A1DBF0_C26E_454C_A4D7_28BF1656EE48_.wvu.FilterData">BTG!$B$2:$AH$755</definedName>
    <definedName hidden="1" localSheetId="5" name="Z_A1A1DBF0_C26E_454C_A4D7_28BF1656EE48_.wvu.FilterData">'Ágora'!$B$2:$AC$16</definedName>
    <definedName hidden="1" localSheetId="2" name="Z_7F5A49F3_0E33_4B26_B2B8_52934774138A_.wvu.FilterData">BTG!$A$1:$AL$760</definedName>
    <definedName hidden="1" localSheetId="2" name="Z_112A96FF_1DED_40CE_9EE4_2F49119B8A39_.wvu.FilterData">BTG!$A$1:$AN$760</definedName>
    <definedName hidden="1" localSheetId="2" name="Z_BE0CACDF_68B7_4BBC_9005_A4AA74A0BD27_.wvu.FilterData">BTG!$B$2:$AI$755</definedName>
    <definedName hidden="1" localSheetId="5" name="Z_BE0CACDF_68B7_4BBC_9005_A4AA74A0BD27_.wvu.FilterData">'Ágora'!$B$2:$AD$15</definedName>
    <definedName hidden="1" localSheetId="2" name="Z_630D934E_F712_488A_8033_7F18E088D5B4_.wvu.FilterData">BTG!$A$1:$AO$752</definedName>
    <definedName hidden="1" localSheetId="2" name="Z_AF4438F2_94D7_4BCF_80F6_0A09A1C347C5_.wvu.FilterData">BTG!$B$2:$AH$755</definedName>
    <definedName hidden="1" localSheetId="3" name="Z_AF4438F2_94D7_4BCF_80F6_0A09A1C347C5_.wvu.FilterData">Guide!$A$1:$CE$395</definedName>
    <definedName hidden="1" localSheetId="5" name="Z_AF4438F2_94D7_4BCF_80F6_0A09A1C347C5_.wvu.FilterData">'Ágora'!$B$2:$AC$16</definedName>
    <definedName hidden="1" localSheetId="2" name="Z_5C618F57_5F07_4D45_BE8C_A18D04EDC5BB_.wvu.FilterData">BTG!$AB$2:$AB$760</definedName>
    <definedName hidden="1" localSheetId="3" name="Z_5C618F57_5F07_4D45_BE8C_A18D04EDC5BB_.wvu.FilterData">Guide!$K$2:$K$403</definedName>
    <definedName hidden="1" localSheetId="2" name="Z_5F975D19_4C92_4B91_B550_29158132308B_.wvu.FilterData">BTG!$A$1:$AO$752</definedName>
    <definedName hidden="1" localSheetId="0" name="Z_D8BA205F_DA65_43E2_AE47_A3731F1FEE52_.wvu.FilterData">'Clientes Novos Int.'!$B$1:$N$1</definedName>
    <definedName hidden="1" localSheetId="1" name="Z_D8BA205F_DA65_43E2_AE47_A3731F1FEE52_.wvu.FilterData">'Clientes Novos'!$A$1:$P$1</definedName>
    <definedName hidden="1" localSheetId="2" name="Z_D8BA205F_DA65_43E2_AE47_A3731F1FEE52_.wvu.FilterData">BTG!$B$2:$AJ$755</definedName>
    <definedName hidden="1" localSheetId="3" name="Z_D8BA205F_DA65_43E2_AE47_A3731F1FEE52_.wvu.FilterData">Guide!$K$2:$K$403</definedName>
    <definedName hidden="1" localSheetId="2" name="Z_3F1D4AFA_C8E8_4A1D_BE6F_513AF4008897_.wvu.FilterData">BTG!$K$2:$K$760</definedName>
    <definedName hidden="1" localSheetId="3" name="Z_3F1D4AFA_C8E8_4A1D_BE6F_513AF4008897_.wvu.FilterData">Guide!$K$2:$K$403</definedName>
    <definedName hidden="1" localSheetId="5" name="Z_3F1D4AFA_C8E8_4A1D_BE6F_513AF4008897_.wvu.FilterData">'Ágora'!$K$2:$K$28</definedName>
    <definedName hidden="1" localSheetId="2" name="Z_0EC88489_C028_4982_B1AF_A39A36E415E3_.wvu.FilterData">BTG!$A$1:$AK$760</definedName>
    <definedName hidden="1" localSheetId="2" name="Z_B794E871_8938_4FEB_8289_CEF11EF04680_.wvu.FilterData">BTG!$A$1:$AO$752</definedName>
    <definedName hidden="1" localSheetId="2" name="Z_98594702_9F79_40D2_81F5_28F220874FDC_.wvu.FilterData">BTG!$B$2:$AI$755</definedName>
    <definedName hidden="1" localSheetId="5" name="Z_98594702_9F79_40D2_81F5_28F220874FDC_.wvu.FilterData">'Ágora'!$B$2:$AD$16</definedName>
    <definedName hidden="1" localSheetId="2" name="Z_F6088232_1B8B_4D1D_B0E2_B392648607EF_.wvu.FilterData">BTG!$B$2:$AI$755</definedName>
    <definedName hidden="1" localSheetId="5" name="Z_F6088232_1B8B_4D1D_B0E2_B392648607EF_.wvu.FilterData">'Ágora'!$B$2:$AD$15</definedName>
    <definedName hidden="1" localSheetId="2" name="Z_A39EDF89_2A90_4871_B8E0_7743C5F8ED8C_.wvu.FilterData">BTG!$A$1:$AN$752</definedName>
    <definedName hidden="1" localSheetId="2" name="Z_CD545F73_BEAC_424C_B601_B353746CAD76_.wvu.FilterData">BTG!$A$1:$AQ$752</definedName>
    <definedName hidden="1" localSheetId="2" name="Z_6EF00061_03E9_42F8_B491_434B898518B2_.wvu.FilterData">BTG!$B$2:$AF$755</definedName>
    <definedName hidden="1" localSheetId="3" name="Z_6EF00061_03E9_42F8_B491_434B898518B2_.wvu.FilterData">Guide!$K$2:$S$403</definedName>
    <definedName hidden="1" localSheetId="5" name="Z_6EF00061_03E9_42F8_B491_434B898518B2_.wvu.FilterData">'Ágora'!$B$2:$AA$16</definedName>
    <definedName hidden="1" localSheetId="2" name="Z_765C0AB2_0B61_44E9_930D_8BC6C589970A_.wvu.FilterData">BTG!$B$2:$AI$755</definedName>
    <definedName hidden="1" localSheetId="5" name="Z_765C0AB2_0B61_44E9_930D_8BC6C589970A_.wvu.FilterData">'Ágora'!$B$2:$AD$15</definedName>
    <definedName hidden="1" localSheetId="2" name="Z_81F6B05C_383C_47AD_8DF0_B1359F7F4425_.wvu.FilterData">BTG!$A$2:$AP$752</definedName>
    <definedName hidden="1" localSheetId="2" name="Z_FF51AE7E_B296_4040_9088_C9C527AF3DF8_.wvu.FilterData">BTG!$A$1:$AP$752</definedName>
    <definedName hidden="1" localSheetId="2" name="Z_C977E0D7_F784_45E0_9AA2_2E196614BA3D_.wvu.FilterData">BTG!$A$1:$AQ$752</definedName>
    <definedName hidden="1" localSheetId="2" name="Z_FFB8349C_C8CC_4274_B9A2_C48617E1D1A4_.wvu.FilterData">BTG!$A$2:$AQ$752</definedName>
    <definedName hidden="1" localSheetId="2" name="Z_68BA7381_F27C_43E2_9387_B7B04E1A46A9_.wvu.FilterData">BTG!$A$1:$AO$752</definedName>
    <definedName hidden="1" localSheetId="2" name="Z_46C935C1_032F_457F_86A5_B7367BD0BC19_.wvu.FilterData">BTG!$B$2:$AF$755</definedName>
    <definedName hidden="1" localSheetId="3" name="Z_46C935C1_032F_457F_86A5_B7367BD0BC19_.wvu.FilterData">Guide!$B$2:$S$403</definedName>
    <definedName hidden="1" localSheetId="5" name="Z_46C935C1_032F_457F_86A5_B7367BD0BC19_.wvu.FilterData">'Ágora'!$B$2:$AA$16</definedName>
    <definedName hidden="1" localSheetId="2" name="Z_2E4BA9CA_ABB9_494A_A787_4B398D6F993B_.wvu.FilterData">BTG!$A$1:$AP$752</definedName>
    <definedName hidden="1" localSheetId="2" name="Z_3B78EC57_ED1F_453B_830F_9510FE7CCA00_.wvu.FilterData">BTG!$A$2:$AP$752</definedName>
    <definedName hidden="1" localSheetId="2" name="Z_18A98FE0_033B_4CF3_8818_50D3AEC0A15C_.wvu.FilterData">BTG!$B$2:$AF$755</definedName>
    <definedName hidden="1" localSheetId="3" name="Z_18A98FE0_033B_4CF3_8818_50D3AEC0A15C_.wvu.FilterData">Guide!$B$2:$S$403</definedName>
    <definedName hidden="1" localSheetId="5" name="Z_18A98FE0_033B_4CF3_8818_50D3AEC0A15C_.wvu.FilterData">'Ágora'!$B$2:$AA$16</definedName>
    <definedName hidden="1" localSheetId="2" name="Z_126A0214_EE6F_4201_8194_97D677E2165B_.wvu.FilterData">BTG!$A$2:$AQ$752</definedName>
    <definedName hidden="1" localSheetId="2" name="Z_C1146B06_415C_4F59_B8DB_7F66B04198A8_.wvu.FilterData">BTG!$A$1:$AL$760</definedName>
    <definedName hidden="1" localSheetId="2" name="Z_4AD3B664_5BA3_4EFB_8855_A8F35B905B5B_.wvu.FilterData">BTG!$B$2:$AF$755</definedName>
    <definedName hidden="1" localSheetId="3" name="Z_4AD3B664_5BA3_4EFB_8855_A8F35B905B5B_.wvu.FilterData">Guide!$B$2:$BS$395</definedName>
    <definedName hidden="1" localSheetId="5" name="Z_4AD3B664_5BA3_4EFB_8855_A8F35B905B5B_.wvu.FilterData">'Ágora'!$B$2:$AA$16</definedName>
    <definedName hidden="1" localSheetId="2" name="Z_BE3CBE5A_0B9C_4281_AB6B_750CA2A76510_.wvu.FilterData">BTG!$A$1:$AP$752</definedName>
    <definedName hidden="1" localSheetId="2" name="Z_C769EE24_E565_4AF6_BCDE_10A730233BFC_.wvu.FilterData">BTG!$A$1:$AO$752</definedName>
    <definedName hidden="1" localSheetId="2" name="Z_F307B950_04B3_465F_BEA7_A3ED62498A01_.wvu.FilterData">BTG!$A$1:$AO$752</definedName>
    <definedName hidden="1" localSheetId="2" name="Z_B806A102_35C3_4C7B_8429_CEDABE13C4A8_.wvu.FilterData">BTG!$A$1:$AL$755</definedName>
    <definedName hidden="1" localSheetId="2" name="Z_200DD3F0_63E9_4FF9_BBFE_4E31A0A1583D_.wvu.FilterData">BTG!$B$2:$AI$755</definedName>
    <definedName hidden="1" localSheetId="5" name="Z_200DD3F0_63E9_4FF9_BBFE_4E31A0A1583D_.wvu.FilterData">'Ágora'!$B$2:$AD$15</definedName>
    <definedName hidden="1" localSheetId="2" name="Z_DFF1DBED_FCD3_4F75_BA04_2AEA0830F736_.wvu.FilterData">BTG!$J$1:$P$751</definedName>
    <definedName hidden="1" localSheetId="2" name="Z_94779690_02A1_412A_BD7B_961B0B693049_.wvu.FilterData">BTG!$F$2:$F$760</definedName>
    <definedName hidden="1" localSheetId="3" name="Z_94779690_02A1_412A_BD7B_961B0B693049_.wvu.FilterData">Guide!$A$2:$CB$395</definedName>
    <definedName hidden="1" localSheetId="5" name="Z_94779690_02A1_412A_BD7B_961B0B693049_.wvu.FilterData">'Ágora'!$F$2:$F$28</definedName>
    <definedName hidden="1" localSheetId="2" name="Z_9C011058_D817_4F79_869B_FBCF47661B2F_.wvu.FilterData">BTG!$Q$2:$Q$760</definedName>
    <definedName hidden="1" localSheetId="5" name="Z_9C011058_D817_4F79_869B_FBCF47661B2F_.wvu.FilterData">'Ágora'!$Q$2:$Q$28</definedName>
    <definedName hidden="1" localSheetId="2" name="Z_21369CE4_C83A_4373_B2C3_139B60F8B101_.wvu.FilterData">BTG!$A$1:$AK$755</definedName>
    <definedName hidden="1" localSheetId="2" name="Z_9D0B1D4A_0255_4A24_8619_5270948D2655_.wvu.FilterData">BTG!$A$1:$F$752</definedName>
    <definedName hidden="1" localSheetId="2" name="Z_3769F273_85A0_4E91_8AA8_965C11B3650F_.wvu.FilterData">BTG!$A$1:$AK$755</definedName>
    <definedName hidden="1" localSheetId="3" name="Z_3769F273_85A0_4E91_8AA8_965C11B3650F_.wvu.FilterData">Guide!$A$1:$CE$395</definedName>
    <definedName hidden="1" localSheetId="2" name="Z_299903D7_C58C_4441_9AAD_5DB5F4A5E33B_.wvu.FilterData">BTG!$B$2:$AI$755</definedName>
    <definedName hidden="1" localSheetId="5" name="Z_299903D7_C58C_4441_9AAD_5DB5F4A5E33B_.wvu.FilterData">'Ágora'!$B$2:$AD$15</definedName>
    <definedName hidden="1" localSheetId="2" name="Z_D4963A21_BEF1_45F4_BBD8_5CF3100D3F93_.wvu.FilterData">BTG!$A$2:$AQ$752</definedName>
    <definedName hidden="1" localSheetId="2" name="Z_507B9848_49F7_4845_B55F_E10EBA13EAC3_.wvu.FilterData">BTG!$A$1:$AQ$752</definedName>
    <definedName hidden="1" localSheetId="2" name="Z_6BDC0667_FEEE_401A_A5C2_33030506CC76_.wvu.FilterData">BTG!$A$1:$AO$752</definedName>
    <definedName hidden="1" localSheetId="2" name="Z_54A14326_D07A_4F2B_BCE6_EF046B4F9065_.wvu.FilterData">BTG!$AI$2:$AI$760</definedName>
    <definedName hidden="1" localSheetId="5" name="Z_54A14326_D07A_4F2B_BCE6_EF046B4F9065_.wvu.FilterData">'Ágora'!$AD$2:$AD$28</definedName>
    <definedName hidden="1" localSheetId="2" name="Z_B1DD3DE1_23A8_450C_BF5B_29ADBB23E4F0_.wvu.FilterData">BTG!$B$2:$AI$760</definedName>
    <definedName hidden="1" localSheetId="5" name="Z_B1DD3DE1_23A8_450C_BF5B_29ADBB23E4F0_.wvu.FilterData">'Ágora'!$B$2:$AD$28</definedName>
    <definedName hidden="1" localSheetId="2" name="Z_58DEFE49_D806_47FC_89DF_40AC9487F72C_.wvu.FilterData">BTG!$F$2:$F$760</definedName>
    <definedName hidden="1" localSheetId="5" name="Z_58DEFE49_D806_47FC_89DF_40AC9487F72C_.wvu.FilterData">'Ágora'!$F$2:$F$28</definedName>
    <definedName hidden="1" localSheetId="2" name="Z_23EF1C2A_45F9_4C4B_993E_3F2F2B8348D9_.wvu.FilterData">BTG!$AH$2:$AH$760</definedName>
    <definedName hidden="1" localSheetId="3" name="Z_23EF1C2A_45F9_4C4B_993E_3F2F2B8348D9_.wvu.FilterData">Guide!$A$1:$CC$395</definedName>
    <definedName hidden="1" localSheetId="5" name="Z_23EF1C2A_45F9_4C4B_993E_3F2F2B8348D9_.wvu.FilterData">'Ágora'!$AC$2:$AC$28</definedName>
    <definedName hidden="1" localSheetId="2" name="Z_BD72888E_4DBD_4912_8210_3DDB21B1AB2C_.wvu.FilterData">BTG!$A$1:$AO$752</definedName>
    <definedName hidden="1" localSheetId="2" name="Z_739E0B4F_69BF_4999_8A1A_B8FEDC000E03_.wvu.FilterData">BTG!$A$1:$AK$755</definedName>
    <definedName hidden="1" localSheetId="2" name="Z_4C49415B_633D_4CD6_B5A7_B86957C7F0F4_.wvu.FilterData">BTG!$A$2:$AO$752</definedName>
    <definedName hidden="1" localSheetId="2" name="Z_5316EC9A_2E0B_412A_9423_454A91AE3098_.wvu.FilterData">BTG!$B$2:$AH$755</definedName>
    <definedName hidden="1" localSheetId="3" name="Z_5316EC9A_2E0B_412A_9423_454A91AE3098_.wvu.FilterData">Guide!$B$2:$BS$395</definedName>
    <definedName hidden="1" localSheetId="5" name="Z_5316EC9A_2E0B_412A_9423_454A91AE3098_.wvu.FilterData">'Ágora'!$B$2:$AC$16</definedName>
    <definedName hidden="1" localSheetId="2" name="Z_7D03F1B7_8267_4D56_B1BD_CDB142D3CF56_.wvu.FilterData">BTG!$D$2:$F$760</definedName>
    <definedName hidden="1" localSheetId="5" name="Z_7D03F1B7_8267_4D56_B1BD_CDB142D3CF56_.wvu.FilterData">'Ágora'!$D$2:$F$28</definedName>
    <definedName hidden="1" localSheetId="2" name="Z_A77C64EB_9EE4_4655_B674_A8761EF0FBD9_.wvu.FilterData">BTG!$A$1:$AL$760</definedName>
    <definedName hidden="1" localSheetId="2" name="Z_B7A15A9A_7B67_430D_94DC_213EA4DEB692_.wvu.FilterData">BTG!$M$2:$O$760</definedName>
    <definedName hidden="1" localSheetId="5" name="Z_B7A15A9A_7B67_430D_94DC_213EA4DEB692_.wvu.FilterData">'Ágora'!$M$2:$O$28</definedName>
    <definedName hidden="1" localSheetId="2" name="Z_621E1EA4_9E5E_4A77_868E_40F835110656_.wvu.FilterData">BTG!$A$1:$AT$755</definedName>
    <definedName hidden="1" localSheetId="2" name="Z_6F36BD01_83D0_4F7E_A4CA_2EA78AFC1205_.wvu.FilterData">BTG!$B$2:$AH$755</definedName>
    <definedName hidden="1" localSheetId="3" name="Z_6F36BD01_83D0_4F7E_A4CA_2EA78AFC1205_.wvu.FilterData">Guide!$K$2:$K$403</definedName>
    <definedName hidden="1" localSheetId="5" name="Z_6F36BD01_83D0_4F7E_A4CA_2EA78AFC1205_.wvu.FilterData">'Ágora'!$B$2:$AC$16</definedName>
    <definedName hidden="1" localSheetId="2" name="Z_0C09D906_ED3F_4583_BFF8_529D56DBA250_.wvu.FilterData">BTG!$A$1:$AK$755</definedName>
    <definedName hidden="1" localSheetId="2" name="Z_468E17BA_CD67_4C06_9CC1_9E82C56BF885_.wvu.FilterData">BTG!$A$1:$AL$752</definedName>
    <definedName hidden="1" localSheetId="0" name="Z_7192E8AC_CA55_4F9F_84C2_D880553CB30B_.wvu.FilterData">'Clientes Novos Int.'!$B$1:$N$1</definedName>
    <definedName hidden="1" localSheetId="1" name="Z_7192E8AC_CA55_4F9F_84C2_D880553CB30B_.wvu.FilterData">'Clientes Novos'!$A$1:$P$1</definedName>
    <definedName hidden="1" localSheetId="2" name="Z_7192E8AC_CA55_4F9F_84C2_D880553CB30B_.wvu.FilterData">BTG!$A$2:$AK$755</definedName>
    <definedName hidden="1" localSheetId="3" name="Z_7192E8AC_CA55_4F9F_84C2_D880553CB30B_.wvu.FilterData">Guide!$K$2:$K$403</definedName>
    <definedName hidden="1" localSheetId="2" name="Z_CA7C2561_4519_45A2_8B96_9459AD6C5F90_.wvu.FilterData">BTG!$D$2:$E$754</definedName>
    <definedName hidden="1" localSheetId="2" name="Z_E6638720_95AC_4670_A44B_59523B621C08_.wvu.FilterData">BTG!$A$1:$AP$752</definedName>
    <definedName hidden="1" localSheetId="2" name="Z_760B01C9_B3C3_4295_A8F0_1CDF3C107D6A_.wvu.FilterData">BTG!$A$2:$AP$752</definedName>
    <definedName hidden="1" localSheetId="2" name="Z_54BE50E9_F7AB_4C49_8AE5_039489A9A7B2_.wvu.FilterData">BTG!$D$2:$AH$760</definedName>
    <definedName hidden="1" localSheetId="3" name="Z_54BE50E9_F7AB_4C49_8AE5_039489A9A7B2_.wvu.FilterData">Guide!$A$2:$CC$395</definedName>
    <definedName hidden="1" localSheetId="5" name="Z_54BE50E9_F7AB_4C49_8AE5_039489A9A7B2_.wvu.FilterData">'Ágora'!$D$2:$AC$28</definedName>
    <definedName hidden="1" localSheetId="2" name="Z_41E0FB72_D2B5_4DA4_8562_F2B7AF2A47A3_.wvu.FilterData">BTG!$K$2:$K$760</definedName>
    <definedName hidden="1" localSheetId="5" name="Z_41E0FB72_D2B5_4DA4_8562_F2B7AF2A47A3_.wvu.FilterData">'Ágora'!$K$2:$K$28</definedName>
    <definedName hidden="1" localSheetId="2" name="Z_A3CA587E_9CCA_41F3_8B40_0D3BD88B4961_.wvu.FilterData">BTG!$B$2:$AH$755</definedName>
    <definedName hidden="1" localSheetId="5" name="Z_A3CA587E_9CCA_41F3_8B40_0D3BD88B4961_.wvu.FilterData">'Ágora'!$B$2:$AC$16</definedName>
    <definedName hidden="1" localSheetId="2" name="Z_CF286CBC_A311_4CDC_9209_5573B2BB981E_.wvu.FilterData">BTG!$A$1:$AM$752</definedName>
    <definedName hidden="1" localSheetId="2" name="Z_A8BC97A6_2001_4A52_A26F_B140486FC25C_.wvu.FilterData">BTG!$AA$2:$AA$760</definedName>
    <definedName hidden="1" localSheetId="3" name="Z_A8BC97A6_2001_4A52_A26F_B140486FC25C_.wvu.FilterData">Guide!$K$2:$K$403</definedName>
    <definedName hidden="1" localSheetId="2" name="Z_78CD7640_7A99_4254_80DA_BC4FB66B5138_.wvu.FilterData">BTG!$D$2:$AH$760</definedName>
    <definedName hidden="1" localSheetId="3" name="Z_78CD7640_7A99_4254_80DA_BC4FB66B5138_.wvu.FilterData">Guide!$A$1:$CE$395</definedName>
    <definedName hidden="1" localSheetId="5" name="Z_78CD7640_7A99_4254_80DA_BC4FB66B5138_.wvu.FilterData">'Ágora'!$D$2:$AC$28</definedName>
    <definedName hidden="1" localSheetId="2" name="Z_A2142F04_F7D6_4F8C_973C_96A4A36E55C8_.wvu.FilterData">BTG!$E$2:$F$760</definedName>
    <definedName hidden="1" localSheetId="5" name="Z_A2142F04_F7D6_4F8C_973C_96A4A36E55C8_.wvu.FilterData">'Ágora'!$E$2:$F$28</definedName>
    <definedName hidden="1" localSheetId="2" name="Z_9F0410F9_C19E_4E36_B817_6C134522BADF_.wvu.FilterData">BTG!$B$2:$AH$755</definedName>
    <definedName hidden="1" localSheetId="3" name="Z_9F0410F9_C19E_4E36_B817_6C134522BADF_.wvu.FilterData">Guide!$A$2:$CB$395</definedName>
    <definedName hidden="1" localSheetId="5" name="Z_9F0410F9_C19E_4E36_B817_6C134522BADF_.wvu.FilterData">'Ágora'!$B$2:$AC$16</definedName>
    <definedName hidden="1" localSheetId="2" name="Z_CDB91D35_17B3_4444_8BFA_1ABB17BC3602_.wvu.FilterData">BTG!$A$1:$AO$752</definedName>
    <definedName hidden="1" localSheetId="2" name="Z_05082B46_A038_4B7C_ACE1_CE41C5D0C927_.wvu.FilterData">BTG!$M$2:$M$760</definedName>
    <definedName hidden="1" localSheetId="5" name="Z_05082B46_A038_4B7C_ACE1_CE41C5D0C927_.wvu.FilterData">'Ágora'!$M$2:$M$28</definedName>
    <definedName hidden="1" localSheetId="2" name="Z_3F65F290_867E_48D4_B0DF_F26252425DD5_.wvu.FilterData">BTG!$A$1:$AP$752</definedName>
    <definedName hidden="1" localSheetId="0" name="Z_4EF95D9B_8C58_42B8_800A_F6D0FEC419B7_.wvu.FilterData">'Clientes Novos Int.'!$B$1:$N$1</definedName>
    <definedName hidden="1" localSheetId="1" name="Z_4EF95D9B_8C58_42B8_800A_F6D0FEC419B7_.wvu.FilterData">'Clientes Novos'!$A$1:$P$1</definedName>
    <definedName hidden="1" localSheetId="2" name="Z_4EF95D9B_8C58_42B8_800A_F6D0FEC419B7_.wvu.FilterData">BTG!$B$2:$AJ$755</definedName>
    <definedName hidden="1" localSheetId="3" name="Z_4EF95D9B_8C58_42B8_800A_F6D0FEC419B7_.wvu.FilterData">Guide!$L$2:$L$403</definedName>
    <definedName hidden="1" localSheetId="4" name="Z_4EF95D9B_8C58_42B8_800A_F6D0FEC419B7_.wvu.FilterData">Genial!$A$1:$BW$40</definedName>
    <definedName hidden="1" localSheetId="5" name="Z_4EF95D9B_8C58_42B8_800A_F6D0FEC419B7_.wvu.FilterData">'Ágora'!$B$2:$AE$15</definedName>
    <definedName hidden="1" localSheetId="7" name="Z_4EF95D9B_8C58_42B8_800A_F6D0FEC419B7_.wvu.FilterData">'Brasil Plural'!$C$2:$AF$22</definedName>
    <definedName hidden="1" localSheetId="9" name="Z_4EF95D9B_8C58_42B8_800A_F6D0FEC419B7_.wvu.FilterData">XP!$C$1:$BN$543</definedName>
    <definedName hidden="1" localSheetId="15" name="Z_4EF95D9B_8C58_42B8_800A_F6D0FEC419B7_.wvu.FilterData">'Saídas'!$A$2:$K$798</definedName>
    <definedName hidden="1" localSheetId="2" name="Z_BBD59C56_FE31_4B61_B974_22CA2B71743A_.wvu.FilterData">BTG!$A$1:$AL$760</definedName>
    <definedName hidden="1" localSheetId="2" name="Z_43494501_0EB1_401B_BAE5_A2C560026EE0_.wvu.FilterData">BTG!$A$1:$AO$752</definedName>
    <definedName hidden="1" localSheetId="2" name="Z_2030A20B_714F_45EB_B195_96D649F22EDE_.wvu.FilterData">BTG!$A$2:$AQ$752</definedName>
    <definedName hidden="1" localSheetId="2" name="Z_EBD3FA36_6BA3_4640_A2AB_4479F35A49FD_.wvu.FilterData">BTG!$AI$2:$AI$760</definedName>
    <definedName hidden="1" localSheetId="5" name="Z_EBD3FA36_6BA3_4640_A2AB_4479F35A49FD_.wvu.FilterData">'Ágora'!$AD$2:$AD$28</definedName>
    <definedName hidden="1" localSheetId="2" name="Z_9855A54A_5181_4A59_AA3B_D8670100621B_.wvu.FilterData">BTG!$B$2:$AI$755</definedName>
    <definedName hidden="1" localSheetId="5" name="Z_9855A54A_5181_4A59_AA3B_D8670100621B_.wvu.FilterData">'Ágora'!$B$2:$AD$15</definedName>
    <definedName hidden="1" localSheetId="2" name="Z_8C419A4B_7346_4165_A8B8_5AD5072598E4_.wvu.FilterData">BTG!$A$1:$AN$752</definedName>
    <definedName hidden="1" localSheetId="2" name="Z_78EC5060_4D83_4DEC_A605_C57AC598E64C_.wvu.FilterData">BTG!$D$2:$K$760</definedName>
    <definedName hidden="1" localSheetId="3" name="Z_78EC5060_4D83_4DEC_A605_C57AC598E64C_.wvu.FilterData">Guide!$A$1:$CA$403</definedName>
    <definedName hidden="1" localSheetId="5" name="Z_78EC5060_4D83_4DEC_A605_C57AC598E64C_.wvu.FilterData">'Ágora'!$D$2:$K$28</definedName>
    <definedName hidden="1" localSheetId="2" name="Z_9BA90EF8_82B2_4F5F_8681_FE118F648158_.wvu.FilterData">BTG!$A$1:$AN$752</definedName>
    <definedName hidden="1" localSheetId="0" name="Z_FA2D396A_E4E5_41C3_BDA8_74380DEB92EC_.wvu.FilterData">'Clientes Novos Int.'!$D$1</definedName>
    <definedName hidden="1" localSheetId="1" name="Z_FA2D396A_E4E5_41C3_BDA8_74380DEB92EC_.wvu.FilterData">'Clientes Novos'!$C$1</definedName>
    <definedName hidden="1" localSheetId="2" name="Z_FA2D396A_E4E5_41C3_BDA8_74380DEB92EC_.wvu.FilterData">BTG!$B$2:$AF$755</definedName>
    <definedName hidden="1" localSheetId="3" name="Z_FA2D396A_E4E5_41C3_BDA8_74380DEB92EC_.wvu.FilterData">Guide!$B$2:$BR$395</definedName>
    <definedName hidden="1" localSheetId="5" name="Z_FA2D396A_E4E5_41C3_BDA8_74380DEB92EC_.wvu.FilterData">'Ágora'!$B$2:$AA$16</definedName>
    <definedName hidden="1" localSheetId="2" name="Z_D150953C_5149_4E61_B2EB_549CFCAF2C51_.wvu.FilterData">BTG!$A$1:$AN$752</definedName>
    <definedName hidden="1" localSheetId="2" name="Z_DC900109_5333_42C6_871C_77BFAC1BF3B7_.wvu.FilterData">BTG!$B$2:$AH$755</definedName>
    <definedName hidden="1" localSheetId="3" name="Z_DC900109_5333_42C6_871C_77BFAC1BF3B7_.wvu.FilterData">Guide!$K$2:$K$403</definedName>
    <definedName hidden="1" localSheetId="5" name="Z_DC900109_5333_42C6_871C_77BFAC1BF3B7_.wvu.FilterData">'Ágora'!$B$2:$AC$16</definedName>
    <definedName hidden="1" localSheetId="0" name="Z_C7CF42EC_A0D1_483A_AE2C_C7490E405CFC_.wvu.FilterData">'Clientes Novos Int.'!$B$1:$J$1</definedName>
    <definedName hidden="1" localSheetId="1" name="Z_C7CF42EC_A0D1_483A_AE2C_C7490E405CFC_.wvu.FilterData">'Clientes Novos'!$A$1:$I$1</definedName>
    <definedName hidden="1" localSheetId="2" name="Z_C7CF42EC_A0D1_483A_AE2C_C7490E405CFC_.wvu.FilterData">BTG!$K$2:$L$760</definedName>
    <definedName hidden="1" localSheetId="3" name="Z_C7CF42EC_A0D1_483A_AE2C_C7490E405CFC_.wvu.FilterData">Guide!$K$2:$S$241</definedName>
    <definedName hidden="1" localSheetId="4" name="Z_C7CF42EC_A0D1_483A_AE2C_C7490E405CFC_.wvu.FilterData">Genial!$A$2:$BZ$31</definedName>
    <definedName hidden="1" localSheetId="5" name="Z_C7CF42EC_A0D1_483A_AE2C_C7490E405CFC_.wvu.FilterData">'Ágora'!$K$2:$L$28</definedName>
    <definedName hidden="1" localSheetId="9" name="Z_C7CF42EC_A0D1_483A_AE2C_C7490E405CFC_.wvu.FilterData">XP!$C$1:$BS$543</definedName>
    <definedName hidden="1" localSheetId="2" name="Z_8E2F360B_3412_4E9E_B817_29E08EAC1613_.wvu.FilterData">BTG!$A$1:$AK$755</definedName>
    <definedName hidden="1" localSheetId="3" name="Z_8E2F360B_3412_4E9E_B817_29E08EAC1613_.wvu.FilterData">Guide!$K$2:$K$403</definedName>
    <definedName hidden="1" localSheetId="2" name="Z_01A13261_1F65_4181_A10A_01F604B0127C_.wvu.FilterData">BTG!$A$2:$AP$752</definedName>
    <definedName hidden="1" localSheetId="2" name="Z_D3D0C988_62BA_4F35_8FB9_16A90ACB89C5_.wvu.FilterData">BTG!$H$1:$I$754</definedName>
    <definedName hidden="1" localSheetId="2" name="Z_FEAEF81C_0D84_4CFF_8635_089C9FBCDD95_.wvu.FilterData">BTG!$A$2:$AQ$752</definedName>
    <definedName hidden="1" localSheetId="2" name="Z_0AEF622E_D080_4BC7_ADD6_0048B0160BEA_.wvu.FilterData">BTG!$B$2:$AI$755</definedName>
    <definedName hidden="1" localSheetId="5" name="Z_0AEF622E_D080_4BC7_ADD6_0048B0160BEA_.wvu.FilterData">'Ágora'!$B$2:$AD$15</definedName>
    <definedName hidden="1" localSheetId="2" name="Z_7A80DF68_BF56_4047_AEB8_17FDCCDBDC19_.wvu.FilterData">BTG!$A$1:$AO$752</definedName>
    <definedName hidden="1" localSheetId="2" name="Z_4B2BAE64_92BE_450D_8392_C46ABF8A704F_.wvu.FilterData">BTG!$A$1:$AQ$752</definedName>
    <definedName hidden="1" localSheetId="2" name="Z_BE1A51EE_7B23_4FF6_A84F_71BF7A232B95_.wvu.FilterData">BTG!$A$1:$AT$755</definedName>
    <definedName hidden="1" localSheetId="2" name="Z_CF0CBEFA_B7E3_42B1_A15C_4E1FC2E4AFB1_.wvu.FilterData">BTG!$A$1:$AO$760</definedName>
    <definedName hidden="1" localSheetId="2" name="Z_6C55A130_A35D_48F5_94C3_4E766FA13E59_.wvu.FilterData">BTG!$B$2:$AI$755</definedName>
    <definedName hidden="1" localSheetId="5" name="Z_6C55A130_A35D_48F5_94C3_4E766FA13E59_.wvu.FilterData">'Ágora'!$B$2:$AD$15</definedName>
    <definedName hidden="1" localSheetId="2" name="Z_BB63C05A_3F50_4519_84BB_2EF0164F1C49_.wvu.FilterData">BTG!$A$1:$AP$752</definedName>
    <definedName hidden="1" localSheetId="2" name="Z_26FEFE5E_9808_4B28_8674_4B1AE57A725A_.wvu.FilterData">BTG!$K$2:$K$760</definedName>
    <definedName hidden="1" localSheetId="3" name="Z_26FEFE5E_9808_4B28_8674_4B1AE57A725A_.wvu.FilterData">Guide!$B$2:$BW$395</definedName>
    <definedName hidden="1" localSheetId="5" name="Z_26FEFE5E_9808_4B28_8674_4B1AE57A725A_.wvu.FilterData">'Ágora'!$K$2:$K$28</definedName>
    <definedName hidden="1" localSheetId="2" name="Z_3EA19694_1FA7_4B1C_B652_5BCEFC4A4C26_.wvu.FilterData">BTG!$A$1:$AK$755</definedName>
    <definedName hidden="1" localSheetId="2" name="Z_A30BD7B7_AEA0_4168_AF85_820FF2AB1680_.wvu.FilterData">BTG!$A$1:$AK$755</definedName>
    <definedName hidden="1" localSheetId="2" name="Z_855213C4_AD48_42D2_A098_36EB91773C20_.wvu.FilterData">BTG!$A$1:$AL$759</definedName>
    <definedName hidden="1" localSheetId="2" name="Z_0F1E5DE7_844A_483C_A170_0AE83359E259_.wvu.FilterData">BTG!$F$2:$F$760</definedName>
    <definedName hidden="1" localSheetId="5" name="Z_0F1E5DE7_844A_483C_A170_0AE83359E259_.wvu.FilterData">'Ágora'!$F$2:$F$28</definedName>
    <definedName hidden="1" localSheetId="2" name="Z_E722D250_D6F2_4701_AC1D_C53FE72C3306_.wvu.FilterData">BTG!$A$1:$AL$759</definedName>
    <definedName hidden="1" localSheetId="2" name="Z_96F2C6FE_190D_45A2_ADF3_4D2315984FBA_.wvu.FilterData">BTG!$A$1:$AQ$752</definedName>
    <definedName hidden="1" localSheetId="2" name="Z_BECBB37D_2C35_4944_8A4F_23EAD8CC71B9_.wvu.FilterData">BTG!$A$1:$AN$752</definedName>
    <definedName hidden="1" localSheetId="2" name="Z_DC6BEB62_4014_46E0_A74D_613CB3F2F7BA_.wvu.FilterData">BTG!$D$2:$F$760</definedName>
    <definedName hidden="1" localSheetId="5" name="Z_DC6BEB62_4014_46E0_A74D_613CB3F2F7BA_.wvu.FilterData">'Ágora'!$D$2:$F$28</definedName>
    <definedName hidden="1" localSheetId="2" name="Z_547E6D8D_30FE_4A98_B436_95C3ECA0DE9D_.wvu.FilterData">BTG!$A$1:$AO$752</definedName>
    <definedName hidden="1" localSheetId="2" name="Z_82A01D59_87B6_44AD_AF63_547C54BA4453_.wvu.FilterData">BTG!$A$1:$AL$755</definedName>
    <definedName hidden="1" localSheetId="2" name="Z_E12723CC_A954_415E_8DB5_FBC2FCD86229_.wvu.FilterData">BTG!$K$2:$K$760</definedName>
    <definedName hidden="1" localSheetId="5" name="Z_E12723CC_A954_415E_8DB5_FBC2FCD86229_.wvu.FilterData">'Ágora'!$K$2:$K$28</definedName>
    <definedName hidden="1" localSheetId="2" name="Z_BC0765D6_443C_4737_892A_EB9137289694_.wvu.FilterData">BTG!$K$2:$K$760</definedName>
    <definedName hidden="1" localSheetId="5" name="Z_BC0765D6_443C_4737_892A_EB9137289694_.wvu.FilterData">'Ágora'!$K$2:$K$28</definedName>
    <definedName hidden="1" localSheetId="2" name="Z_8DD4DD30_59F7_4BE4_9089_ABEF10DC131C_.wvu.FilterData">BTG!$AG$2:$AG$760</definedName>
    <definedName hidden="1" localSheetId="3" name="Z_8DD4DD30_59F7_4BE4_9089_ABEF10DC131C_.wvu.FilterData">Guide!$A$2:$CD$395</definedName>
    <definedName hidden="1" localSheetId="5" name="Z_8DD4DD30_59F7_4BE4_9089_ABEF10DC131C_.wvu.FilterData">'Ágora'!$AB$2:$AB$28</definedName>
    <definedName hidden="1" localSheetId="2" name="Z_B686F20E_B0F0_44C7_B965_C51A0B61394A_.wvu.FilterData">BTG!$A$2:$AP$752</definedName>
    <definedName hidden="1" localSheetId="2" name="Z_46FB40A3_CE01_4EC1_8912_7F30467C8A6F_.wvu.FilterData">BTG!$D$2:$F$760</definedName>
    <definedName hidden="1" localSheetId="5" name="Z_46FB40A3_CE01_4EC1_8912_7F30467C8A6F_.wvu.FilterData">'Ágora'!$D$2:$F$28</definedName>
    <definedName hidden="1" localSheetId="2" name="Z_1F9EB3B9_068C_4608_8E56_4A54A459A663_.wvu.FilterData">BTG!$B$2:$Q$755</definedName>
    <definedName hidden="1" localSheetId="5" name="Z_1F9EB3B9_068C_4608_8E56_4A54A459A663_.wvu.FilterData">'Ágora'!$B$2:$Q$15</definedName>
    <definedName hidden="1" localSheetId="2" name="Z_E2BC95F5_586B_494B_97B5_9905E33FA508_.wvu.FilterData">BTG!$A$1:$AK$755</definedName>
    <definedName hidden="1" localSheetId="2" name="Z_7BF66B49_EE52_4AED_A388_ACF5A8CBBCB6_.wvu.FilterData">BTG!$B$2:$AI$760</definedName>
    <definedName hidden="1" localSheetId="5" name="Z_7BF66B49_EE52_4AED_A388_ACF5A8CBBCB6_.wvu.FilterData">'Ágora'!$B$2:$AD$28</definedName>
    <definedName hidden="1" localSheetId="2" name="Z_BF96EA9B_40FA_425F_B630_85D90F5F1DC7_.wvu.FilterData">BTG!$A$2:$AO$752</definedName>
    <definedName hidden="1" localSheetId="2" name="Z_4C6FD62D_4548_4D84_A9CD_81A1CC0BE60A_.wvu.FilterData">BTG!$A$2:$AN$752</definedName>
    <definedName hidden="1" localSheetId="2" name="Z_3BCC75FC_A502_40F0_ACB6_0D69639CC87A_.wvu.FilterData">BTG!$A$1:$AO$752</definedName>
    <definedName hidden="1" localSheetId="2" name="Z_CF0B4949_8801_483B_AA31_CFDE015E6470_.wvu.FilterData">BTG!$A$1:$AO$752</definedName>
    <definedName hidden="1" localSheetId="2" name="Z_E68B152C_8690_441B_A09B_6C3BC4D16914_.wvu.FilterData">BTG!$A$1:$AQ$752</definedName>
    <definedName hidden="1" localSheetId="2" name="Z_C4D0927A_D9F0_42AF_BA8D_7D0142D4887A_.wvu.FilterData">BTG!$A$1:$AQ$755</definedName>
    <definedName hidden="1" localSheetId="2" name="Z_7A5A8754_7BBB_4316_9D70_8CD24724040A_.wvu.FilterData">BTG!$A$2:$AQ$752</definedName>
    <definedName hidden="1" localSheetId="2" name="Z_EF1B9DA7_FE2E_432C_99B1_CD45542E9532_.wvu.FilterData">BTG!$B$2:$AI$755</definedName>
    <definedName hidden="1" localSheetId="5" name="Z_EF1B9DA7_FE2E_432C_99B1_CD45542E9532_.wvu.FilterData">'Ágora'!$B$2:$AD$15</definedName>
    <definedName hidden="1" localSheetId="2" name="Z_20AD2221_738F_43A7_A2FD_6D873F4ED6BE_.wvu.FilterData">BTG!$A$1:$AK$755</definedName>
    <definedName hidden="1" localSheetId="3" name="Z_20AD2221_738F_43A7_A2FD_6D873F4ED6BE_.wvu.FilterData">Guide!$B$2:$BS$395</definedName>
    <definedName hidden="1" localSheetId="2" name="Z_6A1E9E9C_AB51_4E7C_B6E5_724AEA29D555_.wvu.FilterData">BTG!$B$2:$AI$755</definedName>
    <definedName hidden="1" localSheetId="5" name="Z_6A1E9E9C_AB51_4E7C_B6E5_724AEA29D555_.wvu.FilterData">'Ágora'!$B$2:$AD$15</definedName>
    <definedName hidden="1" localSheetId="2" name="Z_3A42E969_737E_4273_A4AE_605EC73A5BE2_.wvu.FilterData">BTG!$A$1:$AK$755</definedName>
    <definedName hidden="1" localSheetId="3" name="Z_3A42E969_737E_4273_A4AE_605EC73A5BE2_.wvu.FilterData">Guide!$B$2:$BR$395</definedName>
    <definedName hidden="1" localSheetId="2" name="Z_87A77658_EA4B_4BE6_9597_F1E0537677DF_.wvu.FilterData">BTG!$A$1:$AO$752</definedName>
    <definedName hidden="1" localSheetId="2" name="Z_C67F05F3_B397_41B5_AC74_71141762FCF3_.wvu.FilterData">BTG!$B$2:$AI$755</definedName>
    <definedName hidden="1" localSheetId="5" name="Z_C67F05F3_B397_41B5_AC74_71141762FCF3_.wvu.FilterData">'Ágora'!$B$2:$AD$15</definedName>
    <definedName hidden="1" localSheetId="2" name="Z_E98C18A9_8C2F_422B_9D6D_825780B23C7E_.wvu.FilterData">BTG!$A$1:$AM$760</definedName>
    <definedName hidden="1" localSheetId="2" name="Z_84F4F9B0_AEC8_4CF1_A91D_D81F288EF390_.wvu.FilterData">BTG!$B$2:$AH$760</definedName>
    <definedName hidden="1" localSheetId="3" name="Z_84F4F9B0_AEC8_4CF1_A91D_D81F288EF390_.wvu.FilterData">Guide!$A$1:$CB$395</definedName>
    <definedName hidden="1" localSheetId="5" name="Z_84F4F9B0_AEC8_4CF1_A91D_D81F288EF390_.wvu.FilterData">'Ágora'!$B$2:$AC$28</definedName>
    <definedName hidden="1" localSheetId="2" name="Z_CAF96EFD_33BA_4606_9427_6EA5B1B3090D_.wvu.FilterData">BTG!$A$1:$AN$752</definedName>
    <definedName hidden="1" localSheetId="2" name="Z_1414F55A_B2B7_4C73_9346_758D79AAE350_.wvu.FilterData">BTG!$A$1:$AK$755</definedName>
    <definedName hidden="1" localSheetId="2" name="Z_089340E9_0DFC_4E54_84E2_033647B28980_.wvu.FilterData">BTG!$A$1:$AK$755</definedName>
    <definedName hidden="1" localSheetId="2" name="Z_25710C9F_7EEC_423E_99C9_59E034D12098_.wvu.FilterData">BTG!$F$2:$F$760</definedName>
    <definedName hidden="1" localSheetId="5" name="Z_25710C9F_7EEC_423E_99C9_59E034D12098_.wvu.FilterData">'Ágora'!$F$2:$F$28</definedName>
    <definedName hidden="1" localSheetId="2" name="Z_1D2CC2A0_B9ED_4B82_9F31_9F1F0816742A_.wvu.FilterData">BTG!$F$2:$F$760</definedName>
    <definedName hidden="1" localSheetId="3" name="Z_1D2CC2A0_B9ED_4B82_9F31_9F1F0816742A_.wvu.FilterData">Guide!$B$2:$BU$403</definedName>
    <definedName hidden="1" localSheetId="5" name="Z_1D2CC2A0_B9ED_4B82_9F31_9F1F0816742A_.wvu.FilterData">'Ágora'!$F$2:$F$28</definedName>
    <definedName hidden="1" localSheetId="2" name="Z_AA597D11_8E1D_4893_B3BA_F74A24AF57CA_.wvu.FilterData">BTG!$A$2:$AM$752</definedName>
    <definedName hidden="1" localSheetId="2" name="Z_932165E1_A096_4D6D_94E6_C7FBA762729A_.wvu.FilterData">BTG!$A$1:$AP$752</definedName>
    <definedName hidden="1" localSheetId="2" name="Z_5076218F_D00D_4F5A_956E_A64641FB4E9A_.wvu.FilterData">BTG!$F$2:$AH$760</definedName>
    <definedName hidden="1" localSheetId="3" name="Z_5076218F_D00D_4F5A_956E_A64641FB4E9A_.wvu.FilterData">Guide!$A$2:$CD$395</definedName>
    <definedName hidden="1" localSheetId="5" name="Z_5076218F_D00D_4F5A_956E_A64641FB4E9A_.wvu.FilterData">'Ágora'!$F$2:$AC$28</definedName>
    <definedName hidden="1" localSheetId="2" name="Z_CCC04A47_1EB3_48CB_A0AB_32FC29B30238_.wvu.FilterData">BTG!$A$1:$AQ$752</definedName>
    <definedName hidden="1" localSheetId="2" name="Z_E4932EE0_28CD_4BB8_8703_BD346CC5F5B6_.wvu.FilterData">BTG!$A$1:$AK$755</definedName>
    <definedName hidden="1" localSheetId="2" name="Z_75850180_322B_46CA_BA9E_6430FBEF549E_.wvu.FilterData">BTG!$A$2:$AP$752</definedName>
    <definedName hidden="1" localSheetId="2" name="Z_3565C4BC_D469_4CC3_B836_E84C7086ACE4_.wvu.FilterData">BTG!$A$1:$AK$755</definedName>
    <definedName hidden="1" localSheetId="2" name="Z_19998DE8_F7ED_4205_A1FB_8D1F57714C5A_.wvu.FilterData">BTG!$A$1:$AO$752</definedName>
    <definedName hidden="1" localSheetId="2" name="Z_B27083D4_9F57_4FDB_B779_ADCD16FEE4B1_.wvu.FilterData">BTG!$A$1:$AO$752</definedName>
    <definedName hidden="1" localSheetId="2" name="Z_5FD6BE69_9F67_403A_A874_25B03D2A0B10_.wvu.FilterData">BTG!$A$1:$AN$752</definedName>
    <definedName hidden="1" localSheetId="2" name="Z_78565DE8_3747_4E41_A16E_A1E874AE5DE8_.wvu.FilterData">BTG!$A$2:$AP$752</definedName>
    <definedName hidden="1" localSheetId="2" name="Z_1A4B0C5F_41B9_4CCD_AEF1_255617B8DD18_.wvu.FilterData">BTG!$B$2:$AF$755</definedName>
    <definedName hidden="1" localSheetId="3" name="Z_1A4B0C5F_41B9_4CCD_AEF1_255617B8DD18_.wvu.FilterData">Guide!$K$2:$K$403</definedName>
    <definedName hidden="1" localSheetId="5" name="Z_1A4B0C5F_41B9_4CCD_AEF1_255617B8DD18_.wvu.FilterData">'Ágora'!$B$2:$AA$16</definedName>
    <definedName hidden="1" localSheetId="2" name="Z_3C0B3A67_B3D1_4BAD_BA40_009F68F54925_.wvu.FilterData">BTG!$A$1:$AO$752</definedName>
    <definedName hidden="1" localSheetId="2" name="Z_5738A9A4_3C71_4A24_B9EC_B2E3BF25E312_.wvu.FilterData">BTG!$B$2:$AF$755</definedName>
    <definedName hidden="1" localSheetId="3" name="Z_5738A9A4_3C71_4A24_B9EC_B2E3BF25E312_.wvu.FilterData">Guide!$K$2:$S$403</definedName>
    <definedName hidden="1" localSheetId="5" name="Z_5738A9A4_3C71_4A24_B9EC_B2E3BF25E312_.wvu.FilterData">'Ágora'!$B$2:$AA$16</definedName>
    <definedName hidden="1" localSheetId="2" name="Z_1E1BF29F_5E65_4447_ACBA_C56879F5C974_.wvu.FilterData">BTG!$A$2:$AQ$752</definedName>
    <definedName hidden="1" localSheetId="2" name="Z_EF4CD536_6D0D_4DDC_918B_DCE07DDA829E_.wvu.FilterData">BTG!$A$1:$AK$755</definedName>
    <definedName hidden="1" localSheetId="2" name="Z_6B4CD7A9_1483_498B_8036_3DDD03A01054_.wvu.FilterData">BTG!$AQ$6:$AQ$749</definedName>
    <definedName hidden="1" localSheetId="2" name="Z_1D22EFFD_DB06_4C1D_86C7_B83F17553182_.wvu.FilterData">BTG!$A$2:$AO$752</definedName>
    <definedName hidden="1" localSheetId="2" name="Z_E29CB6BF_E204_4876_813E_0E9F06121757_.wvu.FilterData">BTG!$F$2:$F$760</definedName>
    <definedName hidden="1" localSheetId="3" name="Z_E29CB6BF_E204_4876_813E_0E9F06121757_.wvu.FilterData">Guide!$A$1:$CC$395</definedName>
    <definedName hidden="1" localSheetId="5" name="Z_E29CB6BF_E204_4876_813E_0E9F06121757_.wvu.FilterData">'Ágora'!$F$2:$F$28</definedName>
    <definedName hidden="1" localSheetId="2" name="Z_C2424EAF_57F4_4C00_9229_6EB4B1E0BBDC_.wvu.FilterData">BTG!$B$2:$AH$760</definedName>
    <definedName hidden="1" localSheetId="5" name="Z_C2424EAF_57F4_4C00_9229_6EB4B1E0BBDC_.wvu.FilterData">'Ágora'!$B$2:$AC$28</definedName>
    <definedName hidden="1" localSheetId="2" name="Z_C72794AE_FE8F_4880_8795_416077FFF0D0_.wvu.FilterData">BTG!$D$2:$F$760</definedName>
    <definedName hidden="1" localSheetId="5" name="Z_C72794AE_FE8F_4880_8795_416077FFF0D0_.wvu.FilterData">'Ágora'!$D$2:$F$28</definedName>
    <definedName hidden="1" localSheetId="2" name="Z_47E0B1FD_43B8_4582_B982_0FCBD1F1A565_.wvu.FilterData">BTG!$A$1:$AQ$752</definedName>
    <definedName hidden="1" localSheetId="2" name="Z_8137273F_250A_41B3_902C_6FC0EC9CA03F_.wvu.FilterData">BTG!$A$2:$AQ$752</definedName>
  </definedNames>
  <calcPr/>
  <customWorkbookViews>
    <customWorkbookView activeSheetId="0" maximized="1" windowHeight="0" windowWidth="0" guid="{B7A15A9A-7B67-430D-94DC-213EA4DEB692}" name="Filtro 59"/>
    <customWorkbookView activeSheetId="0" maximized="1" windowHeight="0" windowWidth="0" guid="{1A66DACC-A09E-48C8-B4C1-B16A90BB58D4}" name="Filtro 57"/>
    <customWorkbookView activeSheetId="0" maximized="1" windowHeight="0" windowWidth="0" guid="{0F1E5DE7-844A-483C-A170-0AE83359E259}" name="Filtro 58"/>
    <customWorkbookView activeSheetId="0" maximized="1" windowHeight="0" windowWidth="0" guid="{E12723CC-A954-415E-8DB5-FBC2FCD86229}" name="Filtro 55"/>
    <customWorkbookView activeSheetId="0" maximized="1" windowHeight="0" windowWidth="0" guid="{41E0FB72-D2B5-4DA4-8562-F2B7AF2A47A3}" name="Filtro 56"/>
    <customWorkbookView activeSheetId="0" maximized="1" windowHeight="0" windowWidth="0" guid="{54A14326-D07A-4F2B-BCE6-EF046B4F9065}" name="Filtro 53"/>
    <customWorkbookView activeSheetId="0" maximized="1" windowHeight="0" windowWidth="0" guid="{7BF66B49-EE52-4AED-A388-ACF5A8CBBCB6}" name="Filtro 54"/>
    <customWorkbookView activeSheetId="0" maximized="1" windowHeight="0" windowWidth="0" guid="{98594702-9F79-40D2-81F5-28F220874FDC}" name="Filtro 51"/>
    <customWorkbookView activeSheetId="0" maximized="1" windowHeight="0" windowWidth="0" guid="{BC0765D6-443C-4737-892A-EB9137289694}" name="Filtro 52"/>
    <customWorkbookView activeSheetId="0" maximized="1" windowHeight="0" windowWidth="0" guid="{B27083D4-9F57-4FDB-B779-ADCD16FEE4B1}" name="Filtro 118"/>
    <customWorkbookView activeSheetId="0" maximized="1" windowHeight="0" windowWidth="0" guid="{6BDC0667-FEEE-401A-A5C2-33030506CC76}" name="Filtro 119"/>
    <customWorkbookView activeSheetId="0" maximized="1" windowHeight="0" windowWidth="0" guid="{25710C9F-7EEC-423E-99C9-59E034D12098}" name="Filtro 50"/>
    <customWorkbookView activeSheetId="0" maximized="1" windowHeight="0" windowWidth="0" guid="{3BCC75FC-A502-40F0-ACB6-0D69639CC87A}" name="Filtro 125"/>
    <customWorkbookView activeSheetId="0" maximized="1" windowHeight="0" windowWidth="0" guid="{4C49415B-633D-4CD6-B5A7-B86957C7F0F4}" name="Filtro 126"/>
    <customWorkbookView activeSheetId="0" maximized="1" windowHeight="0" windowWidth="0" guid="{BD72888E-4DBD-4912-8210-3DDB21B1AB2C}" name="Filtro 127"/>
    <customWorkbookView activeSheetId="0" maximized="1" windowHeight="0" windowWidth="0" guid="{547E6D8D-30FE-4A98-B436-95C3ECA0DE9D}" name="Filtro 128"/>
    <customWorkbookView activeSheetId="0" maximized="1" windowHeight="0" windowWidth="0" guid="{68BA7381-F27C-43E2-9387-B7B04E1A46A9}" name="Filtro 121"/>
    <customWorkbookView activeSheetId="0" maximized="1" windowHeight="0" windowWidth="0" guid="{C769EE24-E565-4AF6-BCDE-10A730233BFC}" name="Filtro 122"/>
    <customWorkbookView activeSheetId="0" maximized="1" windowHeight="0" windowWidth="0" guid="{43494501-0EB1-401B-BAE5-A2C560026EE0}" name="Filtro 123"/>
    <customWorkbookView activeSheetId="0" maximized="1" windowHeight="0" windowWidth="0" guid="{5F975D19-4C92-4B91-B550-29158132308B}" name="Filtro 124"/>
    <customWorkbookView activeSheetId="0" maximized="1" windowHeight="0" windowWidth="0" guid="{ACD22EB7-1BE1-4EE6-97B1-6FEF99B598EE}" name="Filtro 120"/>
    <customWorkbookView activeSheetId="0" maximized="1" windowHeight="0" windowWidth="0" guid="{200DD3F0-63E9-4FF9-BBFE-4E31A0A1583D}" name="Filtro 68"/>
    <customWorkbookView activeSheetId="0" maximized="1" windowHeight="0" windowWidth="0" guid="{F6088232-1B8B-4D1D-B0E2-B392648607EF}" name="Filtro 69"/>
    <customWorkbookView activeSheetId="0" maximized="1" windowHeight="0" windowWidth="0" guid="{9855A54A-5181-4A59-AA3B-D8670100621B}" name="Filtro 66"/>
    <customWorkbookView activeSheetId="0" maximized="1" windowHeight="0" windowWidth="0" guid="{765C0AB2-0B61-44E9-930D-8BC6C589970A}" name="Filtro 67"/>
    <customWorkbookView activeSheetId="0" maximized="1" windowHeight="0" windowWidth="0" guid="{1F9EB3B9-068C-4608-8E56-4A54A459A663}" name="Filtro 64"/>
    <customWorkbookView activeSheetId="0" maximized="1" windowHeight="0" windowWidth="0" guid="{C67F05F3-B397-41B5-AC74-71141762FCF3}" name="Filtro 65"/>
    <customWorkbookView activeSheetId="0" maximized="1" windowHeight="0" windowWidth="0" guid="{A30BD7B7-AEA0-4168-AF85-820FF2AB1680}" name="Filtro 62"/>
    <customWorkbookView activeSheetId="0" maximized="1" windowHeight="0" windowWidth="0" guid="{E2BC95F5-586B-494B-97B5-9905E33FA508}" name="Filtro 63"/>
    <customWorkbookView activeSheetId="0" maximized="1" windowHeight="0" windowWidth="0" guid="{4C6FD62D-4548-4D84-A9CD-81A1CC0BE60A}" name="Filtro 107"/>
    <customWorkbookView activeSheetId="0" maximized="1" windowHeight="0" windowWidth="0" guid="{0AEF622E-D080-4BC7-ADD6-0048B0160BEA}" name="Filtro 60"/>
    <customWorkbookView activeSheetId="0" maximized="1" windowHeight="0" windowWidth="0" guid="{5FD6BE69-9F67-403A-A874-25B03D2A0B10}" name="Filtro 108"/>
    <customWorkbookView activeSheetId="0" maximized="1" windowHeight="0" windowWidth="0" guid="{EF1B9DA7-FE2E-432C-99B1-CD45542E9532}" name="Filtro 61"/>
    <customWorkbookView activeSheetId="0" maximized="1" windowHeight="0" windowWidth="0" guid="{8C419A4B-7346-4165-A8B8-5AD5072598E4}" name="Filtro 109"/>
    <customWorkbookView activeSheetId="0" maximized="1" windowHeight="0" windowWidth="0" guid="{3C0B3A67-B3D1-4BAD-BA40-009F68F54925}" name="Filtro 114"/>
    <customWorkbookView activeSheetId="0" maximized="1" windowHeight="0" windowWidth="0" guid="{CDB91D35-17B3-4444-8BFA-1ABB17BC3602}" name="Filtro 115"/>
    <customWorkbookView activeSheetId="0" maximized="1" windowHeight="0" windowWidth="0" guid="{2EB9508D-D407-4693-A8BE-C1B88587E6C0}" name="Filtro 116"/>
    <customWorkbookView activeSheetId="0" maximized="1" windowHeight="0" windowWidth="0" guid="{F307B950-04B3-465F-BEA7-A3ED62498A01}" name="Filtro 117"/>
    <customWorkbookView activeSheetId="0" maximized="1" windowHeight="0" windowWidth="0" guid="{8F75A1DA-DE5A-4D2A-9E28-9292DBBBC6C0}" name="Filtro 110"/>
    <customWorkbookView activeSheetId="0" maximized="1" windowHeight="0" windowWidth="0" guid="{7A80DF68-BF56-4047-AEB8-17FDCCDBDC19}" name="Filtro 111"/>
    <customWorkbookView activeSheetId="0" maximized="1" windowHeight="0" windowWidth="0" guid="{CF0CBEFA-B7E3-42B1-A15C-4E1FC2E4AFB1}" name="Filtro 112"/>
    <customWorkbookView activeSheetId="0" maximized="1" windowHeight="0" windowWidth="0" guid="{BF96EA9B-40FA-425F-B630-85D90F5F1DC7}" name="Filtro 113"/>
    <customWorkbookView activeSheetId="0" maximized="1" windowHeight="0" windowWidth="0" guid="{1414F55A-B2B7-4C73-9346-758D79AAE350}" name="Filtro 79"/>
    <customWorkbookView activeSheetId="0" maximized="1" windowHeight="0" windowWidth="0" guid="{0C09D906-ED3F-4583-BFF8-529D56DBA250}" name="Filtro 77"/>
    <customWorkbookView activeSheetId="0" maximized="1" windowHeight="0" windowWidth="0" guid="{18969D55-21BE-411D-B462-A709810296EE}" name="Filtro 78"/>
    <customWorkbookView activeSheetId="0" maximized="1" windowHeight="0" windowWidth="0" guid="{21369CE4-C83A-4373-B2C3-139B60F8B101}" name="Filtro 75"/>
    <customWorkbookView activeSheetId="0" maximized="1" windowHeight="0" windowWidth="0" guid="{739E0B4F-69BF-4999-8A1A-B8FEDC000E03}" name="Filtro 76"/>
    <customWorkbookView activeSheetId="0" maximized="1" windowHeight="0" windowWidth="0" guid="{299903D7-C58C-4441-9AAD-5DB5F4A5E33B}" name="Filtro 73"/>
    <customWorkbookView activeSheetId="0" maximized="1" windowHeight="0" windowWidth="0" guid="{6A1E9E9C-AB51-4E7C-B6E5-724AEA29D555}" name="Filtro 74"/>
    <customWorkbookView activeSheetId="0" maximized="1" windowHeight="0" windowWidth="0" guid="{6C55A130-A35D-48F5-94C3-4E766FA13E59}" name="Filtro 71"/>
    <customWorkbookView activeSheetId="0" maximized="1" windowHeight="0" windowWidth="0" guid="{BE0CACDF-68B7-4BBC-9005-A4AA74A0BD27}" name="Filtro 72"/>
    <customWorkbookView activeSheetId="0" maximized="1" windowHeight="0" windowWidth="0" guid="{9C011058-D817-4F79-869B-FBCF47661B2F}" name="Filtro 70"/>
    <customWorkbookView activeSheetId="0" maximized="1" windowHeight="0" windowWidth="0" guid="{E6638720-95AC-4670-A44B-59523B621C08}" name="Filtro 147"/>
    <customWorkbookView activeSheetId="0" maximized="1" windowHeight="0" windowWidth="0" guid="{78565DE8-3747-4E41-A16E-A1E874AE5DE8}" name="Filtro 148"/>
    <customWorkbookView activeSheetId="0" maximized="1" windowHeight="0" windowWidth="0" guid="{01A13261-1F65-4181-A10A-01F604B0127C}" name="Filtro 149"/>
    <customWorkbookView activeSheetId="0" maximized="1" windowHeight="0" windowWidth="0" guid="{B686F20E-B0F0-44C7-B965-C51A0B61394A}" name="Filtro 143"/>
    <customWorkbookView activeSheetId="0" maximized="1" windowHeight="0" windowWidth="0" guid="{3F65F290-867E-48D4-B0DF-F26252425DD5}" name="Filtro 144"/>
    <customWorkbookView activeSheetId="0" maximized="1" windowHeight="0" windowWidth="0" guid="{CE3A9563-F151-43B1-B2EA-112B1C3F8B50}" name="Filtro 145"/>
    <customWorkbookView activeSheetId="0" maximized="1" windowHeight="0" windowWidth="0" guid="{3B78EC57-ED1F-453B-830F-9510FE7CCA00}" name="Filtro 146"/>
    <customWorkbookView activeSheetId="0" maximized="1" windowHeight="0" windowWidth="0" guid="{BE3CBE5A-0B9C-4281-AB6B-750CA2A76510}" name="Filtro 140"/>
    <customWorkbookView activeSheetId="0" maximized="1" windowHeight="0" windowWidth="0" guid="{CA7C2561-4519-45A2-8B96-9459AD6C5F90}" name="Filtro 141"/>
    <customWorkbookView activeSheetId="0" maximized="1" windowHeight="0" windowWidth="0" guid="{81F6B05C-383C-47AD-8DF0-B1359F7F4425}" name="Filtro 142"/>
    <customWorkbookView activeSheetId="0" maximized="1" windowHeight="0" windowWidth="0" guid="{855213C4-AD48-42D2-A098-36EB91773C20}" name="Filtro 88"/>
    <customWorkbookView activeSheetId="0" maximized="1" windowHeight="0" windowWidth="0" guid="{DFF1DBED-FCD3-4F75-BA04-2AEA0830F736}" name="Filtro 89"/>
    <customWorkbookView activeSheetId="0" maximized="1" windowHeight="0" windowWidth="0" guid="{B806A102-35C3-4C7B-8429-CEDABE13C4A8}" name="Filtro 86"/>
    <customWorkbookView activeSheetId="0" maximized="1" windowHeight="0" windowWidth="0" guid="{82A01D59-87B6-44AD-AF63-547C54BA4453}" name="Filtro 87"/>
    <customWorkbookView activeSheetId="0" maximized="1" windowHeight="0" windowWidth="0" guid="{3EA19694-1FA7-4B1C-B652-5BCEFC4A4C26}" name="Filtro 84"/>
    <customWorkbookView activeSheetId="0" maximized="1" windowHeight="0" windowWidth="0" guid="{3565C4BC-D469-4CC3-B836-E84C7086ACE4}" name="Filtro 85"/>
    <customWorkbookView activeSheetId="0" maximized="1" windowHeight="0" windowWidth="0" guid="{630D934E-F712-488A-8033-7F18E088D5B4}" name="Filtro 129"/>
    <customWorkbookView activeSheetId="0" maximized="1" windowHeight="0" windowWidth="0" guid="{089340E9-0DFC-4E54-84E2-033647B28980}" name="Filtro 82"/>
    <customWorkbookView activeSheetId="0" maximized="1" windowHeight="0" windowWidth="0" guid="{0EC88489-C028-4982-B1AF-A39A36E415E3}" name="Filtro 83"/>
    <customWorkbookView activeSheetId="0" maximized="1" windowHeight="0" windowWidth="0" guid="{E4932EE0-28CD-4BB8-8703-BD346CC5F5B6}" name="Filtro 80"/>
    <customWorkbookView activeSheetId="0" maximized="1" windowHeight="0" windowWidth="0" guid="{EF4CD536-6D0D-4DDC-918B-DCE07DDA829E}" name="Filtro 81"/>
    <customWorkbookView activeSheetId="0" maximized="1" windowHeight="0" windowWidth="0" guid="{432A121F-6275-4C77-90B6-094758D9B5F6}" name="Filtro 136"/>
    <customWorkbookView activeSheetId="0" maximized="1" windowHeight="0" windowWidth="0" guid="{BB63C05A-3F50-4519-84BB-2EF0164F1C49}" name="Filtro 137"/>
    <customWorkbookView activeSheetId="0" maximized="1" windowHeight="0" windowWidth="0" guid="{FF51AE7E-B296-4040-9088-C9C527AF3DF8}" name="Filtro 138"/>
    <customWorkbookView activeSheetId="0" maximized="1" windowHeight="0" windowWidth="0" guid="{2E4BA9CA-ABB9-494A-A787-4B398D6F993B}" name="Filtro 139"/>
    <customWorkbookView activeSheetId="0" maximized="1" windowHeight="0" windowWidth="0" guid="{1D22EFFD-DB06-4C1D-86C7-B83F17553182}" name="Filtro 132"/>
    <customWorkbookView activeSheetId="0" maximized="1" windowHeight="0" windowWidth="0" guid="{87A77658-EA4B-4BE6-9597-F1E0537677DF}" name="Filtro 133"/>
    <customWorkbookView activeSheetId="0" maximized="1" windowHeight="0" windowWidth="0" guid="{CF0B4949-8801-483B-AA31-CFDE015E6470}" name="Filtro 134"/>
    <customWorkbookView activeSheetId="0" maximized="1" windowHeight="0" windowWidth="0" guid="{19998DE8-F7ED-4205-A1FB-8D1F57714C5A}" name="Filtro 135"/>
    <customWorkbookView activeSheetId="0" maximized="1" windowHeight="0" windowWidth="0" guid="{A9135930-82EE-4A06-B216-0E993060AF69}" name="Filtro 130"/>
    <customWorkbookView activeSheetId="0" maximized="1" windowHeight="0" windowWidth="0" guid="{B794E871-8938-4FEB-8289-CEF11EF04680}" name="Filtro 131"/>
    <customWorkbookView activeSheetId="0" maximized="1" windowHeight="0" windowWidth="0" guid="{6F36BD01-83D0-4F7E-A4CA-2EA78AFC1205}" name="Filtro 17"/>
    <customWorkbookView activeSheetId="0" maximized="1" windowHeight="0" windowWidth="0" guid="{8E2F360B-3412-4E9E-B817-29E08EAC1613}" name="Filtro 18"/>
    <customWorkbookView activeSheetId="0" maximized="1" windowHeight="0" windowWidth="0" guid="{DC900109-5333-42C6-871C-77BFAC1BF3B7}" name="Filtro 15"/>
    <customWorkbookView activeSheetId="0" maximized="1" windowHeight="0" windowWidth="0" guid="{3F1D4AFA-C8E8-4A1D-BE6F-513AF4008897}" name="Filtro 16"/>
    <customWorkbookView activeSheetId="0" maximized="1" windowHeight="0" windowWidth="0" guid="{6EF00061-03E9-42F8-B491-434B898518B2}" name="Filtro 13"/>
    <customWorkbookView activeSheetId="0" maximized="1" windowHeight="0" windowWidth="0" guid="{4AD3B664-5BA3-4EFB-8855-A8F35B905B5B}" name="Filtro 14"/>
    <customWorkbookView activeSheetId="0" maximized="1" windowHeight="0" windowWidth="0" guid="{CF286CBC-A311-4CDC-9209-5573B2BB981E}" name="Filtro 99"/>
    <customWorkbookView activeSheetId="0" maximized="1" windowHeight="0" windowWidth="0" guid="{46C935C1-032F-457F-86A5-B7367BD0BC19}" name="Filtro 11"/>
    <customWorkbookView activeSheetId="0" maximized="1" windowHeight="0" windowWidth="0" guid="{5738A9A4-3C71-4A24-B9EC-B2E3BF25E312}" name="Filtro 12"/>
    <customWorkbookView activeSheetId="0" maximized="1" windowHeight="0" windowWidth="0" guid="{752B8921-A014-4693-A586-1A087E4EA275}" name="Filtro 97"/>
    <customWorkbookView activeSheetId="0" maximized="1" windowHeight="0" windowWidth="0" guid="{E98C18A9-8C2F-422B-9D6D-825780B23C7E}" name="Filtro 98"/>
    <customWorkbookView activeSheetId="0" maximized="1" windowHeight="0" windowWidth="0" guid="{60F19E5A-792B-410E-BE6B-46FFC57A3474}" name="Filtro 10"/>
    <customWorkbookView activeSheetId="0" maximized="1" windowHeight="0" windowWidth="0" guid="{A77C64EB-9EE4-4655-B674-A8761EF0FBD9}" name="Filtro 95"/>
    <customWorkbookView activeSheetId="0" maximized="1" windowHeight="0" windowWidth="0" guid="{7F5A49F3-0E33-4B26-B2B8-52934774138A}" name="Filtro 96"/>
    <customWorkbookView activeSheetId="0" maximized="1" windowHeight="0" windowWidth="0" guid="{BBD59C56-FE31-4B61-B974-22CA2B71743A}" name="Filtro 93"/>
    <customWorkbookView activeSheetId="0" maximized="1" windowHeight="0" windowWidth="0" guid="{468E17BA-CD67-4C06-9CC1-9E82C56BF885}" name="Filtro 94"/>
    <customWorkbookView activeSheetId="0" maximized="1" windowHeight="0" windowWidth="0" guid="{C1146B06-415C-4F59-B8DB-7F66B04198A8}" name="Filtro 91"/>
    <customWorkbookView activeSheetId="0" maximized="1" windowHeight="0" windowWidth="0" guid="{EF1379FC-E789-4B85-98CB-6FAD0C7EA429}" name="Filtro 92"/>
    <customWorkbookView activeSheetId="0" maximized="1" windowHeight="0" windowWidth="0" guid="{E68B152C-8690-441B-A09B-6C3BC4D16914}" name="Filtro 169"/>
    <customWorkbookView activeSheetId="0" maximized="1" windowHeight="0" windowWidth="0" guid="{E722D250-D6F2-4701-AC1D-C53FE72C3306}" name="Filtro 90"/>
    <customWorkbookView activeSheetId="0" maximized="1" windowHeight="0" windowWidth="0" guid="{D4963A21-BEF1-45F4-BBD8-5CF3100D3F93}" name="Filtro 165"/>
    <customWorkbookView activeSheetId="0" maximized="1" windowHeight="0" windowWidth="0" guid="{CD545F73-BEAC-424C-B601-B353746CAD76}" name="Filtro 166"/>
    <customWorkbookView activeSheetId="0" maximized="1" windowHeight="0" windowWidth="0" guid="{8137273F-250A-41B3-902C-6FC0EC9CA03F}" name="Filtro 167"/>
    <customWorkbookView activeSheetId="0" maximized="1" windowHeight="0" windowWidth="0" guid="{2030A20B-714F-45EB-B195-96D649F22EDE}" name="Filtro 168"/>
    <customWorkbookView activeSheetId="0" maximized="1" windowHeight="0" windowWidth="0" guid="{FEAEF81C-0D84-4CFF-8635-089C9FBCDD95}" name="Filtro 161"/>
    <customWorkbookView activeSheetId="0" maximized="1" windowHeight="0" windowWidth="0" guid="{126A0214-EE6F-4201-8194-97D677E2165B}" name="Filtro 162"/>
    <customWorkbookView activeSheetId="0" maximized="1" windowHeight="0" windowWidth="0" guid="{FFB8349C-C8CC-4274-B9A2-C48617E1D1A4}" name="Filtro 163"/>
    <customWorkbookView activeSheetId="0" maximized="1" windowHeight="0" windowWidth="0" guid="{CCC04A47-1EB3-48CB-A0AB-32FC29B30238}" name="Filtro 164"/>
    <customWorkbookView activeSheetId="0" maximized="1" windowHeight="0" windowWidth="0" guid="{6B4CD7A9-1483-498B-8036-3DDD03A01054}" name="Filtro 160"/>
    <customWorkbookView activeSheetId="0" maximized="1" windowHeight="0" windowWidth="0" guid="{23EF1C2A-45F9-4C4B-993E-3F2F2B8348D9}" name="Filtro 28"/>
    <customWorkbookView activeSheetId="0" maximized="1" windowHeight="0" windowWidth="0" guid="{54BE50E9-F7AB-4C49-8AE5-039489A9A7B2}" name="Filtro 29"/>
    <customWorkbookView activeSheetId="0" maximized="1" windowHeight="0" windowWidth="0" guid="{94779690-02A1-412A-BD7B-961B0B693049}" name="Filtro 26"/>
    <customWorkbookView activeSheetId="0" maximized="1" windowHeight="0" windowWidth="0" guid="{9F0410F9-C19E-4E36-B817-6C134522BADF}" name="Filtro 27"/>
    <customWorkbookView activeSheetId="0" maximized="1" windowHeight="0" windowWidth="0" guid="{20AD2221-738F-43A7-A2FD-6D873F4ED6BE}" name="Filtro 8"/>
    <customWorkbookView activeSheetId="0" maximized="1" windowHeight="0" windowWidth="0" guid="{A8BC97A6-2001-4A52-A26F-B140486FC25C}" name="Filtro 24"/>
    <customWorkbookView activeSheetId="0" maximized="1" windowHeight="0" windowWidth="0" guid="{1A4B0C5F-41B9-4CCD-AEF1-255617B8DD18}" name="Filtro 9"/>
    <customWorkbookView activeSheetId="0" maximized="1" windowHeight="0" windowWidth="0" guid="{84F4F9B0-AEC8-4CF1-A91D-D81F288EF390}" name="Filtro 25"/>
    <customWorkbookView activeSheetId="0" maximized="1" windowHeight="0" windowWidth="0" guid="{1D2CC2A0-B9ED-4B82-9F31-9F1F0816742A}" name="Filtro 22"/>
    <customWorkbookView activeSheetId="0" maximized="1" windowHeight="0" windowWidth="0" guid="{5C618F57-5F07-4D45-BE8C-A18D04EDC5BB}" name="Filtro 23"/>
    <customWorkbookView activeSheetId="0" maximized="1" windowHeight="0" windowWidth="0" guid="{26FEFE5E-9808-4B28-8674-4B1AE57A725A}" name="Filtro 20"/>
    <customWorkbookView activeSheetId="0" maximized="1" windowHeight="0" windowWidth="0" guid="{78EC5060-4D83-4DEC-A605-C57AC598E64C}" name="Filtro 21"/>
    <customWorkbookView activeSheetId="0" maximized="1" windowHeight="0" windowWidth="0" guid="{6B926578-D3E9-47B9-AB3A-0D0A54F06B21}" name="Filtro 158"/>
    <customWorkbookView activeSheetId="0" maximized="1" windowHeight="0" windowWidth="0" guid="{47E0B1FD-43B8-4582-B982-0FCBD1F1A565}" name="Filtro 159"/>
    <customWorkbookView activeSheetId="0" maximized="1" windowHeight="0" windowWidth="0" guid="{507B9848-49F7-4845-B55F-E10EBA13EAC3}" name="Filtro 154"/>
    <customWorkbookView activeSheetId="0" maximized="1" windowHeight="0" windowWidth="0" guid="{7A5A8754-7BBB-4316-9D70-8CD24724040A}" name="Filtro 155"/>
    <customWorkbookView activeSheetId="0" maximized="1" windowHeight="0" windowWidth="0" guid="{1E1BF29F-5E65-4447-ACBA-C56879F5C974}" name="Filtro 156"/>
    <customWorkbookView activeSheetId="0" maximized="1" windowHeight="0" windowWidth="0" guid="{4B2BAE64-92BE-450D-8392-C46ABF8A704F}" name="Filtro 157"/>
    <customWorkbookView activeSheetId="0" maximized="1" windowHeight="0" windowWidth="0" guid="{932165E1-A096-4D6D-94E6-C7FBA762729A}" name="Filtro 150"/>
    <customWorkbookView activeSheetId="0" maximized="1" windowHeight="0" windowWidth="0" guid="{75850180-322B-46CA-BA9E-6430FBEF549E}" name="Filtro 151"/>
    <customWorkbookView activeSheetId="0" maximized="1" windowHeight="0" windowWidth="0" guid="{9D0B1D4A-0255-4A24-8619-5270948D2655}" name="Filtro 152"/>
    <customWorkbookView activeSheetId="0" maximized="1" windowHeight="0" windowWidth="0" guid="{760B01C9-B3C3-4295-A8F0-1CDF3C107D6A}" name="Filtro 153"/>
    <customWorkbookView activeSheetId="0" maximized="1" windowHeight="0" windowWidth="0" guid="{5316EC9A-2E0B-412A-9423-454A91AE3098}" name="Filtro 19"/>
    <customWorkbookView activeSheetId="0" maximized="1" windowHeight="0" windowWidth="0" guid="{A3CA587E-9CCA-41F3-8B40-0D3BD88B4961}" name="Filtro 39"/>
    <customWorkbookView activeSheetId="0" maximized="1" windowHeight="0" windowWidth="0" guid="{46FB40A3-CE01-4EC1-8912-7F30467C8A6F}" name="Filtro 37"/>
    <customWorkbookView activeSheetId="0" maximized="1" windowHeight="0" windowWidth="0" guid="{C2424EAF-57F4-4C00-9229-6EB4B1E0BBDC}" name="Filtro 38"/>
    <customWorkbookView activeSheetId="0" maximized="1" windowHeight="0" windowWidth="0" guid="{3769F273-85A0-4E91-8AA8-965C11B3650F}" name="Filtro 35"/>
    <customWorkbookView activeSheetId="0" maximized="1" windowHeight="0" windowWidth="0" guid="{7D03F1B7-8267-4D56-B1BD-CDB142D3CF56}" name="Filtro 36"/>
    <customWorkbookView activeSheetId="0" maximized="1" windowHeight="0" windowWidth="0" guid="{78CD7640-7A99-4254-80DA-BC4FB66B5138}" name="Filtro 33"/>
    <customWorkbookView activeSheetId="0" maximized="1" windowHeight="0" windowWidth="0" guid="{AF4438F2-94D7-4BCF-80F6-0A09A1C347C5}" name="Filtro 34"/>
    <customWorkbookView activeSheetId="0" maximized="1" windowHeight="0" windowWidth="0" guid="{5076218F-D00D-4F5A-956E-A64641FB4E9A}" name="Filtro 31"/>
    <customWorkbookView activeSheetId="0" maximized="1" windowHeight="0" windowWidth="0" guid="{8DD4DD30-59F7-4BE4-9089-ABEF10DC131C}" name="Filtro 32"/>
    <customWorkbookView activeSheetId="0" maximized="1" windowHeight="0" windowWidth="0" guid="{E29CB6BF-E204-4876-813E-0E9F06121757}" name="Filtro 30"/>
    <customWorkbookView activeSheetId="0" maximized="1" windowHeight="0" windowWidth="0" guid="{CAF96EFD-33BA-4606-9427-6EA5B1B3090D}" name="Filtro 103"/>
    <customWorkbookView activeSheetId="0" maximized="1" windowHeight="0" windowWidth="0" guid="{D150953C-5149-4E61-B2EB-549CFCAF2C51}" name="Filtro 104"/>
    <customWorkbookView activeSheetId="0" maximized="1" windowHeight="0" windowWidth="0" guid="{BECBB37D-2C35-4944-8A4F-23EAD8CC71B9}" name="Filtro 105"/>
    <customWorkbookView activeSheetId="0" maximized="1" windowHeight="0" windowWidth="0" guid="{A39EDF89-2A90-4871-B8E0-7743C5F8ED8C}" name="Filtro 106"/>
    <customWorkbookView activeSheetId="0" maximized="1" windowHeight="0" windowWidth="0" guid="{AA597D11-8E1D-4893-B3BA-F74A24AF57CA}" name="Filtro 100"/>
    <customWorkbookView activeSheetId="0" maximized="1" windowHeight="0" windowWidth="0" guid="{9BA90EF8-82B2-4F5F-8681-FE118F648158}" name="Filtro 101"/>
    <customWorkbookView activeSheetId="0" maximized="1" windowHeight="0" windowWidth="0" guid="{112A96FF-1DED-40CE-9EE4-2F49119B8A39}" name="Filtro 102"/>
    <customWorkbookView activeSheetId="0" maximized="1" windowHeight="0" windowWidth="0" guid="{FA2D396A-E4E5-41C3-BDA8-74380DEB92EC}" name="Filtro 4"/>
    <customWorkbookView activeSheetId="0" maximized="1" windowHeight="0" windowWidth="0" guid="{7192E8AC-CA55-4F9F-84C2-D880553CB30B}" name="Filtro 5"/>
    <customWorkbookView activeSheetId="0" maximized="1" windowHeight="0" windowWidth="0" guid="{3A42E969-737E-4273-A4AE-605EC73A5BE2}" name="Filtro 6"/>
    <customWorkbookView activeSheetId="0" maximized="1" windowHeight="0" windowWidth="0" guid="{18A98FE0-033B-4CF3-8818-50D3AEC0A15C}" name="Filtro 7"/>
    <customWorkbookView activeSheetId="0" maximized="1" windowHeight="0" windowWidth="0" guid="{4EF95D9B-8C58-42B8-800A-F6D0FEC419B7}" name="Filtro 1"/>
    <customWorkbookView activeSheetId="0" maximized="1" windowHeight="0" windowWidth="0" guid="{C7CF42EC-A0D1-483A-AE2C-C7490E405CFC}" name="Filtro 2"/>
    <customWorkbookView activeSheetId="0" maximized="1" windowHeight="0" windowWidth="0" guid="{D8BA205F-DA65-43E2-AE47-A3731F1FEE52}" name="Filtro 3"/>
    <customWorkbookView activeSheetId="0" maximized="1" windowHeight="0" windowWidth="0" guid="{B1DD3DE1-23A8-450C-BF5B-29ADBB23E4F0}" name="Filtro 48"/>
    <customWorkbookView activeSheetId="0" maximized="1" windowHeight="0" windowWidth="0" guid="{0CDF24EE-BA94-44EA-8F1F-2AAA096120F6}" name="Filtro 49"/>
    <customWorkbookView activeSheetId="0" maximized="1" windowHeight="0" windowWidth="0" guid="{DC6BEB62-4014-46E0-A74D-613CB3F2F7BA}" name="Filtro 46"/>
    <customWorkbookView activeSheetId="0" maximized="1" windowHeight="0" windowWidth="0" guid="{EBD3FA36-6BA3-4640-A2AB-4479F35A49FD}" name="Filtro 47"/>
    <customWorkbookView activeSheetId="0" maximized="1" windowHeight="0" windowWidth="0" guid="{58DEFE49-D806-47FC-89DF-40AC9487F72C}" name="Filtro 44"/>
    <customWorkbookView activeSheetId="0" maximized="1" windowHeight="0" windowWidth="0" guid="{A2142F04-F7D6-4F8C-973C-96A4A36E55C8}" name="Filtro 45"/>
    <customWorkbookView activeSheetId="0" maximized="1" windowHeight="0" windowWidth="0" guid="{1270BF69-09BD-47CB-94B6-BD518A875266}" name="Filtro 42"/>
    <customWorkbookView activeSheetId="0" maximized="1" windowHeight="0" windowWidth="0" guid="{C72794AE-FE8F-4880-8795-416077FFF0D0}" name="Filtro 43"/>
    <customWorkbookView activeSheetId="0" maximized="1" windowHeight="0" windowWidth="0" guid="{A1A1DBF0-C26E-454C-A4D7-28BF1656EE48}" name="Filtro 40"/>
    <customWorkbookView activeSheetId="0" maximized="1" windowHeight="0" windowWidth="0" guid="{05082B46-A038-4B7C-ACE1-CE41C5D0C927}" name="Filtro 41"/>
    <customWorkbookView activeSheetId="0" maximized="1" windowHeight="0" windowWidth="0" guid="{BE1A51EE-7B23-4FF6-A84F-71BF7A232B95}" name="Filtro 176"/>
    <customWorkbookView activeSheetId="0" maximized="1" windowHeight="0" windowWidth="0" guid="{D3D0C988-62BA-4F35-8FB9-16A90ACB89C5}" name="Filtro 177"/>
    <customWorkbookView activeSheetId="0" maximized="1" windowHeight="0" windowWidth="0" guid="{621E1EA4-9E5E-4A77-868E-40F835110656}" name="Filtro 178"/>
    <customWorkbookView activeSheetId="0" maximized="1" windowHeight="0" windowWidth="0" guid="{96F2C6FE-190D-45A2-ADF3-4D2315984FBA}" name="Filtro 172"/>
    <customWorkbookView activeSheetId="0" maximized="1" windowHeight="0" windowWidth="0" guid="{C40BAAF7-4D48-417C-A656-273C9FA1C18B}" name="Filtro 173"/>
    <customWorkbookView activeSheetId="0" maximized="1" windowHeight="0" windowWidth="0" guid="{FB5DB6D8-A6FB-4476-AB22-7B4C55C5134E}" name="Filtro 174"/>
    <customWorkbookView activeSheetId="0" maximized="1" windowHeight="0" windowWidth="0" guid="{C4D0927A-D9F0-42AF-BA8D-7D0142D4887A}" name="Filtro 175"/>
    <customWorkbookView activeSheetId="0" maximized="1" windowHeight="0" windowWidth="0" guid="{C977E0D7-F784-45E0-9AA2-2E196614BA3D}" name="Filtro 170"/>
    <customWorkbookView activeSheetId="0" maximized="1" windowHeight="0" windowWidth="0" guid="{2DC7F001-8D5D-42F1-8C21-89E7D363BF88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<sst xmlns="http://schemas.openxmlformats.org/spreadsheetml/2006/main" count="39200" uniqueCount="6672">
  <si>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</si>
  <si>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</si>
  <si>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</si>
  <si>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</si>
  <si>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</si>
  <si>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</si>
  <si>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</si>
  <si>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</si>
  <si>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</si>
  <si>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</si>
  <si>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</si>
  <si>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</si>
  <si>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</si>
  <si>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</si>
  <si>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</si>
  <si>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</si>
  <si>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</si>
  <si>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</si>
  <si>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</si>
  <si>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</si>
  <si>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</si>
  <si>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</si>
  <si>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</si>
  <si>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</si>
  <si>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</si>
  <si>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</si>
  <si>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</si>
  <si>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</si>
  <si>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</si>
  <si>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</si>
  <si>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</si>
  <si>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</si>
  <si>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</si>
  <si>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</si>
  <si>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Alexandre Zanin Neto</t>
  </si>
  <si>
    <t>005024046</t>
  </si>
  <si>
    <t>BTG</t>
  </si>
  <si>
    <t xml:space="preserve">SUL </t>
  </si>
  <si>
    <t>Lucas Zambin</t>
  </si>
  <si>
    <t>PIPE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</si>
  <si>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</si>
  <si>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</si>
  <si>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</si>
  <si>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</si>
  <si>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</si>
  <si>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</si>
  <si>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</si>
  <si>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Marcelo Pires Fiorini</t>
  </si>
  <si>
    <t>00000</t>
  </si>
  <si>
    <t>VcInvest</t>
  </si>
  <si>
    <t>Bruno Ribeiro</t>
  </si>
  <si>
    <t>INC</t>
  </si>
  <si>
    <t>819.807.601-87</t>
  </si>
  <si>
    <t xml:space="preserve">Vinc. de conta </t>
  </si>
  <si>
    <t>Maria Abadia Pereira Ramos</t>
  </si>
  <si>
    <t>005697554</t>
  </si>
  <si>
    <t>Voga</t>
  </si>
  <si>
    <t>João Gabriel Miziara</t>
  </si>
  <si>
    <t>Aguardando Vinculação de conta</t>
  </si>
  <si>
    <t>288.865.696-53</t>
  </si>
  <si>
    <t>MG</t>
  </si>
  <si>
    <t>Jordanna Porto Silva</t>
  </si>
  <si>
    <t>Pendente assinaturas</t>
  </si>
  <si>
    <t>993.657.821-04</t>
  </si>
  <si>
    <t>Sindicato Dos Policiais Rodoviarios Federais No Distrito Federal</t>
  </si>
  <si>
    <t>005605994</t>
  </si>
  <si>
    <t>Lúcio Guimarães Moscareli</t>
  </si>
  <si>
    <t>MONT</t>
  </si>
  <si>
    <t>02.780.133/0001-53</t>
  </si>
  <si>
    <t>Moderado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</si>
  <si>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</si>
  <si>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</si>
  <si>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</si>
  <si>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</si>
  <si>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</si>
  <si>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</si>
  <si>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Andrea de Moura Ferrandini e/ou Walter Germano de Oliveira</t>
  </si>
  <si>
    <t>Altum</t>
  </si>
  <si>
    <t>Guilherme</t>
  </si>
  <si>
    <t>351.864.531-53</t>
  </si>
  <si>
    <t>Conservador</t>
  </si>
  <si>
    <t>Adriano Carvalho Costa</t>
  </si>
  <si>
    <t>003916735</t>
  </si>
  <si>
    <t>Felipe Rios</t>
  </si>
  <si>
    <t>Verificação de Observação</t>
  </si>
  <si>
    <t>006.352.131-84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</si>
  <si>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</si>
  <si>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</si>
  <si>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</si>
  <si>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</si>
  <si>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</si>
  <si>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</si>
  <si>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</si>
  <si>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</si>
  <si>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</si>
  <si>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</si>
  <si>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</si>
  <si>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</si>
  <si>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</si>
  <si>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</si>
  <si>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</si>
  <si>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</si>
  <si>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</si>
  <si>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</si>
  <si>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</si>
  <si>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</si>
  <si>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</si>
  <si>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</si>
  <si>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</si>
  <si>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</si>
  <si>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</si>
  <si>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</si>
  <si>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</si>
  <si>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</si>
  <si>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</si>
  <si>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</si>
  <si>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</si>
  <si>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</si>
  <si>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</si>
  <si>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</si>
  <si>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</si>
  <si>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</si>
  <si>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</si>
  <si>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</si>
  <si>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</si>
  <si>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</si>
  <si>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</si>
  <si>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</si>
  <si>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</si>
  <si>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</si>
  <si>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</si>
  <si>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</si>
  <si>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</si>
  <si>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</si>
  <si>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</si>
  <si>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</si>
  <si>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</si>
  <si>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</si>
  <si>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</si>
  <si>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</si>
  <si>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</si>
  <si>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</si>
  <si>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</si>
  <si>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</si>
  <si>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</si>
  <si>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</si>
  <si>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</si>
  <si>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</si>
  <si>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</si>
  <si>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</si>
  <si>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</si>
  <si>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</si>
  <si>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</si>
  <si>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</si>
  <si>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</si>
  <si>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</si>
  <si>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</si>
  <si>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</si>
  <si>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</si>
  <si>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</si>
  <si>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</si>
  <si>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</si>
  <si>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</si>
  <si>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</si>
  <si>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</si>
  <si>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</si>
  <si>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</si>
  <si>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</si>
  <si>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</si>
  <si>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</si>
  <si>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</si>
  <si>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</si>
  <si>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</si>
  <si>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</si>
  <si>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</si>
  <si>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</si>
  <si>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</si>
  <si>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</si>
  <si>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</si>
  <si>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</si>
  <si>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</si>
  <si>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</si>
  <si>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</si>
  <si>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</si>
  <si>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</si>
  <si>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</si>
  <si>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</si>
  <si>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</si>
  <si>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</si>
  <si>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</si>
  <si>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</si>
  <si>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</si>
  <si>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</si>
  <si>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</si>
  <si>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</si>
  <si>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</si>
  <si>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</si>
  <si>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</si>
  <si>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</si>
  <si>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</si>
  <si>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</si>
  <si>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</si>
  <si>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</si>
  <si>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</si>
  <si>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</si>
  <si>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</si>
  <si>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</si>
  <si>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</si>
  <si>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</si>
  <si>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</si>
  <si>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</si>
  <si>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</si>
  <si>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</si>
  <si>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</si>
  <si>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</si>
  <si>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</si>
  <si>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</si>
  <si>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</si>
  <si>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</si>
  <si>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</si>
  <si>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</si>
  <si>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</si>
  <si>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</si>
  <si>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</si>
  <si>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</si>
  <si>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</si>
  <si>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</si>
  <si>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</si>
  <si>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</si>
  <si>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</si>
  <si>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</si>
  <si>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</si>
  <si>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</si>
  <si>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</si>
  <si>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</si>
  <si>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</si>
  <si>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</si>
  <si>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</si>
  <si>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</si>
  <si>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</si>
  <si>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</si>
  <si>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</si>
  <si>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</si>
  <si>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</si>
  <si>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</si>
  <si>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</si>
  <si>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</si>
  <si>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</si>
  <si>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</si>
  <si>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</si>
  <si>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</si>
  <si>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</si>
  <si>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</si>
  <si>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</si>
  <si>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</si>
  <si>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</si>
  <si>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</si>
  <si>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</si>
  <si>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</si>
  <si>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</si>
  <si>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</si>
  <si>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</si>
  <si>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</si>
  <si>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</si>
  <si>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</si>
  <si>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</si>
  <si>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</si>
  <si>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</si>
  <si>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</si>
  <si>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</si>
  <si>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</si>
  <si>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</si>
  <si>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</si>
  <si>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</si>
  <si>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</si>
  <si>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</si>
  <si>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</si>
  <si>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</si>
  <si>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</si>
  <si>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</si>
  <si>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</si>
  <si>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</si>
  <si>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</si>
  <si>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</si>
  <si>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</si>
  <si>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</si>
  <si>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</si>
  <si>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</si>
  <si>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</si>
  <si>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</si>
  <si>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</si>
  <si>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</si>
  <si>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</si>
  <si>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</si>
  <si>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</si>
  <si>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</si>
  <si>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</si>
  <si>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</si>
  <si>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</si>
  <si>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</si>
  <si>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</si>
  <si>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</si>
  <si>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</si>
  <si>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</si>
  <si>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</si>
  <si>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</si>
  <si>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</si>
  <si>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</si>
  <si>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</si>
  <si>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</si>
  <si>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</si>
  <si>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</si>
  <si>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</si>
  <si>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</si>
  <si>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</si>
  <si>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</si>
  <si>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</si>
  <si>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</si>
  <si>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</si>
  <si>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</si>
  <si>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</si>
  <si>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</si>
  <si>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</si>
  <si>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</si>
  <si>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</si>
  <si>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</si>
  <si>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</si>
  <si>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</si>
  <si>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</si>
  <si>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</si>
  <si>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</si>
  <si>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</si>
  <si>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</si>
  <si>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</si>
  <si>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</si>
  <si>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</si>
  <si>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</si>
  <si>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</si>
  <si>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</si>
  <si>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</si>
  <si>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</si>
  <si>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</si>
  <si>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</si>
  <si>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</si>
  <si>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</si>
  <si>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</si>
  <si>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</si>
  <si>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</si>
  <si>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</si>
  <si>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</si>
  <si>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</si>
  <si>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</si>
  <si>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</si>
  <si>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</si>
  <si>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</si>
  <si>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</si>
  <si>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</si>
  <si>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</si>
  <si>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</si>
  <si>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</si>
  <si>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</si>
  <si>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</si>
  <si>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</si>
  <si>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</si>
  <si>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</si>
  <si>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</si>
  <si>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</si>
  <si>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</si>
  <si>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</si>
  <si>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</si>
  <si>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</si>
  <si>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</si>
  <si>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</si>
  <si>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</si>
  <si>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</si>
  <si>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</si>
  <si>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</si>
  <si>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</si>
  <si>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</si>
  <si>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</si>
  <si>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</si>
  <si>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</si>
  <si>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</si>
  <si>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</si>
  <si>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</si>
  <si>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</si>
  <si>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</si>
  <si>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</si>
  <si>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</si>
  <si>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</si>
  <si>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</si>
  <si>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</si>
  <si>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</si>
  <si>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</si>
  <si>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</si>
  <si>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</si>
  <si>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</si>
  <si>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</si>
  <si>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</si>
  <si>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</si>
  <si>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</si>
  <si>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</si>
  <si>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</si>
  <si>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</si>
  <si>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</si>
  <si>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</si>
  <si>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</si>
  <si>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</si>
  <si>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</si>
  <si>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</si>
  <si>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</si>
  <si>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</si>
  <si>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</si>
  <si>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</si>
  <si>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</si>
  <si>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</si>
  <si>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</si>
  <si>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</si>
  <si>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</si>
  <si>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</si>
  <si>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</si>
  <si>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</si>
  <si>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</si>
  <si>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</si>
  <si>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</si>
  <si>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</si>
  <si>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</si>
  <si>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</si>
  <si>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</si>
  <si>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</si>
  <si>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</si>
  <si>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</si>
  <si>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</si>
  <si>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</si>
  <si>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</si>
  <si>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</si>
  <si>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</si>
  <si>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</si>
  <si>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</si>
  <si>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</si>
  <si>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</si>
  <si>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</si>
  <si>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</si>
  <si>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</si>
  <si>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</si>
  <si>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</si>
  <si>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</si>
  <si>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</si>
  <si>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</si>
  <si>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</si>
  <si>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</si>
  <si>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</si>
  <si>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</si>
  <si>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</si>
  <si>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</si>
  <si>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</si>
  <si>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</si>
  <si>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</si>
  <si>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</si>
  <si>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</si>
  <si>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</si>
  <si>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</si>
  <si>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</si>
  <si>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</si>
  <si>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</si>
  <si>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</si>
  <si>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</si>
  <si>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</si>
  <si>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</si>
  <si>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</si>
  <si>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</si>
  <si>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</si>
  <si>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</si>
  <si>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</si>
  <si>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</si>
  <si>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</si>
  <si>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</si>
  <si>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</si>
  <si>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</si>
  <si>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</si>
  <si>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</si>
  <si>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</si>
  <si>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</si>
  <si>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</si>
  <si>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</si>
  <si>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</si>
  <si>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</si>
  <si>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</si>
  <si>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</si>
  <si>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</si>
  <si>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</si>
  <si>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</si>
  <si>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</si>
  <si>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</si>
  <si>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</si>
  <si>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</si>
  <si>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</si>
  <si>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</si>
  <si>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</si>
  <si>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</si>
  <si>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</si>
  <si>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</si>
  <si>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</si>
  <si>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</si>
  <si>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</si>
  <si>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</si>
  <si>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</si>
  <si>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</si>
  <si>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</si>
  <si>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</si>
  <si>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</si>
  <si>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</si>
  <si>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</si>
  <si>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</si>
  <si>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</si>
  <si>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</si>
  <si>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</si>
  <si>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</si>
  <si>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</si>
  <si>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</si>
  <si>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</si>
  <si>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</si>
  <si>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</si>
  <si>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</si>
  <si>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</si>
  <si>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</si>
  <si>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</si>
  <si>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</si>
  <si>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</si>
  <si>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</si>
  <si>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</si>
  <si>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</si>
  <si>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</si>
  <si>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</si>
  <si>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</si>
  <si>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</si>
  <si>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</si>
  <si>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</si>
  <si>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</si>
  <si>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</si>
  <si>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</si>
  <si>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</si>
  <si>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</si>
  <si>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</si>
  <si>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</si>
  <si>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</si>
  <si>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</si>
  <si>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</si>
  <si>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</si>
  <si>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</si>
  <si>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</si>
  <si>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</si>
  <si>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</si>
  <si>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</si>
  <si>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</si>
  <si>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</si>
  <si>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</si>
  <si>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</si>
  <si>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</si>
  <si>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</si>
  <si>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</si>
  <si>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</si>
  <si>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</si>
  <si>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</si>
  <si>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</si>
  <si>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</si>
  <si>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</si>
  <si>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</si>
  <si>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</si>
  <si>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</si>
  <si>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</si>
  <si>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</si>
  <si>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</si>
  <si>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</si>
  <si>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</si>
  <si>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</si>
  <si>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</si>
  <si>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</si>
  <si>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</si>
  <si>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</si>
  <si>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</si>
  <si>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</si>
  <si>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</si>
  <si>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</si>
  <si>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</si>
  <si>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</si>
  <si>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</si>
  <si>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</si>
  <si>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</si>
  <si>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</si>
  <si>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</si>
  <si>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</si>
  <si>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</si>
  <si>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</si>
  <si>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</si>
  <si>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</si>
  <si>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</si>
  <si>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</si>
  <si>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</si>
  <si>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</si>
  <si>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</si>
  <si>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</si>
  <si>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</si>
  <si>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</si>
  <si>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</si>
  <si>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</si>
  <si>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</si>
  <si>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</si>
  <si>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</si>
  <si>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</si>
  <si>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</si>
  <si>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</si>
  <si>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</si>
  <si>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</si>
  <si>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</si>
  <si>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</si>
  <si>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</si>
  <si>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</si>
  <si>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</si>
  <si>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</si>
  <si>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</si>
  <si>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</si>
  <si>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</si>
  <si>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</si>
  <si>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</si>
  <si>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</si>
  <si>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</si>
  <si>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</si>
  <si>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</si>
  <si>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</si>
  <si>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</si>
  <si>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</si>
  <si>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</si>
  <si>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</si>
  <si>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</si>
  <si>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</si>
  <si>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</si>
  <si>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</si>
  <si>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</si>
  <si>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</si>
  <si>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</si>
  <si>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</si>
  <si>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</si>
  <si>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</si>
  <si>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</si>
  <si>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</si>
  <si>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</si>
  <si>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</si>
  <si>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</si>
  <si>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</si>
  <si>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</si>
  <si>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</si>
  <si>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</si>
  <si>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</si>
  <si>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</si>
  <si>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</si>
  <si>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</si>
  <si>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</si>
  <si>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</si>
  <si>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</si>
  <si>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</si>
  <si>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</si>
  <si>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</si>
  <si>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</si>
  <si>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</si>
  <si>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</si>
  <si>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</si>
  <si>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</si>
  <si>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</si>
  <si>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</si>
  <si>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</si>
  <si>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</si>
  <si>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</si>
  <si>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</si>
  <si>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</si>
  <si>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</si>
  <si>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</si>
  <si>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</si>
  <si>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</si>
  <si>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</si>
  <si>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</si>
  <si>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</si>
  <si>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</si>
  <si>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</si>
  <si>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</si>
  <si>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</si>
  <si>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</si>
  <si>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</si>
  <si>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</si>
  <si>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</si>
  <si>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</si>
  <si>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</si>
  <si>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</si>
  <si>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</si>
  <si>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</si>
  <si>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</si>
  <si>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</si>
  <si>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</si>
  <si>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</si>
  <si>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</si>
  <si>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</si>
  <si>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</si>
  <si>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</si>
  <si>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</si>
  <si>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</si>
  <si>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</si>
  <si>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</si>
  <si>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</si>
  <si>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</si>
  <si>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</si>
  <si>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</si>
  <si>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</si>
  <si>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</si>
  <si>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</si>
  <si>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</si>
  <si>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</si>
  <si>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</si>
  <si>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</si>
  <si>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</si>
  <si>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</si>
  <si>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</si>
  <si>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</si>
  <si>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</si>
  <si>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</si>
  <si>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</si>
  <si>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</si>
  <si>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</si>
  <si>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</si>
  <si>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</si>
  <si>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</si>
  <si>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</si>
  <si>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</si>
  <si>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</si>
  <si>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</si>
  <si>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</si>
  <si>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</si>
  <si>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</si>
  <si>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</si>
  <si>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</si>
  <si>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</si>
  <si>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</si>
  <si>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</si>
  <si>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</si>
  <si>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</si>
  <si>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</si>
  <si>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</si>
  <si>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</si>
  <si>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</si>
  <si>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</si>
  <si>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</si>
  <si>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</si>
  <si>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</si>
  <si>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</si>
  <si>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</si>
  <si>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</si>
  <si>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</si>
  <si>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</si>
  <si>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</si>
  <si>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</si>
  <si>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</si>
  <si>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</si>
  <si>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</si>
  <si>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</si>
  <si>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</si>
  <si>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</si>
  <si>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</si>
  <si>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</si>
  <si>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</si>
  <si>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</si>
  <si>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</si>
  <si>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</si>
  <si>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</si>
  <si>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</si>
  <si>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</si>
  <si>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</si>
  <si>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</si>
  <si>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</si>
  <si>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</si>
  <si>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</si>
  <si>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</si>
  <si>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</si>
  <si>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</si>
  <si>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</si>
  <si>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</si>
  <si>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</si>
  <si>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</si>
  <si>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</si>
  <si>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</si>
  <si>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</si>
  <si>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</si>
  <si>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</si>
  <si>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</si>
  <si>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</si>
  <si>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</si>
  <si>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</si>
  <si>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</si>
  <si>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</si>
  <si>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</si>
  <si>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</si>
  <si>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</si>
  <si>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</si>
  <si>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</si>
  <si>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</si>
  <si>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</si>
  <si>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</si>
  <si>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</si>
  <si>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</si>
  <si>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</si>
  <si>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</si>
  <si>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</si>
  <si>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</si>
  <si>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</si>
  <si>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</si>
  <si>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</si>
  <si>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</si>
  <si>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</si>
  <si>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</si>
  <si>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</si>
  <si>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</si>
  <si>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</si>
  <si>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</si>
  <si>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</si>
  <si>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</si>
  <si>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</si>
  <si>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</si>
  <si>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</si>
  <si>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</si>
  <si>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</si>
  <si>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</si>
  <si>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</si>
  <si>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</si>
  <si>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</si>
  <si>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</si>
  <si>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</si>
  <si>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</si>
  <si>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</si>
  <si>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</si>
  <si>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</si>
  <si>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</si>
  <si>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</si>
  <si>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</si>
  <si>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</si>
  <si>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</si>
  <si>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</si>
  <si>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</si>
  <si>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</si>
  <si>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</si>
  <si>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</si>
  <si>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</si>
  <si>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</si>
  <si>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</si>
  <si>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</si>
  <si>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</si>
  <si>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</si>
  <si>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</si>
  <si>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</si>
  <si>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</si>
  <si>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</si>
  <si>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</si>
  <si>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</si>
  <si>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</si>
  <si>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</si>
  <si>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</si>
  <si>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</si>
  <si>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</si>
  <si>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</si>
  <si>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</si>
  <si>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</si>
  <si>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</si>
  <si>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</si>
  <si>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</si>
  <si>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</si>
  <si>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</si>
  <si>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</si>
  <si>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</si>
  <si>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</si>
  <si>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</si>
  <si>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</si>
  <si>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</si>
  <si>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</si>
  <si>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</si>
  <si>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</si>
  <si>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</si>
  <si>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</si>
  <si>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</si>
  <si>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</si>
  <si>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</si>
  <si>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</si>
  <si>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</si>
  <si>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</si>
  <si>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</si>
  <si>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</si>
  <si>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</si>
  <si>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</si>
  <si>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</si>
  <si>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</si>
  <si>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</si>
  <si>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</si>
  <si>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</si>
  <si>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</si>
  <si>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</si>
  <si>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</si>
  <si>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</si>
  <si>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</si>
  <si>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</si>
  <si>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</si>
  <si>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</si>
  <si>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</si>
  <si>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</si>
  <si>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</si>
  <si>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</si>
  <si>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</si>
  <si>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</si>
  <si>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</si>
  <si>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</si>
  <si>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</si>
  <si>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</si>
  <si>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</si>
  <si>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</si>
  <si>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</si>
  <si>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</si>
  <si>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</si>
  <si>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</si>
  <si>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</si>
  <si>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</si>
  <si>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</si>
  <si>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</si>
  <si>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</si>
  <si>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</si>
  <si>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</si>
  <si>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</si>
  <si>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</si>
  <si>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</si>
  <si>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</si>
  <si>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</si>
  <si>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</si>
  <si>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</si>
  <si>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</si>
  <si>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</si>
  <si>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</si>
  <si>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</si>
  <si>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</si>
  <si>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</si>
  <si>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</si>
  <si>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</si>
  <si>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</si>
  <si>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</si>
  <si>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</si>
  <si>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</si>
  <si>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</si>
  <si>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</si>
  <si>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</si>
  <si>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</si>
  <si>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</si>
  <si>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</si>
  <si>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</si>
  <si>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</si>
  <si>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</si>
  <si>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</si>
  <si>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</si>
  <si>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</si>
  <si>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</si>
  <si>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</si>
  <si>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</si>
  <si>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</si>
  <si>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</si>
  <si>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</si>
  <si>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</si>
  <si>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</si>
  <si>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</si>
  <si>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</si>
  <si>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</si>
  <si>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</si>
  <si>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</si>
  <si>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</si>
  <si>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</si>
  <si>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</si>
  <si>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</si>
  <si>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</si>
  <si>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</si>
  <si>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</si>
  <si>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</si>
  <si>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</si>
  <si>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</si>
  <si>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</si>
  <si>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</si>
  <si>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</si>
  <si>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</si>
  <si>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</si>
  <si>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</si>
  <si>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</si>
  <si>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</si>
  <si>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</si>
  <si>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</si>
  <si>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</si>
  <si>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</si>
  <si>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</si>
  <si>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</si>
  <si>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</si>
  <si>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</si>
  <si>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</si>
  <si>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</si>
  <si>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</si>
  <si>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</si>
  <si>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</si>
  <si>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</si>
  <si>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</si>
  <si>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</si>
  <si>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</si>
  <si>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</si>
  <si>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</si>
  <si>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</si>
  <si>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</si>
  <si>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</si>
  <si>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</si>
  <si>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</si>
  <si>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</si>
  <si>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</si>
  <si>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</si>
  <si>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</si>
  <si>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</si>
  <si>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</si>
  <si>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</si>
  <si>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</si>
  <si>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</si>
  <si>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</si>
  <si>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</si>
  <si>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</si>
  <si>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</si>
  <si>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</si>
  <si>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</si>
  <si>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</si>
  <si>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</si>
  <si>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</si>
  <si>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</si>
  <si>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</si>
  <si>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</si>
  <si>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</si>
  <si>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</si>
  <si>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</si>
  <si>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</si>
  <si>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</si>
  <si>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</si>
  <si>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</si>
  <si>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</si>
  <si>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</si>
  <si>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</si>
  <si>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</si>
  <si>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</si>
  <si>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</si>
  <si>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</si>
  <si>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</si>
  <si>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</si>
  <si>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</si>
  <si>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</si>
  <si>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</si>
  <si>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</si>
  <si>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</si>
  <si>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</si>
  <si>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</si>
  <si>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</si>
  <si>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</si>
  <si>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</si>
  <si>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</si>
  <si>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</si>
  <si>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</si>
  <si>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</si>
  <si>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</si>
  <si>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</si>
  <si>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</si>
  <si>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</si>
  <si>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</si>
  <si>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</si>
  <si>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</si>
  <si>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</si>
  <si>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</si>
  <si>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</si>
  <si>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</si>
  <si>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</si>
  <si>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</si>
  <si>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</si>
  <si>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</si>
  <si>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</si>
  <si>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</si>
  <si>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</si>
  <si>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</si>
  <si>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</si>
  <si>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</si>
  <si>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</si>
  <si>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</si>
  <si>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</si>
  <si>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</si>
  <si>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</si>
  <si>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</si>
  <si>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</si>
  <si>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</si>
  <si>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</si>
  <si>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</si>
  <si>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</si>
  <si>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</si>
  <si>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</si>
  <si>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</si>
  <si>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</si>
  <si>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</si>
  <si>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</si>
  <si>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</si>
  <si>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</si>
  <si>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</si>
  <si>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</si>
  <si>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</si>
  <si>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</si>
  <si>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</si>
  <si>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</si>
  <si>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</si>
  <si>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</si>
  <si>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</si>
  <si>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</si>
  <si>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</si>
  <si>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</si>
  <si>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</si>
  <si>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</si>
  <si>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</si>
  <si>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</si>
  <si>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</si>
  <si>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</si>
  <si>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</si>
  <si>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</si>
  <si>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</si>
  <si>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</si>
  <si>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</si>
  <si>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</si>
  <si>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</si>
  <si>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</si>
  <si>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</si>
  <si>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</si>
  <si>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</si>
  <si>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</si>
  <si>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</si>
  <si>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</si>
  <si>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</si>
  <si>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</si>
  <si>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</si>
  <si>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</si>
  <si>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</si>
  <si>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</si>
  <si>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</si>
  <si>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</si>
  <si>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</si>
  <si>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</si>
  <si>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</si>
  <si>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</si>
  <si>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</si>
  <si>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</si>
  <si>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</si>
  <si>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</si>
  <si>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</si>
  <si>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</si>
  <si>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</si>
  <si>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</si>
  <si>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</si>
  <si>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</si>
  <si>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</si>
  <si>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</si>
  <si>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</si>
  <si>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</si>
  <si>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</si>
  <si>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</si>
  <si>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</si>
  <si>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</si>
  <si>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</si>
  <si>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</si>
  <si>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</si>
  <si>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</si>
  <si>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</si>
  <si>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</si>
  <si>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</si>
  <si>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</si>
  <si>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</si>
  <si>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</si>
  <si>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</si>
  <si>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</si>
  <si>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</si>
  <si>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</si>
  <si>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</si>
  <si>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</si>
  <si>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</si>
  <si>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</si>
  <si>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</si>
  <si>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</si>
  <si>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</si>
  <si>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</si>
  <si>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</si>
  <si>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</si>
  <si>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</si>
  <si>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</si>
  <si>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</si>
  <si>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</si>
  <si>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</si>
  <si>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</si>
  <si>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</si>
  <si>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</si>
  <si>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</si>
  <si>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</si>
  <si>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</si>
  <si>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</si>
  <si>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</si>
  <si>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</si>
  <si>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</si>
  <si>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</si>
  <si>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</si>
  <si>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</si>
  <si>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</si>
  <si>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</si>
  <si>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</si>
  <si>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</si>
  <si>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</si>
  <si>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</si>
  <si>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</si>
  <si>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</si>
  <si>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</si>
  <si>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</si>
  <si>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</si>
  <si>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</si>
  <si>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</si>
  <si>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</si>
  <si>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</si>
  <si>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</si>
  <si>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</si>
  <si>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</si>
  <si>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</si>
  <si>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</si>
  <si>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</si>
  <si>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</si>
  <si>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</si>
  <si>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</si>
  <si>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</si>
  <si>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</si>
  <si>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</si>
  <si>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</si>
  <si>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</si>
  <si>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</si>
  <si>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</si>
  <si>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</si>
  <si>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</si>
  <si>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</si>
  <si>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</si>
  <si>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</si>
  <si>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</si>
  <si>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</si>
  <si>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</si>
  <si>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</si>
  <si>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</si>
  <si>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</si>
  <si>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</si>
  <si>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</si>
  <si>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</si>
  <si>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</si>
  <si>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</si>
  <si>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</si>
  <si>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</si>
  <si>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</si>
  <si>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</si>
  <si>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</si>
  <si>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</si>
  <si>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</si>
  <si>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</si>
  <si>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</si>
  <si>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</si>
  <si>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</si>
  <si>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</si>
  <si>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</si>
  <si>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</si>
  <si>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</si>
  <si>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</si>
  <si>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</si>
  <si>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</si>
  <si>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</si>
  <si>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</si>
  <si>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</si>
  <si>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</si>
  <si>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</si>
  <si>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</si>
  <si>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</si>
  <si>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</si>
  <si>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</si>
  <si>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</si>
  <si>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</si>
  <si>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</si>
  <si>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</si>
  <si>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</si>
  <si>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</si>
  <si>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</si>
  <si>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</si>
  <si>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</si>
  <si>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</si>
  <si>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</si>
  <si>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</si>
  <si>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</si>
  <si>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</si>
  <si>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</si>
  <si>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</si>
  <si>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</si>
  <si>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</si>
  <si>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</si>
  <si>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</si>
  <si>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</si>
  <si>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</si>
  <si>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</si>
  <si>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</si>
  <si>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</si>
  <si>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</si>
  <si>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</si>
  <si>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</si>
  <si>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</si>
  <si>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</si>
  <si>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</si>
  <si>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</si>
  <si>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</si>
  <si>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</si>
  <si>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</si>
  <si>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</si>
  <si>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</si>
  <si>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</si>
  <si>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</si>
  <si>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</si>
  <si>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</si>
  <si>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</si>
  <si>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</si>
  <si>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</si>
  <si>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</si>
  <si>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</si>
  <si>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</si>
  <si>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</si>
  <si>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</si>
  <si>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</si>
  <si>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</si>
  <si>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</si>
  <si>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</si>
  <si>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</si>
  <si>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</si>
  <si>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</si>
  <si>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</si>
  <si>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</si>
  <si>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</si>
  <si>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</si>
  <si>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</si>
  <si>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</si>
  <si>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</si>
  <si>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</si>
  <si>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</si>
  <si>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</si>
  <si>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</si>
  <si>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</si>
  <si>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</si>
  <si>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</si>
  <si>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</si>
  <si>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</si>
  <si>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</si>
  <si>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</si>
  <si>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</si>
  <si>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</si>
  <si>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</si>
  <si>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</si>
  <si>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</si>
  <si>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</si>
  <si>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</si>
  <si>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</si>
  <si>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</si>
  <si>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</si>
  <si>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</si>
  <si>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</si>
  <si>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</si>
  <si>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</si>
  <si>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</si>
  <si>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</si>
  <si>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</si>
  <si>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</si>
  <si>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</si>
  <si>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</si>
  <si>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</si>
  <si>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</si>
  <si>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</si>
  <si>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</si>
  <si>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</si>
  <si>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</si>
  <si>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</si>
  <si>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</si>
  <si>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</si>
  <si>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</si>
  <si>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</si>
  <si>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</si>
  <si>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</si>
  <si>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</si>
  <si>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</si>
  <si>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</si>
  <si>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</si>
  <si>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</si>
  <si>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</si>
  <si>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</si>
  <si>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</si>
  <si>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</si>
  <si>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</si>
  <si>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</si>
  <si>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</si>
  <si>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</si>
  <si>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</si>
  <si>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</si>
  <si>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</si>
  <si>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</si>
  <si>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</si>
  <si>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</si>
  <si>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</si>
  <si>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</si>
  <si>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</si>
  <si>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</si>
  <si>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</si>
  <si>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</si>
  <si>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</si>
  <si>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</si>
  <si>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</si>
  <si>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</si>
  <si>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</si>
  <si>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</si>
  <si>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</si>
  <si>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</si>
  <si>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</si>
  <si>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</si>
  <si>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</si>
  <si>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</si>
  <si>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</si>
  <si>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</si>
  <si>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</si>
  <si>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</si>
  <si>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</si>
  <si>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</si>
  <si>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</si>
  <si>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</si>
  <si>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</si>
  <si>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</si>
  <si>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</si>
  <si>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</si>
  <si>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</si>
  <si>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</si>
  <si>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</si>
  <si>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</si>
  <si>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</si>
  <si>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</si>
  <si>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</si>
  <si>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</si>
  <si>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</si>
  <si>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</si>
  <si>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</si>
  <si>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</si>
  <si>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</si>
  <si>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</si>
  <si>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</si>
  <si>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</si>
  <si>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</si>
  <si>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</si>
  <si>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</si>
  <si>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</si>
  <si>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</si>
  <si>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</si>
  <si>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</si>
  <si>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</si>
  <si>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</si>
  <si>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</si>
  <si>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</si>
  <si>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</si>
  <si>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</si>
  <si>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</si>
  <si>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</si>
  <si>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</si>
  <si>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</si>
  <si>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</si>
  <si>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</si>
  <si>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</si>
  <si>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</si>
  <si>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</si>
  <si>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</si>
  <si>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</si>
  <si>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</si>
  <si>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</si>
  <si>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</si>
  <si>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</si>
  <si>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</si>
  <si>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</si>
  <si>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</si>
  <si>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</si>
  <si>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</si>
  <si>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</si>
  <si>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</si>
  <si>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</si>
  <si>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</si>
  <si>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</si>
  <si>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</si>
  <si>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</si>
  <si>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</si>
  <si>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</si>
  <si>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</si>
  <si>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</si>
  <si>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</si>
  <si>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</si>
  <si>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</si>
  <si>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</si>
  <si>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</si>
  <si>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</si>
  <si>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</si>
  <si>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</si>
  <si>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</si>
  <si>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</si>
  <si>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</si>
  <si>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</si>
  <si>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</si>
  <si>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</si>
  <si>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</si>
  <si>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</si>
  <si>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</si>
  <si>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</si>
  <si>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</si>
  <si>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</si>
  <si>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</si>
  <si>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</si>
  <si>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</si>
  <si>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</si>
  <si>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</si>
  <si>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</si>
  <si>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</si>
  <si>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</si>
  <si>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</si>
  <si>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</si>
  <si>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</si>
  <si>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</si>
  <si>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</si>
  <si>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</si>
  <si>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</si>
  <si>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</si>
  <si>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</si>
  <si>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</si>
  <si>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</si>
  <si>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</si>
  <si>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</si>
  <si>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</si>
  <si>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</si>
  <si>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</si>
  <si>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</si>
  <si>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</si>
  <si>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</si>
  <si>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</si>
  <si>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</si>
  <si>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</si>
  <si>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</si>
  <si>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</si>
  <si>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</si>
  <si>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</si>
  <si>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</si>
  <si>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</si>
  <si>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</si>
  <si>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</si>
  <si>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</si>
  <si>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</si>
  <si>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</si>
  <si>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</si>
  <si>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</si>
  <si>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</si>
  <si>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</si>
  <si>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</si>
  <si>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</si>
  <si>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</si>
  <si>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</si>
  <si>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</si>
  <si>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</si>
  <si>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</si>
  <si>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</si>
  <si>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</si>
  <si>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</si>
  <si>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</si>
  <si>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</si>
  <si>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</si>
  <si>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</si>
  <si>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</si>
  <si>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</si>
  <si>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</si>
  <si>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</si>
  <si>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</si>
  <si>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</si>
  <si>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</si>
  <si>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</si>
  <si>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</si>
  <si>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</si>
  <si>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</si>
  <si>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</si>
  <si>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</si>
  <si>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</si>
  <si>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</si>
  <si>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</si>
  <si>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</si>
  <si>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</si>
  <si>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</si>
  <si>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</si>
  <si>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</si>
  <si>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</si>
  <si>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</si>
  <si>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</si>
  <si>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</si>
  <si>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</si>
  <si>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</si>
  <si>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</si>
  <si>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</si>
  <si>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</si>
  <si>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</si>
  <si>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</si>
  <si>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</si>
  <si>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</si>
  <si>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</si>
  <si>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</si>
  <si>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</si>
  <si>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</si>
  <si>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</si>
  <si>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</si>
  <si>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</si>
  <si>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</si>
  <si>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</si>
  <si>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</si>
  <si>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</si>
  <si>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</si>
  <si>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</si>
  <si>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</si>
  <si>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</si>
  <si>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</si>
  <si>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</si>
  <si>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</si>
  <si>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</si>
  <si>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</si>
  <si>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</si>
  <si>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</si>
  <si>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</si>
  <si>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</si>
  <si>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</si>
  <si>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</si>
  <si>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</si>
  <si>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</si>
  <si>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</si>
  <si>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</si>
  <si>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</si>
  <si>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</si>
  <si>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</si>
  <si>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</si>
  <si>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</si>
  <si>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</si>
  <si>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</si>
  <si>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</si>
  <si>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</si>
  <si>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</si>
  <si>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</si>
  <si>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</si>
  <si>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</si>
  <si>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</si>
  <si>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</si>
  <si>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</si>
  <si>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</si>
  <si>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</si>
  <si>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</si>
  <si>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</si>
  <si>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</si>
  <si>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</si>
  <si>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</si>
  <si>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</si>
  <si>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</si>
  <si>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</si>
  <si>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</si>
  <si>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</si>
  <si>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</si>
  <si>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</si>
  <si>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</si>
  <si>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</si>
  <si>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</si>
  <si>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</si>
  <si>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</si>
  <si>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</si>
  <si>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</si>
  <si>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</si>
  <si>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</si>
  <si>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</si>
  <si>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</si>
  <si>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</si>
  <si>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</si>
  <si>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</si>
  <si>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</si>
  <si>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</si>
  <si>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</si>
  <si>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</si>
  <si>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</si>
  <si>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</si>
  <si>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</si>
  <si>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</si>
  <si>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</si>
  <si>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</si>
  <si>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</si>
  <si>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</si>
  <si>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</si>
  <si>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</si>
  <si>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</si>
  <si>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</si>
  <si>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</si>
  <si>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</si>
  <si>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</si>
  <si>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</si>
  <si>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</si>
  <si>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</si>
  <si>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</si>
  <si>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</si>
  <si>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</si>
  <si>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</si>
  <si>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</si>
  <si>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</si>
  <si>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</si>
  <si>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</si>
  <si>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</si>
  <si>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</si>
  <si>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</si>
  <si>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</si>
  <si>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</si>
  <si>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</si>
  <si>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</si>
  <si>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</si>
  <si>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</si>
  <si>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</si>
  <si>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</si>
  <si>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</si>
  <si>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</si>
  <si>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</si>
  <si>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</si>
  <si>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</si>
  <si>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</si>
  <si>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</si>
  <si>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</si>
  <si>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</si>
  <si>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</si>
  <si>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</si>
  <si>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</si>
  <si>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</si>
  <si>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</si>
  <si>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</si>
  <si>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</si>
  <si>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</si>
  <si>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</si>
  <si>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</si>
  <si>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</si>
  <si>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</si>
  <si>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</si>
  <si>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</si>
  <si>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</si>
  <si>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</si>
  <si>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</si>
  <si>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</si>
  <si>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</si>
  <si>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</si>
  <si>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</si>
  <si>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</si>
  <si>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</si>
  <si>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</si>
  <si>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</si>
  <si>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</si>
  <si>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</si>
  <si>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</si>
  <si>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</si>
  <si>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</si>
  <si>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</si>
  <si>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</si>
  <si>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</si>
  <si>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</si>
  <si>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</si>
  <si>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</si>
  <si>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</si>
  <si>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</si>
  <si>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</si>
  <si>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</si>
  <si>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</si>
  <si>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</si>
  <si>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</si>
  <si>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</si>
  <si>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</si>
  <si>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</si>
  <si>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</si>
  <si>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</si>
  <si>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</si>
  <si>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</si>
  <si>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</si>
  <si>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</si>
  <si>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</si>
  <si>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</si>
  <si>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</si>
  <si>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</si>
  <si>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</si>
  <si>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</si>
  <si>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</si>
  <si>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</si>
  <si>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</si>
  <si>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</si>
  <si>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</si>
  <si>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</si>
  <si>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</si>
  <si>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</si>
  <si>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</si>
  <si>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</si>
  <si>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</si>
  <si>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</si>
  <si>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</si>
  <si>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</si>
  <si>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</si>
  <si>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</si>
  <si>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</si>
  <si>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</si>
  <si>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</si>
  <si>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</si>
  <si>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</si>
  <si>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</si>
  <si>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</si>
  <si>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</si>
  <si>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</si>
  <si>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</si>
  <si>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</si>
  <si>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</si>
  <si>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</si>
  <si>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</si>
  <si>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</si>
  <si>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</si>
  <si>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</si>
  <si>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</si>
  <si>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</si>
  <si>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</si>
  <si>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</si>
  <si>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</si>
  <si>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</si>
  <si>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</si>
  <si>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</si>
  <si>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</si>
  <si>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</si>
  <si>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</si>
  <si>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</si>
  <si>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</si>
  <si>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</si>
  <si>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</si>
  <si>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</si>
  <si>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</si>
  <si>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</si>
  <si>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</si>
  <si>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</si>
  <si>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</si>
  <si>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</si>
  <si>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</si>
  <si>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</si>
  <si>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</si>
  <si>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</si>
  <si>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</si>
  <si>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</si>
  <si>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</si>
  <si>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</si>
  <si>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</si>
  <si>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</si>
  <si>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</si>
  <si>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</si>
  <si>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</si>
  <si>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</si>
  <si>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</si>
  <si>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</si>
  <si>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</si>
  <si>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</si>
  <si>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</si>
  <si>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</si>
  <si>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</si>
  <si>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</si>
  <si>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</si>
  <si>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</si>
  <si>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</si>
  <si>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</si>
  <si>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</si>
  <si>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</si>
  <si>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</si>
  <si>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</si>
  <si>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</si>
  <si>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</si>
  <si>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</si>
  <si>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</si>
  <si>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</si>
  <si>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</si>
  <si>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</si>
  <si>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</si>
  <si>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</si>
  <si>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</si>
  <si>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</si>
  <si>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</si>
  <si>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</si>
  <si>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</si>
  <si>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</si>
  <si>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</si>
  <si>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</si>
  <si>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</si>
  <si>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</si>
  <si>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</si>
  <si>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</si>
  <si>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</si>
  <si>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</si>
  <si>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</si>
  <si>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</si>
  <si>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</si>
  <si>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</si>
  <si>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</si>
  <si>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</si>
  <si>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</si>
  <si>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</si>
  <si>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</si>
  <si>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</si>
  <si>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</si>
  <si>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</si>
  <si>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</si>
  <si>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</si>
  <si>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</si>
  <si>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</si>
  <si>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</si>
  <si>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</si>
  <si>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</si>
  <si>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</si>
  <si>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</si>
  <si>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</si>
  <si>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</si>
  <si>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</si>
  <si>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</si>
  <si>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</si>
  <si>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</si>
  <si>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</si>
  <si>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</si>
  <si>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</si>
  <si>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</si>
  <si>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</si>
  <si>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</si>
  <si>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</si>
  <si>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</si>
  <si>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</si>
  <si>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</si>
  <si>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</si>
  <si>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</si>
  <si>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</si>
  <si>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</si>
  <si>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</si>
  <si>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</si>
  <si>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</si>
  <si>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</si>
  <si>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</si>
  <si>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</si>
  <si>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</si>
  <si>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</si>
  <si>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</si>
  <si>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</si>
  <si>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</si>
  <si>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</si>
  <si>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</si>
  <si>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</si>
  <si>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</si>
  <si>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</si>
  <si>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</si>
  <si>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</si>
  <si>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</si>
  <si>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</si>
  <si>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</si>
  <si>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</si>
  <si>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</si>
  <si>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</si>
  <si>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</si>
  <si>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</si>
  <si>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</si>
  <si>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</si>
  <si>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</si>
  <si>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</si>
  <si>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</si>
  <si>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</si>
  <si>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</si>
  <si>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</si>
  <si>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</si>
  <si>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</si>
  <si>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</si>
  <si>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</si>
  <si>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</si>
  <si>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</si>
  <si>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</si>
  <si>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</si>
  <si>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</si>
  <si>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</si>
  <si>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</si>
  <si>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</si>
  <si>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</si>
  <si>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</si>
  <si>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</si>
  <si>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</si>
  <si>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</si>
  <si>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</si>
  <si>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</si>
  <si>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</si>
  <si>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</si>
  <si>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</si>
  <si>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</si>
  <si>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</si>
  <si>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</si>
  <si>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</si>
  <si>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</si>
  <si>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</si>
  <si>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</si>
  <si>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</si>
  <si>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</si>
  <si>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</si>
  <si>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</si>
  <si>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</si>
  <si>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</si>
  <si>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</si>
  <si>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</si>
  <si>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</si>
  <si>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</si>
  <si>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</si>
  <si>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</si>
  <si>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</si>
  <si>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</si>
  <si>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</si>
  <si>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</si>
  <si>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</si>
  <si>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</si>
  <si>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</si>
  <si>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</si>
  <si>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</si>
  <si>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</si>
  <si>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</si>
  <si>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</si>
  <si>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</si>
  <si>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</si>
  <si>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</si>
  <si>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</si>
  <si>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</si>
  <si>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</si>
  <si>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</si>
  <si>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</si>
  <si>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</si>
  <si>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</si>
  <si>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</si>
  <si>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</si>
  <si>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</si>
  <si>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</si>
  <si>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</si>
  <si>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</si>
  <si>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</si>
  <si>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</si>
  <si>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</si>
  <si>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</si>
  <si>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</si>
  <si>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</si>
  <si>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</si>
  <si>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</si>
  <si>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</si>
  <si>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</si>
  <si>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</si>
  <si>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</si>
  <si>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</si>
  <si>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</si>
  <si>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</si>
  <si>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</si>
  <si>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</si>
  <si>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</si>
  <si>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</si>
  <si>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</si>
  <si>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</si>
  <si>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</si>
  <si>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</si>
  <si>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</si>
  <si>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</si>
  <si>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</si>
  <si>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</si>
  <si>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</si>
  <si>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</si>
  <si>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</si>
  <si>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</si>
  <si>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</si>
  <si>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</si>
  <si>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</si>
  <si>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</si>
  <si>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</si>
  <si>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</si>
  <si>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</si>
  <si>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</si>
  <si>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</si>
  <si>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</si>
  <si>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</si>
  <si>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</si>
  <si>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</si>
  <si>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</si>
  <si>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</si>
  <si>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</si>
  <si>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</si>
  <si>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</si>
  <si>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</si>
  <si>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</si>
  <si>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</si>
  <si>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</si>
  <si>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</si>
  <si>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</si>
  <si>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</si>
  <si>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</si>
  <si>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</si>
  <si>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</si>
  <si>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</si>
  <si>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</si>
  <si>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</si>
  <si>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</si>
  <si>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</si>
  <si>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</si>
  <si>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</si>
  <si>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</si>
  <si>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</si>
  <si>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</si>
  <si>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</si>
  <si>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</si>
  <si>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</si>
  <si>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</si>
  <si>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</si>
  <si>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</si>
  <si>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</si>
  <si>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</si>
  <si>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</si>
  <si>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</si>
  <si>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</si>
  <si>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</si>
  <si>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</si>
  <si>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</si>
  <si>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</si>
  <si>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</si>
  <si>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</si>
  <si>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</si>
  <si>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</si>
  <si>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</si>
  <si>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</si>
  <si>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</si>
  <si>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</si>
  <si>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</si>
  <si>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</si>
  <si>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</si>
  <si>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</si>
  <si>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</si>
  <si>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</si>
  <si>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</si>
  <si>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</si>
  <si>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</si>
  <si>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</si>
  <si>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</si>
  <si>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</si>
  <si>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</si>
  <si>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</si>
  <si>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</si>
  <si>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</si>
  <si>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</si>
  <si>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</si>
  <si>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</si>
  <si>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</si>
  <si>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</si>
  <si>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</si>
  <si>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</si>
  <si>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</si>
  <si>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</si>
  <si>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</si>
  <si>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</si>
  <si>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</si>
  <si>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</si>
  <si>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</si>
  <si>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</si>
  <si>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</si>
  <si>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</si>
  <si>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</si>
  <si>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</si>
  <si>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</si>
  <si>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</si>
  <si>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</si>
  <si>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</si>
  <si>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</si>
  <si>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</si>
  <si>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</si>
  <si>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</si>
  <si>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</si>
  <si>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</si>
  <si>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</si>
  <si>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</si>
  <si>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</si>
  <si>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</si>
  <si>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</si>
  <si>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</si>
  <si>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</si>
  <si>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</si>
  <si>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</si>
  <si>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</si>
  <si>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</si>
  <si>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</si>
  <si>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</si>
  <si>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</si>
  <si>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</si>
  <si>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</si>
  <si>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</si>
  <si>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</si>
  <si>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</si>
  <si>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</si>
  <si>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</si>
  <si>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</si>
  <si>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</si>
  <si>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</si>
  <si>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</si>
  <si>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</si>
  <si>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</si>
  <si>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</si>
  <si>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</si>
  <si>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</si>
  <si>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</si>
  <si>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</si>
  <si>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</si>
  <si>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</si>
  <si>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</si>
  <si>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</si>
  <si>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</si>
  <si>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</si>
  <si>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</si>
  <si>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</si>
  <si>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</si>
  <si>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</si>
  <si>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</si>
  <si>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</si>
  <si>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</si>
  <si>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</si>
  <si>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</si>
  <si>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</si>
  <si>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</si>
  <si>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</si>
  <si>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</si>
  <si>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</si>
  <si>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</si>
  <si>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</si>
  <si>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</si>
  <si>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</si>
  <si>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</si>
  <si>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</si>
  <si>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</si>
  <si>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</si>
  <si>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</si>
  <si>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</si>
  <si>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</si>
  <si>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</si>
  <si>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</si>
  <si>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</si>
  <si>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</si>
  <si>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</si>
  <si>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</si>
  <si>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</si>
  <si>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</si>
  <si>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</si>
  <si>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</si>
  <si>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</si>
  <si>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</si>
  <si>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</si>
  <si>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</si>
  <si>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</si>
  <si>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</si>
  <si>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</si>
  <si>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</si>
  <si>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</si>
  <si>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</si>
  <si>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</si>
  <si>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</si>
  <si>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</si>
  <si>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</si>
  <si>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</si>
  <si>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</si>
  <si>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</si>
  <si>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</si>
  <si>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</si>
  <si>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</si>
  <si>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</si>
  <si>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</si>
  <si>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</si>
  <si>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</si>
  <si>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</si>
  <si>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</si>
  <si>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</si>
  <si>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</si>
  <si>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</si>
  <si>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</si>
  <si>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</si>
  <si>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</si>
  <si>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</si>
  <si>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</si>
  <si>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</si>
  <si>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</si>
  <si>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</si>
  <si>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</si>
  <si>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</si>
  <si>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</si>
  <si>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</si>
  <si>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</si>
  <si>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</si>
  <si>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</si>
  <si>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</si>
  <si>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</si>
  <si>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</si>
  <si>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</si>
  <si>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</si>
  <si>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</si>
  <si>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</si>
  <si>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</si>
  <si>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</si>
  <si>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</si>
  <si>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</si>
  <si>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</si>
  <si>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</si>
  <si>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</si>
  <si>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</si>
  <si>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</si>
  <si>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</si>
  <si>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</si>
  <si>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</si>
  <si>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</si>
  <si>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</si>
  <si>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</si>
  <si>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</si>
  <si>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</si>
  <si>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</si>
  <si>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</si>
  <si>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</si>
  <si>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</si>
  <si>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</si>
  <si>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</si>
  <si>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</si>
  <si>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</si>
  <si>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</si>
  <si>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</si>
  <si>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</si>
  <si>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</si>
  <si>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</si>
  <si>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</si>
  <si>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</si>
  <si>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</si>
  <si>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</si>
  <si>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</si>
  <si>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</si>
  <si>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</si>
  <si>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</si>
  <si>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</si>
  <si>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</si>
  <si>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</si>
  <si>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</si>
  <si>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</si>
  <si>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</si>
  <si>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</si>
  <si>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</si>
  <si>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</si>
  <si>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</si>
  <si>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</si>
  <si>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</si>
  <si>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</si>
  <si>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</si>
  <si>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</si>
  <si>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</si>
  <si>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</si>
  <si>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</si>
  <si>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</si>
  <si>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</si>
  <si>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</si>
  <si>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</si>
  <si>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</si>
  <si>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</si>
  <si>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</si>
  <si>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</si>
  <si>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</si>
  <si>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</si>
  <si>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</si>
  <si>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</si>
  <si>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</si>
  <si>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</si>
  <si>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</si>
  <si>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</si>
  <si>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</si>
  <si>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</si>
  <si>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</si>
  <si>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</si>
  <si>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</si>
  <si>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</si>
  <si>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</si>
  <si>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</si>
  <si>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</si>
  <si>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</si>
  <si>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</si>
  <si>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</si>
  <si>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</si>
  <si>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</si>
  <si>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</si>
  <si>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</si>
  <si>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</si>
  <si>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</si>
  <si>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</si>
  <si>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</si>
  <si>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</si>
  <si>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</si>
  <si>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</si>
  <si>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</si>
  <si>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</si>
  <si>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</si>
  <si>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</si>
  <si>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</si>
  <si>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</si>
  <si>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</si>
  <si>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</si>
  <si>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</si>
  <si>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</si>
  <si>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</si>
  <si>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</si>
  <si>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</si>
  <si>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</si>
  <si>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</si>
  <si>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</si>
  <si>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</si>
  <si>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</si>
  <si>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</si>
  <si>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</si>
  <si>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</si>
  <si>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</si>
  <si>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</si>
  <si>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</si>
  <si>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</si>
  <si>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</si>
  <si>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</si>
  <si>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</si>
  <si>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</si>
  <si>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</si>
  <si>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</si>
  <si>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</si>
  <si>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</si>
  <si>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</si>
  <si>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</si>
  <si>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</si>
  <si>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</si>
  <si>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</si>
  <si>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</si>
  <si>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</si>
  <si>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</si>
  <si>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</si>
  <si>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</si>
  <si>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</si>
  <si>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</si>
  <si>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</si>
  <si>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</si>
  <si>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</si>
  <si>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</si>
  <si>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</si>
  <si>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</si>
  <si>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</si>
  <si>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</si>
  <si>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</si>
  <si>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</si>
  <si>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</si>
  <si>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</si>
  <si>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</si>
  <si>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</si>
  <si>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</si>
  <si>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</si>
  <si>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</si>
  <si>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</si>
  <si>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</si>
  <si>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</si>
  <si>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</si>
  <si>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</si>
  <si>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</si>
  <si>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</si>
  <si>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</si>
  <si>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</si>
  <si>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</si>
  <si>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</si>
  <si>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</si>
  <si>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</si>
  <si>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</si>
  <si>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</si>
  <si>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</si>
  <si>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</si>
  <si>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</si>
  <si>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</si>
  <si>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</si>
  <si>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</si>
  <si>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</si>
  <si>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</si>
  <si>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</si>
  <si>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</si>
  <si>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</si>
  <si>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</si>
  <si>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</si>
  <si>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</si>
  <si>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</si>
  <si>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</si>
  <si>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</si>
  <si>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</si>
  <si>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</si>
  <si>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</si>
  <si>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</si>
  <si>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</si>
  <si>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</si>
  <si>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</si>
  <si>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</si>
  <si>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</si>
  <si>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</si>
  <si>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</si>
  <si>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</si>
  <si>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</si>
  <si>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</si>
  <si>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</si>
  <si>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</si>
  <si>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</si>
  <si>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</si>
  <si>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</si>
  <si>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</si>
  <si>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</si>
  <si>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</si>
  <si>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</si>
  <si>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</si>
  <si>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</si>
  <si>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</si>
  <si>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</si>
  <si>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</si>
  <si>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</si>
  <si>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</si>
  <si>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</si>
  <si>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</si>
  <si>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</si>
  <si>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</si>
  <si>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</si>
  <si>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</si>
  <si>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</si>
  <si>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</si>
  <si>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</si>
  <si>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</si>
  <si>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</si>
  <si>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</si>
  <si>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</si>
  <si>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</si>
  <si>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</si>
  <si>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</si>
  <si>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</si>
  <si>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</si>
  <si>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</si>
  <si>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</si>
  <si>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</si>
  <si>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</si>
  <si>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</si>
  <si>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</si>
  <si>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</si>
  <si>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</si>
  <si>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</si>
  <si>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</si>
  <si>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</si>
  <si>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</si>
  <si>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</si>
  <si>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</si>
  <si>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</si>
  <si>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</si>
  <si>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</si>
  <si>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</si>
  <si>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</si>
  <si>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</si>
  <si>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</si>
  <si>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</si>
  <si>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</si>
  <si>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</si>
  <si>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</si>
  <si>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</si>
  <si>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</si>
  <si>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</si>
  <si>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</si>
  <si>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</si>
  <si>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</si>
  <si>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</si>
  <si>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</si>
  <si>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</si>
  <si>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</si>
  <si>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</si>
  <si>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</si>
  <si>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</si>
  <si>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</si>
  <si>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</si>
  <si>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</si>
  <si>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</si>
  <si>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</si>
  <si>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</si>
  <si>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</si>
  <si>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</si>
  <si>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</si>
  <si>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</si>
  <si>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</si>
  <si>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</si>
  <si>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</si>
  <si>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</si>
  <si>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</si>
  <si>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</si>
  <si>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</si>
  <si>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</si>
  <si>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</si>
  <si>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</si>
  <si>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</si>
  <si>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</si>
  <si>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</si>
  <si>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</si>
  <si>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</si>
  <si>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</si>
  <si>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</si>
  <si>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</si>
  <si>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</si>
  <si>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</si>
  <si>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</si>
  <si>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</si>
  <si>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</si>
  <si>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</si>
  <si>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</si>
  <si>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</si>
  <si>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</si>
  <si>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</si>
  <si>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</si>
  <si>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</si>
  <si>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</si>
  <si>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</si>
  <si>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</si>
  <si>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</si>
  <si>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</si>
  <si>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</si>
  <si>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</si>
  <si>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</si>
  <si>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</si>
  <si>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</si>
  <si>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</si>
  <si>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</si>
  <si>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</si>
  <si>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</si>
  <si>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</si>
  <si>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</si>
  <si>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</si>
  <si>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</si>
  <si>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</si>
  <si>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</si>
  <si>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</si>
  <si>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</si>
  <si>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</si>
  <si>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</si>
  <si>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</si>
  <si>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</si>
  <si>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</si>
  <si>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</si>
  <si>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</si>
  <si>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</si>
  <si>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</si>
  <si>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</si>
  <si>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</si>
  <si>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</si>
  <si>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</si>
  <si>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</si>
  <si>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</si>
  <si>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</si>
  <si>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</si>
  <si>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</si>
  <si>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</si>
  <si>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</si>
  <si>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</si>
  <si>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</si>
  <si>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</si>
  <si>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</si>
  <si>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</si>
  <si>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</si>
  <si>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</si>
  <si>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</si>
  <si>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</si>
  <si>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</si>
  <si>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</si>
  <si>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</si>
  <si>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</si>
  <si>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</si>
  <si>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</si>
  <si>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</si>
  <si>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</si>
  <si>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</si>
  <si>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</si>
  <si>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</si>
  <si>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</si>
  <si>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</si>
  <si>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</si>
  <si>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</si>
  <si>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</si>
  <si>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</si>
  <si>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</si>
  <si>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</si>
  <si>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</si>
  <si>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</si>
  <si>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</si>
  <si>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</si>
  <si>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</si>
  <si>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</si>
  <si>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</si>
  <si>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</si>
  <si>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</si>
  <si>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</si>
  <si>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</si>
  <si>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</si>
  <si>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</si>
  <si>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</si>
  <si>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</si>
  <si>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</si>
  <si>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</si>
  <si>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</si>
  <si>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</si>
  <si>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</si>
  <si>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</si>
  <si>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</si>
  <si>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</si>
  <si>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</si>
  <si>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</si>
  <si>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</si>
  <si>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</si>
  <si>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</si>
  <si>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</si>
  <si>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</si>
  <si>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</si>
  <si>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</si>
  <si>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</si>
  <si>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</si>
  <si>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</si>
  <si>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</si>
  <si>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</si>
  <si>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</si>
  <si>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</si>
  <si>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</si>
  <si>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</si>
  <si>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</si>
  <si>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</si>
  <si>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</si>
  <si>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</si>
  <si>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</si>
  <si>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</si>
  <si>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</si>
  <si>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</si>
  <si>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</si>
  <si>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</si>
  <si>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</si>
  <si>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</si>
  <si>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</si>
  <si>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</si>
  <si>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</si>
  <si>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</si>
  <si>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</si>
  <si>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</si>
  <si>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</si>
  <si>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</si>
  <si>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</si>
  <si>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</si>
  <si>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</si>
  <si>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</si>
  <si>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</si>
  <si>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</si>
  <si>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</si>
  <si>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</si>
  <si>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</si>
  <si>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</si>
  <si>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</si>
  <si>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</si>
  <si>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</si>
  <si>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</si>
  <si>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</si>
  <si>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</si>
  <si>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</si>
  <si>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</si>
  <si>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</si>
  <si>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</si>
  <si>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</si>
  <si>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</si>
  <si>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</si>
  <si>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</si>
  <si>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</si>
  <si>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</si>
  <si>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</si>
  <si>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</si>
  <si>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</si>
  <si>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</si>
  <si>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</si>
  <si>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</si>
  <si>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</si>
  <si>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</si>
  <si>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</si>
  <si>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</si>
  <si>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</si>
  <si>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</si>
  <si>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</si>
  <si>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</si>
  <si>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</si>
  <si>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</si>
  <si>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</si>
  <si>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</si>
  <si>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</si>
  <si>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</si>
  <si>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</si>
  <si>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</si>
  <si>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</si>
  <si>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</si>
  <si>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</si>
  <si>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</si>
  <si>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</si>
  <si>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</si>
  <si>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</si>
  <si>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</si>
  <si>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</si>
  <si>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</si>
  <si>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</si>
  <si>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</si>
  <si>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</si>
  <si>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</si>
  <si>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</si>
  <si>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</si>
  <si>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</si>
  <si>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</si>
  <si>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</si>
  <si>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</si>
  <si>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</si>
  <si>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</si>
  <si>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</si>
  <si>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</si>
  <si>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</si>
  <si>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</si>
  <si>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</si>
  <si>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</si>
  <si>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</si>
  <si>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</si>
  <si>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</si>
  <si>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</si>
  <si>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</si>
  <si>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</si>
  <si>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</si>
  <si>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</si>
  <si>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</si>
  <si>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</si>
  <si>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</si>
  <si>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</si>
  <si>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</si>
  <si>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</si>
  <si>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</si>
  <si>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</si>
  <si>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</si>
  <si>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</si>
  <si>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</si>
  <si>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</si>
  <si>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</si>
  <si>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</si>
  <si>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</si>
  <si>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</si>
  <si>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</si>
  <si>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</si>
  <si>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</si>
  <si>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</si>
  <si>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</si>
  <si>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</si>
  <si>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</si>
  <si>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</si>
  <si>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</si>
  <si>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</si>
  <si>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</si>
  <si>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</si>
  <si>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</si>
  <si>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</si>
  <si>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</si>
  <si>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</si>
  <si>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</si>
  <si>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</si>
  <si>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</si>
  <si>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</si>
  <si>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</si>
  <si>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</si>
  <si>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</si>
  <si>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</si>
  <si>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</si>
  <si>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</si>
  <si>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</si>
  <si>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</si>
  <si>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</si>
  <si>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</si>
  <si>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</si>
  <si>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</si>
  <si>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</si>
  <si>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</si>
  <si>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</si>
  <si>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</si>
  <si>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</si>
  <si>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</si>
  <si>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</si>
  <si>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</si>
  <si>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</si>
  <si>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</si>
  <si>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</si>
  <si>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</si>
  <si>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</si>
  <si>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</si>
  <si>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</si>
  <si>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</si>
  <si>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</si>
  <si>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</si>
  <si>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</si>
  <si>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</si>
  <si>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</si>
  <si>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</si>
  <si>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</si>
  <si>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</si>
  <si>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</si>
  <si>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</si>
  <si>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</si>
  <si>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</si>
  <si>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</si>
  <si>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</si>
  <si>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</si>
  <si>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</si>
  <si>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</si>
  <si>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</si>
  <si>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</si>
  <si>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</si>
  <si>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</si>
  <si>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</si>
  <si>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</si>
  <si>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</si>
  <si>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</si>
  <si>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</si>
  <si>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</si>
  <si>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</si>
  <si>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</si>
  <si>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</si>
  <si>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</si>
  <si>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</si>
  <si>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</si>
  <si>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</si>
  <si>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</si>
  <si>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</si>
  <si>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</si>
  <si>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</si>
  <si>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</si>
  <si>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</si>
  <si>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</si>
  <si>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</si>
  <si>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</si>
  <si>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</si>
  <si>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</si>
  <si>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</si>
  <si>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</si>
  <si>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</si>
  <si>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</si>
  <si>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</si>
  <si>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</si>
  <si>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</si>
  <si>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</si>
  <si>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</si>
  <si>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</si>
  <si>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</si>
  <si>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</si>
  <si>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</si>
  <si>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</si>
  <si>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</si>
  <si>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</si>
  <si>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</si>
  <si>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</si>
  <si>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</si>
  <si>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</si>
  <si>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</si>
  <si>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</si>
  <si>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</si>
  <si>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</si>
  <si>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</si>
  <si>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</si>
  <si>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</si>
  <si>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</si>
  <si>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</si>
  <si>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</si>
  <si>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</si>
  <si>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</si>
  <si>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</si>
  <si>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</si>
  <si>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</si>
  <si>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</si>
  <si>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</si>
  <si>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</si>
  <si>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</si>
  <si>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</si>
  <si>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</si>
  <si>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</si>
  <si>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</si>
  <si>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</si>
  <si>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</si>
  <si>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</si>
  <si>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</si>
  <si>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</si>
  <si>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</si>
  <si>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</si>
  <si>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</si>
  <si>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</si>
  <si>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</si>
  <si>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</si>
  <si>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</si>
  <si>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</si>
  <si>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</si>
  <si>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</si>
  <si>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</si>
  <si>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</si>
  <si>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</si>
  <si>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</si>
  <si>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</si>
  <si>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</si>
  <si>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</si>
  <si>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</si>
  <si>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</si>
  <si>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</si>
  <si>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</si>
  <si>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</si>
  <si>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</si>
  <si>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</si>
  <si>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</si>
  <si>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</si>
  <si>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</si>
  <si>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</si>
  <si>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</si>
  <si>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</si>
  <si>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</si>
  <si>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</si>
  <si>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</si>
  <si>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</si>
  <si>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</si>
  <si>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</si>
  <si>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</si>
  <si>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</si>
  <si>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</si>
  <si>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</si>
  <si>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</si>
  <si>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</si>
  <si>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</si>
  <si>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</si>
  <si>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</si>
  <si>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</si>
  <si>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</si>
  <si>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</si>
  <si>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</si>
  <si>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</si>
  <si>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</si>
  <si>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</si>
  <si>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</si>
  <si>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</si>
  <si>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</si>
  <si>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</si>
  <si>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</si>
  <si>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</si>
  <si>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</si>
  <si>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</si>
  <si>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</si>
  <si>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</si>
  <si>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</si>
  <si>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</si>
  <si>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</si>
  <si>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</si>
  <si>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</si>
  <si>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</si>
  <si>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</si>
  <si>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</si>
  <si>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</si>
  <si>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</si>
  <si>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</si>
  <si>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</si>
  <si>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</si>
  <si>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</si>
  <si>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</si>
  <si>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</si>
  <si>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</si>
  <si>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</si>
  <si>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</si>
  <si>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</si>
  <si>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</si>
  <si>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</si>
  <si>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</si>
  <si>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</si>
  <si>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</si>
  <si>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</si>
  <si>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</si>
  <si>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</si>
  <si>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</si>
  <si>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</si>
  <si>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</si>
  <si>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</si>
  <si>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</si>
  <si>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</si>
  <si>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</si>
  <si>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</si>
  <si>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</si>
  <si>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</si>
  <si>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</si>
  <si>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</si>
  <si>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</si>
  <si>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</si>
  <si>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</si>
  <si>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</si>
  <si>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</si>
  <si>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</si>
  <si>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</si>
  <si>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</si>
  <si>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</si>
  <si>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</si>
  <si>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</si>
  <si>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</si>
  <si>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</si>
  <si>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</si>
  <si>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</si>
  <si>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</si>
  <si>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</si>
  <si>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</si>
  <si>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</si>
  <si>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</si>
  <si>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</si>
  <si>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</si>
  <si>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</si>
  <si>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</si>
  <si>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</si>
  <si>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</si>
  <si>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</si>
  <si>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</si>
  <si>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</si>
  <si>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</si>
  <si>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</si>
  <si>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</si>
  <si>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</si>
  <si>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</si>
  <si>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</si>
  <si>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</si>
  <si>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</si>
  <si>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</si>
  <si>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</si>
  <si>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</si>
  <si>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</si>
  <si>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</si>
  <si>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</si>
  <si>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</si>
  <si>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</si>
  <si>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</si>
  <si>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</si>
  <si>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</si>
  <si>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</si>
  <si>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</si>
  <si>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</si>
  <si>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</si>
  <si>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</si>
  <si>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</si>
  <si>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</si>
  <si>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</si>
  <si>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</si>
  <si>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</si>
  <si>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</si>
  <si>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</si>
  <si>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</si>
  <si>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</si>
  <si>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</si>
  <si>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</si>
  <si>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</si>
  <si>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</si>
  <si>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</si>
  <si>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</si>
  <si>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</si>
  <si>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</si>
  <si>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</si>
  <si>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</si>
  <si>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</si>
  <si>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</si>
  <si>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</si>
  <si>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</si>
  <si>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</si>
  <si>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</si>
  <si>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</si>
  <si>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</si>
  <si>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</si>
  <si>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</si>
  <si>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</si>
  <si>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</si>
  <si>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</si>
  <si>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</si>
  <si>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</si>
  <si>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</si>
  <si>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</si>
  <si>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</si>
  <si>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</si>
  <si>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</si>
  <si>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</si>
  <si>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</si>
  <si>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</si>
  <si>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</si>
  <si>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</si>
  <si>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</si>
  <si>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</si>
  <si>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</si>
  <si>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</si>
  <si>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</si>
  <si>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</si>
  <si>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</si>
  <si>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</si>
  <si>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</si>
  <si>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</si>
  <si>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</si>
  <si>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</si>
  <si>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</si>
  <si>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</si>
  <si>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</si>
  <si>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</si>
  <si>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</si>
  <si>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</si>
  <si>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</si>
  <si>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</si>
  <si>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</si>
  <si>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</si>
  <si>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</si>
  <si>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</si>
  <si>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</si>
  <si>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</si>
  <si>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</si>
  <si>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</si>
  <si>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</si>
  <si>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</si>
  <si>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</si>
  <si>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</si>
  <si>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</si>
  <si>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</si>
  <si>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</si>
  <si>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</si>
  <si>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</si>
  <si>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</si>
  <si>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</si>
  <si>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</si>
  <si>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</si>
  <si>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</si>
  <si>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</si>
  <si>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</si>
  <si>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</si>
  <si>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</si>
  <si>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</si>
  <si>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</si>
  <si>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</si>
  <si>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</si>
  <si>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</si>
  <si>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</si>
  <si>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</si>
  <si>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</si>
  <si>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</si>
  <si>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</si>
  <si>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</si>
  <si>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</si>
  <si>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</si>
  <si>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</si>
  <si>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</si>
  <si>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</si>
  <si>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</si>
  <si>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</si>
  <si>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</si>
  <si>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</si>
  <si>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</si>
  <si>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</si>
  <si>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</si>
  <si>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</si>
  <si>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</si>
  <si>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</si>
  <si>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</si>
  <si>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</si>
  <si>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</si>
  <si>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</si>
  <si>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</si>
  <si>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</si>
  <si>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</si>
  <si>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</si>
  <si>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</si>
  <si>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</si>
  <si>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</si>
  <si>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</si>
  <si>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</si>
  <si>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</si>
  <si>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</si>
  <si>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</si>
  <si>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</si>
  <si>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</si>
  <si>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</si>
  <si>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</si>
  <si>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</si>
  <si>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</si>
  <si>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</si>
  <si>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</si>
  <si>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</si>
  <si>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</si>
  <si>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</si>
  <si>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</si>
  <si>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</si>
  <si>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</si>
  <si>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</si>
  <si>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</si>
  <si>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</si>
  <si>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</si>
  <si>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</si>
  <si>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</si>
  <si>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</si>
  <si>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</si>
  <si>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</si>
  <si>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</si>
  <si>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</si>
  <si>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</si>
  <si>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</si>
  <si>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</si>
  <si>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</si>
  <si>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</si>
  <si>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</si>
  <si>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</si>
  <si>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</si>
  <si>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</si>
  <si>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</si>
  <si>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</si>
  <si>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</si>
  <si>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</si>
  <si>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</si>
  <si>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</si>
  <si>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</si>
  <si>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</si>
  <si>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</si>
  <si>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</si>
  <si>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</si>
  <si>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</si>
  <si>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</si>
  <si>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</si>
  <si>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</si>
  <si>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</si>
  <si>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</si>
  <si>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</si>
  <si>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</si>
  <si>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</si>
  <si>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</si>
  <si>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</si>
  <si>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</si>
  <si>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</si>
  <si>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</si>
  <si>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</si>
  <si>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</si>
  <si>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</si>
  <si>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</si>
  <si>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</si>
  <si>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</si>
  <si>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</si>
  <si>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</si>
  <si>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</si>
  <si>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</si>
  <si>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</si>
  <si>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</si>
  <si>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</si>
  <si>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</si>
  <si>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</si>
  <si>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</si>
  <si>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</si>
  <si>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</si>
  <si>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</si>
  <si>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</si>
  <si>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</si>
  <si>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</si>
  <si>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</si>
  <si>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</si>
  <si>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</si>
  <si>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</si>
  <si>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</si>
  <si>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</si>
  <si>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</si>
  <si>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</si>
  <si>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</si>
  <si>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</si>
  <si>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</si>
  <si>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</si>
  <si>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</si>
  <si>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</si>
  <si>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</si>
  <si>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</si>
  <si>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</si>
  <si>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</si>
  <si>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</si>
  <si>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</si>
  <si>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</si>
  <si>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</si>
  <si>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</si>
  <si>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</si>
  <si>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</si>
  <si>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</si>
  <si>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</si>
  <si>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</si>
  <si>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</si>
  <si>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</si>
  <si>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</si>
  <si>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</si>
  <si>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</si>
  <si>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</si>
  <si>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</si>
  <si>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</si>
  <si>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</si>
  <si>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</si>
  <si>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</si>
  <si>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</si>
  <si>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</si>
  <si>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</si>
  <si>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</si>
  <si>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</si>
  <si>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</si>
  <si>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</si>
  <si>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</si>
  <si>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</si>
  <si>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</si>
  <si>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</si>
  <si>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</si>
  <si>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</si>
  <si>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</si>
  <si>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</si>
  <si>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</si>
  <si>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</si>
  <si>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</si>
  <si>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</si>
  <si>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</si>
  <si>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</si>
  <si>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</si>
  <si>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</si>
  <si>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</si>
  <si>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</si>
  <si>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</si>
  <si>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</si>
  <si>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</si>
  <si>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</si>
  <si>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</si>
  <si>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</si>
  <si>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</si>
  <si>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</si>
  <si>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</si>
  <si>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</si>
  <si>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</si>
  <si>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</si>
  <si>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</si>
  <si>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</si>
  <si>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</si>
  <si>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</si>
  <si>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</si>
  <si>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</si>
  <si>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</si>
  <si>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</si>
  <si>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</si>
  <si>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</si>
  <si>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</si>
  <si>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</si>
  <si>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</si>
  <si>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</si>
  <si>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</si>
  <si>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</si>
  <si>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</si>
  <si>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</si>
  <si>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</si>
  <si>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</si>
  <si>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</si>
  <si>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</si>
  <si>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</si>
  <si>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</si>
  <si>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</si>
  <si>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</si>
  <si>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</si>
  <si>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</si>
  <si>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</si>
  <si>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</si>
  <si>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</si>
  <si>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</si>
  <si>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</si>
  <si>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</si>
  <si>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</si>
  <si>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</si>
  <si>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</si>
  <si>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</si>
  <si>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</si>
  <si>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</si>
  <si>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</si>
  <si>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</si>
  <si>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</si>
  <si>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</si>
  <si>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</si>
  <si>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</si>
  <si>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</si>
  <si>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</si>
  <si>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</si>
  <si>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</si>
  <si>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</si>
  <si>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</si>
  <si>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</si>
  <si>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</si>
  <si>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</si>
  <si>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</si>
  <si>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</si>
  <si>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</si>
  <si>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</si>
  <si>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</si>
  <si>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</si>
  <si>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</si>
  <si>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</si>
  <si>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</si>
  <si>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</si>
  <si>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</si>
  <si>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</si>
  <si>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</si>
  <si>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</si>
  <si>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</si>
  <si>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</si>
  <si>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</si>
  <si>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</si>
  <si>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</si>
  <si>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</si>
  <si>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</si>
  <si>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</si>
  <si>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</si>
  <si>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</si>
  <si>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</si>
  <si>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</si>
  <si>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</si>
  <si>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</si>
  <si>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</si>
  <si>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</si>
  <si>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</si>
  <si>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</si>
  <si>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</si>
  <si>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</si>
  <si>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</si>
  <si>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</si>
  <si>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</si>
  <si>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</si>
  <si>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</si>
  <si>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</si>
  <si>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</si>
  <si>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</si>
  <si>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</si>
  <si>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</si>
  <si>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</si>
  <si>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</si>
  <si>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</si>
  <si>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</si>
  <si>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</si>
  <si>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</si>
  <si>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</si>
  <si>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</si>
  <si>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</si>
  <si>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</si>
  <si>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</si>
  <si>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</si>
  <si>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</si>
  <si>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</si>
  <si>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</si>
  <si>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</si>
  <si>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</si>
  <si>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</si>
  <si>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</si>
  <si>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</si>
  <si>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</si>
  <si>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</si>
  <si>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</si>
  <si>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</si>
  <si>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</si>
  <si>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</si>
  <si>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</si>
  <si>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</si>
  <si>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</si>
  <si>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</si>
  <si>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</si>
  <si>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</si>
  <si>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</si>
  <si>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</si>
  <si>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</si>
  <si>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</si>
  <si>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</si>
  <si>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</si>
  <si>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</si>
  <si>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</si>
  <si>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</si>
  <si>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</si>
  <si>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</si>
  <si>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</si>
  <si>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</si>
  <si>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</si>
  <si>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</si>
  <si>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</si>
  <si>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</si>
  <si>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</si>
  <si>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</si>
  <si>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</si>
  <si>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</si>
  <si>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</si>
  <si>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</si>
  <si>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</si>
  <si>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</si>
  <si>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</si>
  <si>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</si>
  <si>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</si>
  <si>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</si>
  <si>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</si>
  <si>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</si>
  <si>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</si>
  <si>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</si>
  <si>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</si>
  <si>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</si>
  <si>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</si>
  <si>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</si>
  <si>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</si>
  <si>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</si>
  <si>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</si>
  <si>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</si>
  <si>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</si>
  <si>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</si>
  <si>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</si>
  <si>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</si>
  <si>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</si>
  <si>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</si>
  <si>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</si>
  <si>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</si>
  <si>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</si>
  <si>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</si>
  <si>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</si>
  <si>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</si>
  <si>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</si>
  <si>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</si>
  <si>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</si>
  <si>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</si>
  <si>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</si>
  <si>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</si>
  <si>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</si>
  <si>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</si>
  <si>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</si>
  <si>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</si>
  <si>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</si>
  <si>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</si>
  <si>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</si>
  <si>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</si>
  <si>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</si>
  <si>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</si>
  <si>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</si>
  <si>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</si>
  <si>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</si>
  <si>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</si>
  <si>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</si>
  <si>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</si>
  <si>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</si>
  <si>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</si>
  <si>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</si>
  <si>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</si>
  <si>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</si>
  <si>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</si>
  <si>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</si>
  <si>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</si>
  <si>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</si>
  <si>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</si>
  <si>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</si>
  <si>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</si>
  <si>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</si>
  <si>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</si>
  <si>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</si>
  <si>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</si>
  <si>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</si>
  <si>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</si>
  <si>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</si>
  <si>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</si>
  <si>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</si>
  <si>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</si>
  <si>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</si>
  <si>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</si>
  <si>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</si>
  <si>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</si>
  <si>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</si>
  <si>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</si>
  <si>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</si>
  <si>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</si>
  <si>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</si>
  <si>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</si>
  <si>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</si>
  <si>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</si>
  <si>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</si>
  <si>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</si>
  <si>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</si>
  <si>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</si>
  <si>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</si>
  <si>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</si>
  <si>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</si>
  <si>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</si>
  <si>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</si>
  <si>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</si>
  <si>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</si>
  <si>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</si>
  <si>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</si>
  <si>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</si>
  <si>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</si>
  <si>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</si>
  <si>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</si>
  <si>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</si>
  <si>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</si>
  <si>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</si>
  <si>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</si>
  <si>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</si>
  <si>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</si>
  <si>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</si>
  <si>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</si>
  <si>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</si>
  <si>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</si>
  <si>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</si>
  <si>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</si>
  <si>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</si>
  <si>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</si>
  <si>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</si>
  <si>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</si>
  <si>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</si>
  <si>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</si>
  <si>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</si>
  <si>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</si>
  <si>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</si>
  <si>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</si>
  <si>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</si>
  <si>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</si>
  <si>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</si>
  <si>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</si>
  <si>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</si>
  <si>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</si>
  <si>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</si>
  <si>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</si>
  <si>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</si>
  <si>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</si>
  <si>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</si>
  <si>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</si>
  <si>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</si>
  <si>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</si>
  <si>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</si>
  <si>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</si>
  <si>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</si>
  <si>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</si>
  <si>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</si>
  <si>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</si>
  <si>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</si>
  <si>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</si>
  <si>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</si>
  <si>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</si>
  <si>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</si>
  <si>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</si>
  <si>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</si>
  <si>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</si>
  <si>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</si>
  <si>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</si>
  <si>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</si>
  <si>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</si>
  <si>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</si>
  <si>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</si>
  <si>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</si>
  <si>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</si>
  <si>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</si>
  <si>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</si>
  <si>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</si>
  <si>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</si>
  <si>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</si>
  <si>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</si>
  <si>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</si>
  <si>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</si>
  <si>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</si>
  <si>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</si>
  <si>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</si>
  <si>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</si>
  <si>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</si>
  <si>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</si>
  <si>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</si>
  <si>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</si>
  <si>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</si>
  <si>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</si>
  <si>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</si>
  <si>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</si>
  <si>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</si>
  <si>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</si>
  <si>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</si>
  <si>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</si>
  <si>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</si>
  <si>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</si>
  <si>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</si>
  <si>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</si>
  <si>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</si>
  <si>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</si>
  <si>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</si>
  <si>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</si>
  <si>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</si>
  <si>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</si>
  <si>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</si>
  <si>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</si>
  <si>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</si>
  <si>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</si>
  <si>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</si>
  <si>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</si>
  <si>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</si>
  <si>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</si>
  <si>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</si>
  <si>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</si>
  <si>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</si>
  <si>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</si>
  <si>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</si>
  <si>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</si>
  <si>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</si>
  <si>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</si>
  <si>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</si>
  <si>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</si>
  <si>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</si>
  <si>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</si>
  <si>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</si>
  <si>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</si>
  <si>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</si>
  <si>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</si>
  <si>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</si>
  <si>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</si>
  <si>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</si>
  <si>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</si>
  <si>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</si>
  <si>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</si>
  <si>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</si>
  <si>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</si>
  <si>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</si>
  <si>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</si>
  <si>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</si>
  <si>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</si>
  <si>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</si>
  <si>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</si>
  <si>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</si>
  <si>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</si>
  <si>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</si>
  <si>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</si>
  <si>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</si>
  <si>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</si>
  <si>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</si>
  <si>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</si>
  <si>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</si>
  <si>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</si>
  <si>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</si>
  <si>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</si>
  <si>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</si>
  <si>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</si>
  <si>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</si>
  <si>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</si>
  <si>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</si>
  <si>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</si>
  <si>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</si>
  <si>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</si>
  <si>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</si>
  <si>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</si>
  <si>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</si>
  <si>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</si>
  <si>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</si>
  <si>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</si>
  <si>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</si>
  <si>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</si>
  <si>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</si>
  <si>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</si>
  <si>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</si>
  <si>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</si>
  <si>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</si>
  <si>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</si>
  <si>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</si>
  <si>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</si>
  <si>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</si>
  <si>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</si>
  <si>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</si>
  <si>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</si>
  <si>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</si>
  <si>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</si>
  <si>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</si>
  <si>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</si>
  <si>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</si>
  <si>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</si>
  <si>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</si>
  <si>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</si>
  <si>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</si>
  <si>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</si>
  <si>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</si>
  <si>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</si>
  <si>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</si>
  <si>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</si>
  <si>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</si>
  <si>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</si>
  <si>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</si>
  <si>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</si>
  <si>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</si>
  <si>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</si>
  <si>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</si>
  <si>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</si>
  <si>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</si>
  <si>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</si>
  <si>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</si>
  <si>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</si>
  <si>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</si>
  <si>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</si>
  <si>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</si>
  <si>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</si>
  <si>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</si>
  <si>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</si>
  <si>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</si>
  <si>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</si>
  <si>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</si>
  <si>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</si>
  <si>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</si>
  <si>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</si>
  <si>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</si>
  <si>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</si>
  <si>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</si>
  <si>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</si>
  <si>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</si>
  <si>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</si>
  <si>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</si>
  <si>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</si>
  <si>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</si>
  <si>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</si>
  <si>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</si>
  <si>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</si>
  <si>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</si>
  <si>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</si>
  <si>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</si>
  <si>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</si>
  <si>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</si>
  <si>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</si>
  <si>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</si>
  <si>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</si>
  <si>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</si>
  <si>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</si>
  <si>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</si>
  <si>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</si>
  <si>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</si>
  <si>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</si>
  <si>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</si>
  <si>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</si>
  <si>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</si>
  <si>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</si>
  <si>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</si>
  <si>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</si>
  <si>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</si>
  <si>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</si>
  <si>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</si>
  <si>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</si>
  <si>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</si>
  <si>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</si>
  <si>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</si>
  <si>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</si>
  <si>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</si>
  <si>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</si>
  <si>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</si>
  <si>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</si>
  <si>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</si>
  <si>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</si>
  <si>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</si>
  <si>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</si>
  <si>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</si>
  <si>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</si>
  <si>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</si>
  <si>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</si>
  <si>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</si>
  <si>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</si>
  <si>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</si>
  <si>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</si>
  <si>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</si>
  <si>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</si>
  <si>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</si>
  <si>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</si>
  <si>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</si>
  <si>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</si>
  <si>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</si>
  <si>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</si>
  <si>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</si>
  <si>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</si>
  <si>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</si>
  <si>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</si>
  <si>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</si>
  <si>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</si>
  <si>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</si>
  <si>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</si>
  <si>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</si>
  <si>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</si>
  <si>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</si>
  <si>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</si>
  <si>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</si>
  <si>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</si>
  <si>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</si>
  <si>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</si>
  <si>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</si>
  <si>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</si>
  <si>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</si>
  <si>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</si>
  <si>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</si>
  <si>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</si>
  <si>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</si>
  <si>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</si>
  <si>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</si>
  <si>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</si>
  <si>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</si>
  <si>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</si>
  <si>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</si>
  <si>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</si>
  <si>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</si>
  <si>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</si>
  <si>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</si>
  <si>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</si>
  <si>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</si>
  <si>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</si>
  <si>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</si>
  <si>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</si>
  <si>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</si>
  <si>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</si>
  <si>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</si>
  <si>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</si>
  <si>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</si>
  <si>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</si>
  <si>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</si>
  <si>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</si>
  <si>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</si>
  <si>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</si>
  <si>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</si>
  <si>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</si>
  <si>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</si>
  <si>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</si>
  <si>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</si>
  <si>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</si>
  <si>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</si>
  <si>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</si>
  <si>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</si>
  <si>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</si>
  <si>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</si>
  <si>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</si>
  <si>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</si>
  <si>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</si>
  <si>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</si>
  <si>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</si>
  <si>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</si>
  <si>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</si>
  <si>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</si>
  <si>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</si>
  <si>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</si>
  <si>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</si>
  <si>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</si>
  <si>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</si>
  <si>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</si>
  <si>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</si>
  <si>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</si>
  <si>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</si>
  <si>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</si>
  <si>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</si>
  <si>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</si>
  <si>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</si>
  <si>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</si>
  <si>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</si>
  <si>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</si>
  <si>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</si>
  <si>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</si>
  <si>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</si>
  <si>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</si>
  <si>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</si>
  <si>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</si>
  <si>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</si>
  <si>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</si>
  <si>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</si>
  <si>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</si>
  <si>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</si>
  <si>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</si>
  <si>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</si>
  <si>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</si>
  <si>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</si>
  <si>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</si>
  <si>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</si>
  <si>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</si>
  <si>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</si>
  <si>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</si>
  <si>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</si>
  <si>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</si>
  <si>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</si>
  <si>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</si>
  <si>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</si>
  <si>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</si>
  <si>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</si>
  <si>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</si>
  <si>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</si>
  <si>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</si>
  <si>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</si>
  <si>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</si>
  <si>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</si>
  <si>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</si>
  <si>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</si>
  <si>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</si>
  <si>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</si>
  <si>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</si>
  <si>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</si>
  <si>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</si>
  <si>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</si>
  <si>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</si>
  <si>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</si>
  <si>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</si>
  <si>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</si>
  <si>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</si>
  <si>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</si>
  <si>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</si>
  <si>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</si>
  <si>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</si>
  <si>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</si>
  <si>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</si>
  <si>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</si>
  <si>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</si>
  <si>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</si>
  <si>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</si>
  <si>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</si>
  <si>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</si>
  <si>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</si>
  <si>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</si>
  <si>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</si>
  <si>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</si>
  <si>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</si>
  <si>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</si>
  <si>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</si>
  <si>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</si>
  <si>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</si>
  <si>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</si>
  <si>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</si>
  <si>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</si>
  <si>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</si>
  <si>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</si>
  <si>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</si>
  <si>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</si>
  <si>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</si>
  <si>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</si>
  <si>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</si>
  <si>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</si>
  <si>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</si>
  <si>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</si>
  <si>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</si>
  <si>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</si>
  <si>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</si>
  <si>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</si>
  <si>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</si>
  <si>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</si>
  <si>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</si>
  <si>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</si>
  <si>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</si>
  <si>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</si>
  <si>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</si>
  <si>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</si>
  <si>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</si>
  <si>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</si>
  <si>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</si>
  <si>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</si>
  <si>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</si>
  <si>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</si>
  <si>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</si>
  <si>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</si>
  <si>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</si>
  <si>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</si>
  <si>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</si>
  <si>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</si>
  <si>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</si>
  <si>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</si>
  <si>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</si>
  <si>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</si>
  <si>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</si>
  <si>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</si>
  <si>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</si>
  <si>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</si>
  <si>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</si>
  <si>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</si>
  <si>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</si>
  <si>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</si>
  <si>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</si>
  <si>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</si>
  <si>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</si>
  <si>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</si>
  <si>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</si>
  <si>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</si>
  <si>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</si>
  <si>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</si>
  <si>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</si>
  <si>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</si>
  <si>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</si>
  <si>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</si>
  <si>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</si>
  <si>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</si>
  <si>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</si>
  <si>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</si>
  <si>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</si>
  <si>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</si>
  <si>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</si>
  <si>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</si>
  <si>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</si>
  <si>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</si>
  <si>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</si>
  <si>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</si>
  <si>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</si>
  <si>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</si>
  <si>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</si>
  <si>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</si>
  <si>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</si>
  <si>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</si>
  <si>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</si>
  <si>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</si>
  <si>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</si>
  <si>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</si>
  <si>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</si>
  <si>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</si>
  <si>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</si>
  <si>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</si>
  <si>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</si>
  <si>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</si>
  <si>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</si>
  <si>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</si>
  <si>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</si>
  <si>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</si>
  <si>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</si>
  <si>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</si>
  <si>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</si>
  <si>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</si>
  <si>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</si>
  <si>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</si>
  <si>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</si>
  <si>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</si>
  <si>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</si>
  <si>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</si>
  <si>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</si>
  <si>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</si>
  <si>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</si>
  <si>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</si>
  <si>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</si>
  <si>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</si>
  <si>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</si>
  <si>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</si>
  <si>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</si>
  <si>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</si>
  <si>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</si>
  <si>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</si>
  <si>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</si>
  <si>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</si>
  <si>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</si>
  <si>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</si>
  <si>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</si>
  <si>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</si>
  <si>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</si>
  <si>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</si>
  <si>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</si>
  <si>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</si>
  <si>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</si>
  <si>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</si>
  <si>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</si>
  <si>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</si>
  <si>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</si>
  <si>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</si>
  <si>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</si>
  <si>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</si>
  <si>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</si>
  <si>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</si>
  <si>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</si>
  <si>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</si>
  <si>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</si>
  <si>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</si>
  <si>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</si>
  <si>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</si>
  <si>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</si>
  <si>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</si>
  <si>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</si>
  <si>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</si>
  <si>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</si>
  <si>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</si>
  <si>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</si>
  <si>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</si>
  <si>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</si>
  <si>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</si>
  <si>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</si>
  <si>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</si>
  <si>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</si>
  <si>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</si>
  <si>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</si>
  <si>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</si>
  <si>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</si>
  <si>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</si>
  <si>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</si>
  <si>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</si>
  <si>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</si>
  <si>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</si>
  <si>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</si>
  <si>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</si>
  <si>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</si>
  <si>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</si>
  <si>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</si>
  <si>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</si>
  <si>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</si>
  <si>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</si>
  <si>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</si>
  <si>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</si>
  <si>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</si>
  <si>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</si>
  <si>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</si>
  <si>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</si>
  <si>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</si>
  <si>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</si>
  <si>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</si>
  <si>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</si>
  <si>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</si>
  <si>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</si>
  <si>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</si>
  <si>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</si>
  <si>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</si>
  <si>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</si>
  <si>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</si>
  <si>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</si>
  <si>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</si>
  <si>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</si>
  <si>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</si>
  <si>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</si>
  <si>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</si>
  <si>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</si>
  <si>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</si>
  <si>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</si>
  <si>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</si>
  <si>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</si>
  <si>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</si>
  <si>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</si>
  <si>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</si>
  <si>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</si>
  <si>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</si>
  <si>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</si>
  <si>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</si>
  <si>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</si>
  <si>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</si>
  <si>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</si>
  <si>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</si>
  <si>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</si>
  <si>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</si>
  <si>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</si>
  <si>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</si>
  <si>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</si>
  <si>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</si>
  <si>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</si>
  <si>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</si>
  <si>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</si>
  <si>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</si>
  <si>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</si>
  <si>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</si>
  <si>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</si>
  <si>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</si>
  <si>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</si>
  <si>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</si>
  <si>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</si>
  <si>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</si>
  <si>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</si>
  <si>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</si>
  <si>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</si>
  <si>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</si>
  <si>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</si>
  <si>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</si>
  <si>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</si>
  <si>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</si>
  <si>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</si>
  <si>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</si>
  <si>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</si>
  <si>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</si>
  <si>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</si>
  <si>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</si>
  <si>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</si>
  <si>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</si>
  <si>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</si>
  <si>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</si>
  <si>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</si>
  <si>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</si>
  <si>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</si>
  <si>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</si>
  <si>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</si>
  <si>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</si>
  <si>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</si>
  <si>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</si>
  <si>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</si>
  <si>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</si>
  <si>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</si>
  <si>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</si>
  <si>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</si>
  <si>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</si>
  <si>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</si>
  <si>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</si>
  <si>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</si>
  <si>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</si>
  <si>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</si>
  <si>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</si>
  <si>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</si>
  <si>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</si>
  <si>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</si>
  <si>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</si>
  <si>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</si>
  <si>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</si>
  <si>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</si>
  <si>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</si>
  <si>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</si>
  <si>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</si>
  <si>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</si>
  <si>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</si>
  <si>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</si>
  <si>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</si>
  <si>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</si>
  <si>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</si>
  <si>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</si>
  <si>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</si>
  <si>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</si>
  <si>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</si>
  <si>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</si>
  <si>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</si>
  <si>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</si>
  <si>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</si>
  <si>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</si>
  <si>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</si>
  <si>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</si>
  <si>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</si>
  <si>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</si>
  <si>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</si>
  <si>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</si>
  <si>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</si>
  <si>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</si>
  <si>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</si>
  <si>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</si>
  <si>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</si>
  <si>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</si>
  <si>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</si>
  <si>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</si>
  <si>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</si>
  <si>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</si>
  <si>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</si>
  <si>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</si>
  <si>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</si>
  <si>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</si>
  <si>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</si>
  <si>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</si>
  <si>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</si>
  <si>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</si>
  <si>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</si>
  <si>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</si>
  <si>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</si>
  <si>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</si>
  <si>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</si>
  <si>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</si>
  <si>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</si>
  <si>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</si>
  <si>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</si>
  <si>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</si>
  <si>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</si>
  <si>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</si>
  <si>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</si>
  <si>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</si>
  <si>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</si>
  <si>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</si>
  <si>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</si>
  <si>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</si>
  <si>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</si>
  <si>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</si>
  <si>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</si>
  <si>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</si>
  <si>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</si>
  <si>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</si>
  <si>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</si>
  <si>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</si>
  <si>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</si>
  <si>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</si>
  <si>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</si>
  <si>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</si>
  <si>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</si>
  <si>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</si>
  <si>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</si>
  <si>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</si>
  <si>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</si>
  <si>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</si>
  <si>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</si>
  <si>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</si>
  <si>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</si>
  <si>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</si>
  <si>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</si>
  <si>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</si>
  <si>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</si>
  <si>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</si>
  <si>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</si>
  <si>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</si>
  <si>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</si>
  <si>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</si>
  <si>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</si>
  <si>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</si>
  <si>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</si>
  <si>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</si>
  <si>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</si>
  <si>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</si>
  <si>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</si>
  <si>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</si>
  <si>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</si>
  <si>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</si>
  <si>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</si>
  <si>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</si>
  <si>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</si>
  <si>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</si>
  <si>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</si>
  <si>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</si>
  <si>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</si>
  <si>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</si>
  <si>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</si>
  <si>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</si>
  <si>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</si>
  <si>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</si>
  <si>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</si>
  <si>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</si>
  <si>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</si>
  <si>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</si>
  <si>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</si>
  <si>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</si>
  <si>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</si>
  <si>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</si>
  <si>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</si>
  <si>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</si>
  <si>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</si>
  <si>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</si>
  <si>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</si>
  <si>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</si>
  <si>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</si>
  <si>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</si>
  <si>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</si>
  <si>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</si>
  <si>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</si>
  <si>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</si>
  <si>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</si>
  <si>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</si>
  <si>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</si>
  <si>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</si>
  <si>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</si>
  <si>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</si>
  <si>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</si>
  <si>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</si>
  <si>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</si>
  <si>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</si>
  <si>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</si>
  <si>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</si>
  <si>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</si>
  <si>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</si>
  <si>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</si>
  <si>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</si>
  <si>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</si>
  <si>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</si>
  <si>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</si>
  <si>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</si>
  <si>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</si>
  <si>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</si>
  <si>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</si>
  <si>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</si>
  <si>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</si>
  <si>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</si>
  <si>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</si>
  <si>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</si>
  <si>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</si>
  <si>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</si>
  <si>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</si>
  <si>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</si>
  <si>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</si>
  <si>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</si>
  <si>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</si>
  <si>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</si>
  <si>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</si>
  <si>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</si>
  <si>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</si>
  <si>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</si>
  <si>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</si>
  <si>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</si>
  <si>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</si>
  <si>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</si>
  <si>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</si>
  <si>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</si>
  <si>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</si>
  <si>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</si>
  <si>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</si>
  <si>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</si>
  <si>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</si>
  <si>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</si>
  <si>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</si>
  <si>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</si>
  <si>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</si>
  <si>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</si>
  <si>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</si>
  <si>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</si>
  <si>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</si>
  <si>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</si>
  <si>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</si>
  <si>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</si>
  <si>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</si>
  <si>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</si>
  <si>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</si>
  <si>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</si>
  <si>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</si>
  <si>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</si>
  <si>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</si>
  <si>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</si>
  <si>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</si>
  <si>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</si>
  <si>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</si>
  <si>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</si>
  <si>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</si>
  <si>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</si>
  <si>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</si>
  <si>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</si>
  <si>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</si>
  <si>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</si>
  <si>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</si>
  <si>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</si>
  <si>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</si>
  <si>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</si>
  <si>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</si>
  <si>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</si>
  <si>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</si>
  <si>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</si>
  <si>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</si>
  <si>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</si>
  <si>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</si>
  <si>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</si>
  <si>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</si>
  <si>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</si>
  <si>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</si>
  <si>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</si>
  <si>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</si>
  <si>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</si>
  <si>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</si>
  <si>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</si>
  <si>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</si>
  <si>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</si>
  <si>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</si>
  <si>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</si>
  <si>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</si>
  <si>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</si>
  <si>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</si>
  <si>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</si>
  <si>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</si>
  <si>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</si>
  <si>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</si>
  <si>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</si>
  <si>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</si>
  <si>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</si>
  <si>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</si>
  <si>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</si>
  <si>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</si>
  <si>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</si>
  <si>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</si>
  <si>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</si>
  <si>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</si>
  <si>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</si>
  <si>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</si>
  <si>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</si>
  <si>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</si>
  <si>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</si>
  <si>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</si>
  <si>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</si>
  <si>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</si>
  <si>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</si>
  <si>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</si>
  <si>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</si>
  <si>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</si>
  <si>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</si>
  <si>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</si>
  <si>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</si>
  <si>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</si>
  <si>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</si>
  <si>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</si>
  <si>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</si>
  <si>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</si>
  <si>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</si>
  <si>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</si>
  <si>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</si>
  <si>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</si>
  <si>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</si>
  <si>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</si>
  <si>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</si>
  <si>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</si>
  <si>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</si>
  <si>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</si>
  <si>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</si>
  <si>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</si>
  <si>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</si>
  <si>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</si>
  <si>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</si>
  <si>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</si>
  <si>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</si>
  <si>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</si>
  <si>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</si>
  <si>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</si>
  <si>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</si>
  <si>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</si>
  <si>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</si>
  <si>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</si>
  <si>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</si>
  <si>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</si>
  <si>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</si>
  <si>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</si>
  <si>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</si>
  <si>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</si>
  <si>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</si>
  <si>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</si>
  <si>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</si>
  <si>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</si>
  <si>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</si>
  <si>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</si>
  <si>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</si>
  <si>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</si>
  <si>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</si>
  <si>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</si>
  <si>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</si>
  <si>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</si>
  <si>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</si>
  <si>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</si>
  <si>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</si>
  <si>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</si>
  <si>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</si>
  <si>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</si>
  <si>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</si>
  <si>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</si>
  <si>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</si>
  <si>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</si>
  <si>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</si>
  <si>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</si>
  <si>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</si>
  <si>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</si>
  <si>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</si>
  <si>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</si>
  <si>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</si>
  <si>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</si>
  <si>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</si>
  <si>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</si>
  <si>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</si>
  <si>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</si>
  <si>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</si>
  <si>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</si>
  <si>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</si>
  <si>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</si>
  <si>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</si>
  <si>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</si>
  <si>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</si>
  <si>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</si>
  <si>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</si>
  <si>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</si>
  <si>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</si>
  <si>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</si>
  <si>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</si>
  <si>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</si>
  <si>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</si>
  <si>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</si>
  <si>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</si>
  <si>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</si>
  <si>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</si>
  <si>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</si>
  <si>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</si>
  <si>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</si>
  <si>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</si>
  <si>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</si>
  <si>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</si>
  <si>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</si>
  <si>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</si>
  <si>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</si>
  <si>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</si>
  <si>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</si>
  <si>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</si>
  <si>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</si>
  <si>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</si>
  <si>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</si>
  <si>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</si>
  <si>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</si>
  <si>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</si>
  <si>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</si>
  <si>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</si>
  <si>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</si>
  <si>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</si>
  <si>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</si>
  <si>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</si>
  <si>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</si>
  <si>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</si>
  <si>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</si>
  <si>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</si>
  <si>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</si>
  <si>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</si>
  <si>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</si>
  <si>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</si>
  <si>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</si>
  <si>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</si>
  <si>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</si>
  <si>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</si>
  <si>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</si>
  <si>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</si>
  <si>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</si>
  <si>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</si>
  <si>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</si>
  <si>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</si>
  <si>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</si>
  <si>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</si>
  <si>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</si>
  <si>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</si>
  <si>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</si>
  <si>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</si>
  <si>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</si>
  <si>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</si>
  <si>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</si>
  <si>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</si>
  <si>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</si>
  <si>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</si>
  <si>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</si>
  <si>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</si>
  <si>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</si>
  <si>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</si>
  <si>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</si>
  <si>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</si>
  <si>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</si>
  <si>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</si>
  <si>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</si>
  <si>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</si>
  <si>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</si>
  <si>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</si>
  <si>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</si>
  <si>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</si>
  <si>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</si>
  <si>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</si>
  <si>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</si>
  <si>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</si>
  <si>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</si>
  <si>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</si>
  <si>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</si>
  <si>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</si>
  <si>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</si>
  <si>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</si>
  <si>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</si>
  <si>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</si>
  <si>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</si>
  <si>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</si>
  <si>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</si>
  <si>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</si>
  <si>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</si>
  <si>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</si>
  <si>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</si>
  <si>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</si>
  <si>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</si>
  <si>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</si>
  <si>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</si>
  <si>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</si>
  <si>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</si>
  <si>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</si>
  <si>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</si>
  <si>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</si>
  <si>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</si>
  <si>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</si>
  <si>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</si>
  <si>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</si>
  <si>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</si>
  <si>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</si>
  <si>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</si>
  <si>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</si>
  <si>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</si>
  <si>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</si>
  <si>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</si>
  <si>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</si>
  <si>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</si>
  <si>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</si>
  <si>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</si>
  <si>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</si>
  <si>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</si>
  <si>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</si>
  <si>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</si>
  <si>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</si>
  <si>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</si>
  <si>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</si>
  <si>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</si>
  <si>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</si>
  <si>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</si>
  <si>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</si>
  <si>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</si>
  <si>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</si>
  <si>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</si>
  <si>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</si>
  <si>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</si>
  <si>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</si>
  <si>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</si>
  <si>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</si>
  <si>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</si>
  <si>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</si>
  <si>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</si>
  <si>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</si>
  <si>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</si>
  <si>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</si>
  <si>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</si>
  <si>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</si>
  <si>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</si>
  <si>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</si>
  <si>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</si>
  <si>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</si>
  <si>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</si>
  <si>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</si>
  <si>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</si>
  <si>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</si>
  <si>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</si>
  <si>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</si>
  <si>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</si>
  <si>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</si>
  <si>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</si>
  <si>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</si>
  <si>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</si>
  <si>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</si>
  <si>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</si>
  <si>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</si>
  <si>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</si>
  <si>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</si>
  <si>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</si>
  <si>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</si>
  <si>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</si>
  <si>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</si>
  <si>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</si>
  <si>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</si>
  <si>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</si>
  <si>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</si>
  <si>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</si>
  <si>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</si>
  <si>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</si>
  <si>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</si>
  <si>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</si>
  <si>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</si>
  <si>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</si>
  <si>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</si>
  <si>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</si>
  <si>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</si>
  <si>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</si>
  <si>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</si>
  <si>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</si>
  <si>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</si>
  <si>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</si>
  <si>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</si>
  <si>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</si>
  <si>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</si>
  <si>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</si>
  <si>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</si>
  <si>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</si>
  <si>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</si>
  <si>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</si>
  <si>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</si>
  <si>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</si>
  <si>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</si>
  <si>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</si>
  <si>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</si>
  <si>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</si>
  <si>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</si>
  <si>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</si>
  <si>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</si>
  <si>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</si>
  <si>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</si>
  <si>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</si>
  <si>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</si>
  <si>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</si>
  <si>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</si>
  <si>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</si>
  <si>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</si>
  <si>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</si>
  <si>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</si>
  <si>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</si>
  <si>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</si>
  <si>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</si>
  <si>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</si>
  <si>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</si>
  <si>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</si>
  <si>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</si>
  <si>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</si>
  <si>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</si>
  <si>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</si>
  <si>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</si>
  <si>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</si>
  <si>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</si>
  <si>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</si>
  <si>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</si>
  <si>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</si>
  <si>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</si>
  <si>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</si>
  <si>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</si>
  <si>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</si>
  <si>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</si>
  <si>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</si>
  <si>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</si>
  <si>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</si>
  <si>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</si>
  <si>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</si>
  <si>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</si>
  <si>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</si>
  <si>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</si>
  <si>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</si>
  <si>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</si>
  <si>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</si>
  <si>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</si>
  <si>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</si>
  <si>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</si>
  <si>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</si>
  <si>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</si>
  <si>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</si>
  <si>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</si>
  <si>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</si>
  <si>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</si>
  <si>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</si>
  <si>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</si>
  <si>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</si>
  <si>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</si>
  <si>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</si>
  <si>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</si>
  <si>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</si>
  <si>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</si>
  <si>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</si>
  <si>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</si>
  <si>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</si>
  <si>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</si>
  <si>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</si>
  <si>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</si>
  <si>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</si>
  <si>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</si>
  <si>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</si>
  <si>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</si>
  <si>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</si>
  <si>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</si>
  <si>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</si>
  <si>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</si>
  <si>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</si>
  <si>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</si>
  <si>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</si>
  <si>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</si>
  <si>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</si>
  <si>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</si>
  <si>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</si>
  <si>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</si>
  <si>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</si>
  <si>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</si>
  <si>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</si>
  <si>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</si>
  <si>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</si>
  <si>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</si>
  <si>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</si>
  <si>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</si>
  <si>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</si>
  <si>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</si>
  <si>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</si>
  <si>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</si>
  <si>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</si>
  <si>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</si>
  <si>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</si>
  <si>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</si>
  <si>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</si>
  <si>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</si>
  <si>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</si>
  <si>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</si>
  <si>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</si>
  <si>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</si>
  <si>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</si>
  <si>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</si>
  <si>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</si>
  <si>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</si>
  <si>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</si>
  <si>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</si>
  <si>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</si>
  <si>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</si>
  <si>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</si>
  <si>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</si>
  <si>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</si>
  <si>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</si>
  <si>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</si>
  <si>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</si>
  <si>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</si>
  <si>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</si>
  <si>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</si>
  <si>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</si>
  <si>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</si>
  <si>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</si>
  <si>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</si>
  <si>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</si>
  <si>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</si>
  <si>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</si>
  <si>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</si>
  <si>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</si>
  <si>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</si>
  <si>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</si>
  <si>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</si>
  <si>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</si>
  <si>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</si>
  <si>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</si>
  <si>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</si>
  <si>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</si>
  <si>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</si>
  <si>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</si>
  <si>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</si>
  <si>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</si>
  <si>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</si>
  <si>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</si>
  <si>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</si>
  <si>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</si>
  <si>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</si>
  <si>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</si>
  <si>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</si>
  <si>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</si>
  <si>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</si>
  <si>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</si>
  <si>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</si>
  <si>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</si>
  <si>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</si>
  <si>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</si>
  <si>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</si>
  <si>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</si>
  <si>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</si>
  <si>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</si>
  <si>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</si>
  <si>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</si>
  <si>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</si>
  <si>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</si>
  <si>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</si>
  <si>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</si>
  <si>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</si>
  <si>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</si>
  <si>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</si>
  <si>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</si>
  <si>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</si>
  <si>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</si>
  <si>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</si>
  <si>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</si>
  <si>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</si>
  <si>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</si>
  <si>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</si>
  <si>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</si>
  <si>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</si>
  <si>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</si>
  <si>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</si>
  <si>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</si>
  <si>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</si>
  <si>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</si>
  <si>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</si>
  <si>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</si>
  <si>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</si>
  <si>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</si>
  <si>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</si>
  <si>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</si>
  <si>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</si>
  <si>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</si>
  <si>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</si>
  <si>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</si>
  <si>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</si>
  <si>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</si>
  <si>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</si>
  <si>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</si>
  <si>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</si>
  <si>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</si>
  <si>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</si>
  <si>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</si>
  <si>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</si>
  <si>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</si>
  <si>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</si>
  <si>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</si>
  <si>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</si>
  <si>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</si>
  <si>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</si>
  <si>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</si>
  <si>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</si>
  <si>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</si>
  <si>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</si>
  <si>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</si>
  <si>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</si>
  <si>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</si>
  <si>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</si>
  <si>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</si>
  <si>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</si>
  <si>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</si>
  <si>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</si>
  <si>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</si>
  <si>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</si>
  <si>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</si>
  <si>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</si>
  <si>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</si>
  <si>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</si>
  <si>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</si>
  <si>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</si>
  <si>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</si>
  <si>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</si>
  <si>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</si>
  <si>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</si>
  <si>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</si>
  <si>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</si>
  <si>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</si>
  <si>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</si>
  <si>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</si>
  <si>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</si>
  <si>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</si>
  <si>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</si>
  <si>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</si>
  <si>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</si>
  <si>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</si>
  <si>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</si>
  <si>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</si>
  <si>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</si>
  <si>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</si>
  <si>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</si>
  <si>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</si>
  <si>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</si>
  <si>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</si>
  <si>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</si>
  <si>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</si>
  <si>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</si>
  <si>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</si>
  <si>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</si>
  <si>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</si>
  <si>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</si>
  <si>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</si>
  <si>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</si>
  <si>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</si>
  <si>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</si>
  <si>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</si>
  <si>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</si>
  <si>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</si>
  <si>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</si>
  <si>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</si>
  <si>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</si>
  <si>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</si>
  <si>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</si>
  <si>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</si>
  <si>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</si>
  <si>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</si>
  <si>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</si>
  <si>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</si>
  <si>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</si>
  <si>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</si>
  <si>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</si>
  <si>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</si>
  <si>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</si>
  <si>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</si>
  <si>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</si>
  <si>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</si>
  <si>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</si>
  <si>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</si>
  <si>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</si>
  <si>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</si>
  <si>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</si>
  <si>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</si>
  <si>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</si>
  <si>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</si>
  <si>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</si>
  <si>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</si>
  <si>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</si>
  <si>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</si>
  <si>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</si>
  <si>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</si>
  <si>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</si>
  <si>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</si>
  <si>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</si>
  <si>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</si>
  <si>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</si>
  <si>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</si>
  <si>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</si>
  <si>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</si>
  <si>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</si>
  <si>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</si>
  <si>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</si>
  <si>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</si>
  <si>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</si>
  <si>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</si>
  <si>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</si>
  <si>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</si>
  <si>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</si>
  <si>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</si>
  <si>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</si>
  <si>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</si>
  <si>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</si>
  <si>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</si>
  <si>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</si>
  <si>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</si>
  <si>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</si>
  <si>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</si>
  <si>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</si>
  <si>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</si>
  <si>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</si>
  <si>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</si>
  <si>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</si>
  <si>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</si>
  <si>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</si>
  <si>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</si>
  <si>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</si>
  <si>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</si>
  <si>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</si>
  <si>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</si>
  <si>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</si>
  <si>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</si>
  <si>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</si>
  <si>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</si>
  <si>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</si>
  <si>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</si>
  <si>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</si>
  <si>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</si>
  <si>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</si>
  <si>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</si>
  <si>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</si>
  <si>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</si>
  <si>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</si>
  <si>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</si>
  <si>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</si>
  <si>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</si>
  <si>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</si>
  <si>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</si>
  <si>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</si>
  <si>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</si>
  <si>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</si>
  <si>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</si>
  <si>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</si>
  <si>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</si>
  <si>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</si>
  <si>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</si>
  <si>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</si>
  <si>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</si>
  <si>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</si>
  <si>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</si>
  <si>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</si>
  <si>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</si>
  <si>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</si>
  <si>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</si>
  <si>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</si>
  <si>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</si>
  <si>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</si>
  <si>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</si>
  <si>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</si>
  <si>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</si>
  <si>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</si>
  <si>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</si>
  <si>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</si>
  <si>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</si>
  <si>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</si>
  <si>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</si>
  <si>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</si>
  <si>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</si>
  <si>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</si>
  <si>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</si>
  <si>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</si>
  <si>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</si>
  <si>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</si>
  <si>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</si>
  <si>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</si>
  <si>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</si>
  <si>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</si>
  <si>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</si>
  <si>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</si>
  <si>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</si>
  <si>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</si>
  <si>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</si>
  <si>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</si>
  <si>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</si>
  <si>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</si>
  <si>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</si>
  <si>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</si>
  <si>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</si>
  <si>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</si>
  <si>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</si>
  <si>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</si>
  <si>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</si>
  <si>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</si>
  <si>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</si>
  <si>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</si>
  <si>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</si>
  <si>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</si>
  <si>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</si>
  <si>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</si>
  <si>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</si>
  <si>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</si>
  <si>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</si>
  <si>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</si>
  <si>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</si>
  <si>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</si>
  <si>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</si>
  <si>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</si>
  <si>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</si>
  <si>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</si>
  <si>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</si>
  <si>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</si>
  <si>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</si>
  <si>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</si>
  <si>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</si>
  <si>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</si>
  <si>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</si>
  <si>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</si>
  <si>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</si>
  <si>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</si>
  <si>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</si>
  <si>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</si>
  <si>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</si>
  <si>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</si>
  <si>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</si>
  <si>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</si>
  <si>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</si>
  <si>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</si>
  <si>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</si>
  <si>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</si>
  <si>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</si>
  <si>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</si>
  <si>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</si>
  <si>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</si>
  <si>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</si>
  <si>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</si>
  <si>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</si>
  <si>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</si>
  <si>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</si>
  <si>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</si>
  <si>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</si>
  <si>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</si>
  <si>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</si>
  <si>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</si>
  <si>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</si>
  <si>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</si>
  <si>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ULDARICO</t>
  </si>
  <si>
    <t>004884046</t>
  </si>
  <si>
    <t>WILSON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</si>
  <si>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</si>
  <si>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</si>
  <si>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</si>
  <si>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</si>
  <si>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</si>
  <si>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</si>
  <si>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</si>
  <si>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</si>
  <si>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</si>
  <si>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</si>
  <si>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</si>
  <si>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</si>
  <si>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</si>
  <si>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004384258</t>
  </si>
  <si>
    <t>PAULA</t>
  </si>
  <si>
    <t>BRUNO</t>
  </si>
  <si>
    <t>004384167</t>
  </si>
  <si>
    <t>DOUGLAS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</si>
  <si>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</si>
  <si>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</si>
  <si>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</si>
  <si>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</si>
  <si>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</si>
  <si>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</si>
  <si>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</si>
  <si>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</si>
  <si>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</si>
  <si>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</si>
  <si>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</si>
  <si>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</si>
  <si>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</si>
  <si>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</si>
  <si>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</si>
  <si>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</si>
  <si>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</si>
  <si>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</si>
  <si>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</si>
  <si>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</si>
  <si>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</si>
  <si>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JOSE</t>
  </si>
  <si>
    <t>NIVALDO</t>
  </si>
  <si>
    <t>SUELY</t>
  </si>
  <si>
    <t>MARCO</t>
  </si>
  <si>
    <t>ANA</t>
  </si>
  <si>
    <t>HEPTA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</si>
  <si>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</si>
  <si>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</si>
  <si>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</si>
  <si>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</si>
  <si>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</si>
  <si>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</si>
  <si>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</si>
  <si>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</si>
  <si>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</si>
  <si>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</si>
  <si>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</si>
  <si>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</si>
  <si>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</si>
  <si>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</si>
  <si>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</si>
  <si>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</si>
  <si>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</si>
  <si>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</si>
  <si>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</si>
  <si>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</si>
  <si>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</si>
  <si>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</si>
  <si>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</si>
  <si>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</si>
  <si>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</si>
  <si>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</si>
  <si>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NATALIA</t>
  </si>
  <si>
    <t>004261201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</si>
  <si>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</si>
  <si>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</si>
  <si>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</si>
  <si>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</si>
  <si>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</si>
  <si>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</si>
  <si>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</si>
  <si>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</si>
  <si>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</si>
  <si>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</si>
  <si>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</si>
  <si>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</si>
  <si>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</si>
  <si>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</si>
  <si>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</si>
  <si>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</si>
  <si>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</si>
  <si>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LAURA</t>
  </si>
  <si>
    <t>ELENI</t>
  </si>
  <si>
    <t>ROBERIO</t>
  </si>
  <si>
    <t>005611045</t>
  </si>
  <si>
    <t>EDWARD</t>
  </si>
  <si>
    <t>PATRICIA</t>
  </si>
  <si>
    <t>MARCUS</t>
  </si>
  <si>
    <t>ANDREA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</si>
  <si>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</si>
  <si>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</si>
  <si>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</si>
  <si>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</si>
  <si>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</si>
  <si>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</si>
  <si>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</si>
  <si>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</si>
  <si>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</si>
  <si>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</si>
  <si>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</si>
  <si>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</si>
  <si>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</si>
  <si>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</si>
  <si>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</si>
  <si>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</si>
  <si>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</si>
  <si>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</si>
  <si>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</si>
  <si>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</si>
  <si>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ANILSON</t>
  </si>
  <si>
    <t>ALBERTO</t>
  </si>
  <si>
    <t>ELEUSE</t>
  </si>
  <si>
    <t>MARCEL</t>
  </si>
  <si>
    <t>MATEUS</t>
  </si>
  <si>
    <t>GLEYSERSON</t>
  </si>
  <si>
    <t>CINTIA</t>
  </si>
  <si>
    <t>HELVECIO</t>
  </si>
  <si>
    <t>CARLA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</si>
  <si>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</si>
  <si>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</si>
  <si>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</si>
  <si>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</si>
  <si>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</si>
  <si>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</si>
  <si>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</si>
  <si>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</si>
  <si>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</si>
  <si>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</si>
  <si>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HEITOR</t>
  </si>
  <si>
    <t>005685291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</si>
  <si>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</si>
  <si>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</si>
  <si>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</si>
  <si>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</si>
  <si>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</si>
  <si>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</si>
  <si>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</si>
  <si>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</si>
  <si>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</si>
  <si>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</si>
  <si>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</si>
  <si>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</si>
  <si>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</si>
  <si>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</si>
  <si>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</si>
  <si>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MAIRA</t>
  </si>
  <si>
    <t>GABRIEL</t>
  </si>
  <si>
    <t>SYLVERSON</t>
  </si>
  <si>
    <t>ADELE</t>
  </si>
  <si>
    <t>CLOVIS</t>
  </si>
  <si>
    <t>THIAGO</t>
  </si>
  <si>
    <t>VERANICE</t>
  </si>
  <si>
    <t>FLAVIA</t>
  </si>
  <si>
    <t>MAFALDA</t>
  </si>
  <si>
    <t>LUCYENE</t>
  </si>
  <si>
    <t>005591536</t>
  </si>
  <si>
    <t>JO</t>
  </si>
  <si>
    <t>MAGALI</t>
  </si>
  <si>
    <t>RITA</t>
  </si>
  <si>
    <t>GILTON</t>
  </si>
  <si>
    <t>FERNANDO</t>
  </si>
  <si>
    <t>MARCONDES</t>
  </si>
  <si>
    <t>DAURA</t>
  </si>
  <si>
    <t>CASSIO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</si>
  <si>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</si>
  <si>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</si>
  <si>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</si>
  <si>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</si>
  <si>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</si>
  <si>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</si>
  <si>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</si>
  <si>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</si>
  <si>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</si>
  <si>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</si>
  <si>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</si>
  <si>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</si>
  <si>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</si>
  <si>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CATARINE</t>
  </si>
  <si>
    <t>LEIVANIO</t>
  </si>
  <si>
    <t>004228090</t>
  </si>
  <si>
    <t>JADER</t>
  </si>
  <si>
    <t>AYRTON</t>
  </si>
  <si>
    <t>IRON</t>
  </si>
  <si>
    <t>DENISE</t>
  </si>
  <si>
    <t>ERICA</t>
  </si>
  <si>
    <t>TATIANA</t>
  </si>
  <si>
    <t>ROSANA</t>
  </si>
  <si>
    <t>VITOR</t>
  </si>
  <si>
    <t>NAIARA</t>
  </si>
  <si>
    <t>EULER</t>
  </si>
  <si>
    <t>LUCIANO</t>
  </si>
  <si>
    <t>LUCAS</t>
  </si>
  <si>
    <t>CAROLINE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</si>
  <si>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</si>
  <si>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</si>
  <si>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</si>
  <si>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</si>
  <si>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</si>
  <si>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</si>
  <si>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</si>
  <si>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</si>
  <si>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005064906</t>
  </si>
  <si>
    <t>BERTILLA</t>
  </si>
  <si>
    <t>RAPHAELA</t>
  </si>
  <si>
    <t>SOLANGE</t>
  </si>
  <si>
    <t>NILBORN</t>
  </si>
  <si>
    <t>ELENE</t>
  </si>
  <si>
    <t>REJANE</t>
  </si>
  <si>
    <t>DIOGO</t>
  </si>
  <si>
    <t>ROSANE</t>
  </si>
  <si>
    <t>RODOLFO</t>
  </si>
  <si>
    <t>JULIO</t>
  </si>
  <si>
    <t>EMMANUELLE</t>
  </si>
  <si>
    <t>ERIKA</t>
  </si>
  <si>
    <t>DANILO</t>
  </si>
  <si>
    <t>STELLA</t>
  </si>
  <si>
    <t>DIMITRI</t>
  </si>
  <si>
    <t>JAIME</t>
  </si>
  <si>
    <t>CIRIA</t>
  </si>
  <si>
    <t>BIANCA</t>
  </si>
  <si>
    <t>LUCIANA</t>
  </si>
  <si>
    <t>ROBERTO</t>
  </si>
  <si>
    <t>CESAR</t>
  </si>
  <si>
    <t>GEISA</t>
  </si>
  <si>
    <t>GLEUBER</t>
  </si>
  <si>
    <t>NADY</t>
  </si>
  <si>
    <t>004204242</t>
  </si>
  <si>
    <t>CLAYTON</t>
  </si>
  <si>
    <t>WAGNER</t>
  </si>
  <si>
    <t>DANIEL</t>
  </si>
  <si>
    <t>ASIEL</t>
  </si>
  <si>
    <t>LEONARDO</t>
  </si>
  <si>
    <t>005608744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</si>
  <si>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</si>
  <si>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</si>
  <si>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</si>
  <si>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</si>
  <si>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</si>
  <si>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</si>
  <si>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</si>
  <si>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</si>
  <si>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</si>
  <si>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RAFAELA</t>
  </si>
  <si>
    <t>SOFIA</t>
  </si>
  <si>
    <t>JULIA</t>
  </si>
  <si>
    <t>CELIA</t>
  </si>
  <si>
    <t>SUZY</t>
  </si>
  <si>
    <t>LEILA</t>
  </si>
  <si>
    <t>EVALDO</t>
  </si>
  <si>
    <t>RODRIGO</t>
  </si>
  <si>
    <t>ZENILDA</t>
  </si>
  <si>
    <t>ALEXANDRE</t>
  </si>
  <si>
    <t>004224405</t>
  </si>
  <si>
    <t>MILA</t>
  </si>
  <si>
    <t>FABIOLA</t>
  </si>
  <si>
    <t>THAISSA</t>
  </si>
  <si>
    <t>FABIANA</t>
  </si>
  <si>
    <t>LUCA</t>
  </si>
  <si>
    <t>ADRIANA</t>
  </si>
  <si>
    <t>CAROLLINA</t>
  </si>
  <si>
    <t>MARA</t>
  </si>
  <si>
    <t>AURELIO</t>
  </si>
  <si>
    <t>OTAVIO</t>
  </si>
  <si>
    <t>CHRISTIAN</t>
  </si>
  <si>
    <t>POLYANNA</t>
  </si>
  <si>
    <t>005662526</t>
  </si>
  <si>
    <t>ELENA</t>
  </si>
  <si>
    <t>JONAS</t>
  </si>
  <si>
    <t>ZILDA</t>
  </si>
  <si>
    <t>RENAN</t>
  </si>
  <si>
    <t>EVA</t>
  </si>
  <si>
    <t>GABRIELA</t>
  </si>
  <si>
    <t>ALAN</t>
  </si>
  <si>
    <t>MAURO</t>
  </si>
  <si>
    <t>DAISY</t>
  </si>
  <si>
    <t>KARINA</t>
  </si>
  <si>
    <t>005619108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</si>
  <si>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</si>
  <si>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</si>
  <si>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</si>
  <si>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</si>
  <si>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</si>
  <si>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</si>
  <si>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</si>
  <si>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</si>
  <si>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</si>
  <si>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</si>
  <si>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THOMAS</t>
  </si>
  <si>
    <t>KELMA</t>
  </si>
  <si>
    <t>EG</t>
  </si>
  <si>
    <t>ZULEIKA</t>
  </si>
  <si>
    <t>DUNAS</t>
  </si>
  <si>
    <t>LUZIMAR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</si>
  <si>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</si>
  <si>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</si>
  <si>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</si>
  <si>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</si>
  <si>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</si>
  <si>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</si>
  <si>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</si>
  <si>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</si>
  <si>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</si>
  <si>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</si>
  <si>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</si>
  <si>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</si>
  <si>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</si>
  <si>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</si>
  <si>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</si>
  <si>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</si>
  <si>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</si>
  <si>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</si>
  <si>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</si>
  <si>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</si>
  <si>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</si>
  <si>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</si>
  <si>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</si>
  <si>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</si>
  <si>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</si>
  <si>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</si>
  <si>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</si>
  <si>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</si>
  <si>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</si>
  <si>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</si>
  <si>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</si>
  <si>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</si>
  <si>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</si>
  <si>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</si>
  <si>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</si>
  <si>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</si>
  <si>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</si>
  <si>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</si>
  <si>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</si>
  <si>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</si>
  <si>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BLUEMETRIX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</si>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</sst>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D8BA205F-DA65-43E2-AE47-A3731F1FEE52}" filter="1" showAutoFilter="1">
      <autoFilter ref="$B$1:$N$1"/>
    </customSheetView>
    <customSheetView guid="{4EF95D9B-8C58-42B8-800A-F6D0FEC419B7}" filter="1" showAutoFilter="1">
      <autoFilter ref="$B$1:$N$1"/>
    </customSheetView>
    <customSheetView guid="{C7CF42EC-A0D1-483A-AE2C-C7490E405CFC}" filter="1" showAutoFilter="1">
      <autoFilter ref="$B$1:$J$1"/>
    </customSheetView>
    <customSheetView guid="{FA2D396A-E4E5-41C3-BDA8-74380DEB92EC}" filter="1" showAutoFilter="1">
      <autoFilter ref="$D$1"/>
    </customSheetView>
    <customSheetView guid="{7192E8AC-CA55-4F9F-84C2-D880553CB30B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37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0.015</v>
      </c>
      <c r="K2" s="13" t="s">
        <v>42</v>
      </c>
      <c r="L2" s="14">
        <v>0.1</v>
      </c>
      <c r="M2" s="23"/>
      <c r="N2" s="23"/>
      <c r="O2" s="24"/>
      <c r="P2" s="25"/>
    </row>
    <row r="3">
      <c r="A3" s="20" t="s">
        <v>43</v>
      </c>
      <c r="B3" s="21" t="s">
        <v>44</v>
      </c>
      <c r="C3" s="22" t="s">
        <v>36</v>
      </c>
      <c r="D3" s="5" t="s">
        <v>18</v>
      </c>
      <c r="E3" s="5" t="s">
        <v>37</v>
      </c>
      <c r="F3" s="9" t="s">
        <v>38</v>
      </c>
      <c r="G3" s="5" t="s">
        <v>39</v>
      </c>
      <c r="H3" s="10" t="s">
        <v>40</v>
      </c>
      <c r="I3" s="11" t="s">
        <v>41</v>
      </c>
      <c r="J3" s="12">
        <v>0.015</v>
      </c>
      <c r="K3" s="13" t="s">
        <v>42</v>
      </c>
      <c r="L3" s="14">
        <v>0.1</v>
      </c>
      <c r="M3" s="23" t="s">
        <v>45</v>
      </c>
      <c r="N3" s="23" t="s">
        <v>46</v>
      </c>
      <c r="O3" s="24"/>
      <c r="P3" s="25"/>
    </row>
    <row r="4">
      <c r="A4" s="20" t="s">
        <v>47</v>
      </c>
      <c r="B4" s="21" t="s">
        <v>48</v>
      </c>
      <c r="C4" s="22" t="s">
        <v>36</v>
      </c>
      <c r="D4" s="5" t="s">
        <v>49</v>
      </c>
      <c r="E4" s="5" t="s">
        <v>19</v>
      </c>
      <c r="F4" s="9" t="s">
        <v>50</v>
      </c>
      <c r="G4" s="5" t="s">
        <v>39</v>
      </c>
      <c r="H4" s="10" t="s">
        <v>40</v>
      </c>
      <c r="I4" s="11" t="s">
        <v>51</v>
      </c>
      <c r="J4" s="12">
        <v>0.012</v>
      </c>
      <c r="K4" s="13" t="s">
        <v>24</v>
      </c>
      <c r="L4" s="14">
        <v>0.0</v>
      </c>
      <c r="M4" s="23" t="s">
        <v>52</v>
      </c>
      <c r="N4" s="23" t="s">
        <v>19</v>
      </c>
      <c r="O4" s="24"/>
      <c r="P4" s="25" t="s">
        <v>53</v>
      </c>
    </row>
    <row r="5">
      <c r="A5" s="20" t="s">
        <v>54</v>
      </c>
      <c r="B5" s="21" t="s">
        <v>55</v>
      </c>
      <c r="C5" s="22" t="s">
        <v>36</v>
      </c>
      <c r="D5" s="5" t="s">
        <v>56</v>
      </c>
      <c r="E5" s="5" t="s">
        <v>29</v>
      </c>
      <c r="F5" s="9" t="s">
        <v>57</v>
      </c>
      <c r="G5" s="5" t="s">
        <v>39</v>
      </c>
      <c r="H5" s="10" t="s">
        <v>58</v>
      </c>
      <c r="I5" s="11" t="s">
        <v>51</v>
      </c>
      <c r="J5" s="12">
        <v>0.012</v>
      </c>
      <c r="K5" s="13" t="s">
        <v>24</v>
      </c>
      <c r="L5" s="14">
        <v>0.0</v>
      </c>
      <c r="M5" s="23" t="s">
        <v>59</v>
      </c>
      <c r="N5" s="23" t="s">
        <v>60</v>
      </c>
      <c r="O5" s="24"/>
      <c r="P5" s="25"/>
    </row>
    <row r="6">
      <c r="A6" s="20" t="s">
        <v>61</v>
      </c>
      <c r="B6" s="21" t="s">
        <v>16</v>
      </c>
      <c r="C6" s="22" t="s">
        <v>36</v>
      </c>
      <c r="D6" s="5" t="s">
        <v>49</v>
      </c>
      <c r="E6" s="5" t="s">
        <v>19</v>
      </c>
      <c r="F6" s="9" t="s">
        <v>50</v>
      </c>
      <c r="G6" s="5" t="s">
        <v>39</v>
      </c>
      <c r="H6" s="10" t="s">
        <v>62</v>
      </c>
      <c r="I6" s="11" t="s">
        <v>51</v>
      </c>
      <c r="J6" s="12">
        <v>0.012</v>
      </c>
      <c r="K6" s="13" t="s">
        <v>24</v>
      </c>
      <c r="L6" s="14">
        <v>0.0</v>
      </c>
      <c r="M6" s="23" t="s">
        <v>63</v>
      </c>
      <c r="N6" s="23" t="s">
        <v>19</v>
      </c>
      <c r="O6" s="24"/>
      <c r="P6" s="25"/>
    </row>
    <row r="7">
      <c r="A7" s="20" t="s">
        <v>64</v>
      </c>
      <c r="B7" s="21" t="s">
        <v>65</v>
      </c>
      <c r="C7" s="22" t="s">
        <v>36</v>
      </c>
      <c r="D7" s="5" t="s">
        <v>56</v>
      </c>
      <c r="E7" s="5" t="s">
        <v>29</v>
      </c>
      <c r="F7" s="9" t="s">
        <v>66</v>
      </c>
      <c r="G7" s="5" t="s">
        <v>39</v>
      </c>
      <c r="H7" s="10" t="s">
        <v>62</v>
      </c>
      <c r="I7" s="11" t="s">
        <v>67</v>
      </c>
      <c r="J7" s="12">
        <v>0.012</v>
      </c>
      <c r="K7" s="13" t="s">
        <v>24</v>
      </c>
      <c r="L7" s="14">
        <v>0.0</v>
      </c>
      <c r="M7" s="23" t="s">
        <v>68</v>
      </c>
      <c r="N7" s="23" t="s">
        <v>29</v>
      </c>
      <c r="O7" s="24" t="s">
        <v>69</v>
      </c>
      <c r="P7" s="25" t="s">
        <v>70</v>
      </c>
    </row>
    <row r="8">
      <c r="A8" s="20" t="s">
        <v>71</v>
      </c>
      <c r="B8" s="21" t="s">
        <v>72</v>
      </c>
      <c r="C8" s="22" t="s">
        <v>36</v>
      </c>
      <c r="D8" s="5" t="s">
        <v>49</v>
      </c>
      <c r="E8" s="5" t="s">
        <v>19</v>
      </c>
      <c r="F8" s="9" t="s">
        <v>73</v>
      </c>
      <c r="G8" s="5" t="s">
        <v>39</v>
      </c>
      <c r="H8" s="10" t="s">
        <v>62</v>
      </c>
      <c r="I8" s="11" t="s">
        <v>51</v>
      </c>
      <c r="J8" s="12">
        <v>0.012</v>
      </c>
      <c r="K8" s="13" t="s">
        <v>24</v>
      </c>
      <c r="L8" s="14">
        <v>0.0</v>
      </c>
      <c r="M8" s="23" t="s">
        <v>74</v>
      </c>
      <c r="N8" s="23" t="s">
        <v>19</v>
      </c>
      <c r="O8" s="24" t="s">
        <v>69</v>
      </c>
      <c r="P8" s="25" t="s">
        <v>75</v>
      </c>
    </row>
    <row r="9">
      <c r="A9" s="20" t="s">
        <v>76</v>
      </c>
      <c r="B9" s="21" t="s">
        <v>16</v>
      </c>
      <c r="C9" s="22" t="s">
        <v>36</v>
      </c>
      <c r="D9" s="5" t="s">
        <v>77</v>
      </c>
      <c r="E9" s="5" t="s">
        <v>29</v>
      </c>
      <c r="F9" s="9" t="s">
        <v>78</v>
      </c>
      <c r="G9" s="5" t="s">
        <v>39</v>
      </c>
      <c r="H9" s="10" t="s">
        <v>62</v>
      </c>
      <c r="I9" s="11" t="s">
        <v>51</v>
      </c>
      <c r="J9" s="12">
        <v>0.012</v>
      </c>
      <c r="K9" s="13" t="s">
        <v>24</v>
      </c>
      <c r="L9" s="14">
        <v>0.0</v>
      </c>
      <c r="M9" s="23" t="s">
        <v>79</v>
      </c>
      <c r="N9" s="23" t="s">
        <v>29</v>
      </c>
      <c r="O9" s="24" t="s">
        <v>80</v>
      </c>
      <c r="P9" s="25"/>
    </row>
    <row r="10">
      <c r="A10" s="20" t="s">
        <v>81</v>
      </c>
      <c r="B10" s="21" t="s">
        <v>82</v>
      </c>
      <c r="C10" s="22" t="s">
        <v>36</v>
      </c>
      <c r="D10" s="5" t="s">
        <v>18</v>
      </c>
      <c r="E10" s="5" t="s">
        <v>19</v>
      </c>
      <c r="F10" s="9" t="s">
        <v>83</v>
      </c>
      <c r="G10" s="5" t="s">
        <v>39</v>
      </c>
      <c r="H10" s="10" t="s">
        <v>84</v>
      </c>
      <c r="I10" s="11" t="s">
        <v>51</v>
      </c>
      <c r="J10" s="12">
        <v>0.012</v>
      </c>
      <c r="K10" s="13" t="s">
        <v>24</v>
      </c>
      <c r="L10" s="14">
        <v>0.0</v>
      </c>
      <c r="M10" s="23" t="s">
        <v>85</v>
      </c>
      <c r="N10" s="23" t="s">
        <v>19</v>
      </c>
      <c r="O10" s="24" t="s">
        <v>86</v>
      </c>
      <c r="P10" s="25"/>
    </row>
  </sheetData>
  <customSheetViews>
    <customSheetView guid="{FA2D396A-E4E5-41C3-BDA8-74380DEB92EC}" filter="1" showAutoFilter="1">
      <autoFilter ref="$C$1"/>
    </customSheetView>
    <customSheetView guid="{7192E8AC-CA55-4F9F-84C2-D880553CB30B}" filter="1" showAutoFilter="1">
      <autoFilter ref="$A$1:$P$1">
        <filterColumn colId="5">
          <filters/>
        </filterColumn>
      </autoFilter>
    </customSheetView>
    <customSheetView guid="{4EF95D9B-8C58-42B8-800A-F6D0FEC419B7}" filter="1" showAutoFilter="1">
      <autoFilter ref="$A$1:$P$1"/>
    </customSheetView>
    <customSheetView guid="{C7CF42EC-A0D1-483A-AE2C-C7490E405CFC}" filter="1" showAutoFilter="1">
      <autoFilter ref="$A$1:$I$1"/>
    </customSheetView>
    <customSheetView guid="{D8BA205F-DA65-43E2-AE47-A3731F1FEE52}" filter="1" showAutoFilter="1">
      <autoFilter ref="$A$1:$P$1"/>
    </customSheetView>
  </customSheetViews>
  <conditionalFormatting sqref="O2:O10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10">
      <formula1>"Bluemetrix,Bluemetrix (MI),VcInvest,Voga,Altum,Poupinvista"</formula1>
    </dataValidation>
    <dataValidation type="list" allowBlank="1" showErrorMessage="1" sqref="O2:O10">
      <formula1>"Conservador,Moderado,Arrojado"</formula1>
    </dataValidation>
    <dataValidation type="list" allowBlank="1" showErrorMessage="1" sqref="G2:G10">
      <formula1>"PIPE,EMAIL"</formula1>
    </dataValidation>
    <dataValidation type="list" allowBlank="1" showErrorMessage="1" sqref="K2:K10">
      <formula1>"IBOV,CDI,------,IFIX,SMALL,S&amp;P 500"</formula1>
    </dataValidation>
    <dataValidation type="list" allowBlank="1" showErrorMessage="1" sqref="H2:H10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6" t="s">
        <v>87</v>
      </c>
      <c r="G1" s="27" t="s">
        <v>88</v>
      </c>
      <c r="H1" s="28" t="s">
        <v>89</v>
      </c>
      <c r="J1" s="26" t="s">
        <v>87</v>
      </c>
      <c r="Q1" s="27" t="s">
        <v>88</v>
      </c>
      <c r="R1" s="29" t="s">
        <v>87</v>
      </c>
      <c r="S1" s="30" t="s">
        <v>90</v>
      </c>
      <c r="Z1" s="31" t="s">
        <v>91</v>
      </c>
      <c r="AK1" s="31"/>
      <c r="AL1" s="32" t="s">
        <v>91</v>
      </c>
      <c r="AM1" s="31"/>
      <c r="AN1" s="31"/>
      <c r="AO1" s="31"/>
      <c r="AP1" s="31"/>
      <c r="AQ1" s="31"/>
      <c r="AR1" s="31"/>
      <c r="AS1" s="31"/>
      <c r="AT1" s="31"/>
    </row>
    <row r="2" ht="15.75" customHeight="1">
      <c r="A2" s="3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93</v>
      </c>
      <c r="H2" s="2" t="s">
        <v>94</v>
      </c>
      <c r="I2" s="2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3" t="s">
        <v>31</v>
      </c>
      <c r="U2" s="34" t="s">
        <v>32</v>
      </c>
      <c r="V2" s="18" t="s">
        <v>104</v>
      </c>
      <c r="W2" s="3" t="s">
        <v>33</v>
      </c>
      <c r="X2" s="3" t="s">
        <v>105</v>
      </c>
      <c r="Y2" s="1" t="s">
        <v>106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32" t="s">
        <v>107</v>
      </c>
    </row>
    <row r="3" ht="15.75" customHeight="1">
      <c r="A3" s="41" t="s">
        <v>36</v>
      </c>
      <c r="B3" s="42" t="s">
        <v>108</v>
      </c>
      <c r="C3" s="43" t="s">
        <v>109</v>
      </c>
      <c r="D3" s="44" t="s">
        <v>56</v>
      </c>
      <c r="E3" s="45" t="s">
        <v>29</v>
      </c>
      <c r="F3" s="44" t="s">
        <v>110</v>
      </c>
      <c r="G3" s="44" t="str">
        <f t="shared" ref="G3:G754" si="1">IFS($AT$3:$AT$754&lt;=400000,"Augusto",$AT$3:$AT$754&lt;=1000000,"Breno",$AT$3:$AT$754&lt;=20000000,"Bruno")</f>
        <v>Breno</v>
      </c>
      <c r="H3" s="46" t="s">
        <v>111</v>
      </c>
      <c r="I3" s="46" t="s">
        <v>24</v>
      </c>
      <c r="J3" s="44" t="str">
        <f t="shared" ref="J3:J33" si="2">IF(Q3=0,"Não","Sim")</f>
        <v>Não</v>
      </c>
      <c r="K3" s="47">
        <v>45105.0</v>
      </c>
      <c r="L3" s="45"/>
      <c r="M3" s="45" t="s">
        <v>112</v>
      </c>
      <c r="N3" s="48">
        <v>0.012</v>
      </c>
      <c r="O3" s="44" t="s">
        <v>42</v>
      </c>
      <c r="P3" s="49">
        <v>0.1</v>
      </c>
      <c r="Q3" s="50"/>
      <c r="R3" s="50"/>
      <c r="S3" s="45" t="s">
        <v>113</v>
      </c>
      <c r="T3" s="24" t="s">
        <v>114</v>
      </c>
      <c r="U3" s="9" t="s">
        <v>29</v>
      </c>
      <c r="V3" s="51" t="str">
        <f t="shared" ref="V3:V529" si="3">IFS(H:H="Encerrado","Encerrado",COUNTBLANK(AD3:AO3)&gt;0,"Ativo",SUM(AD3:AO3)=0,"Inativo",SUM(AD3:AO3)&gt;0,"Ativo")</f>
        <v>Ativo</v>
      </c>
      <c r="W3" s="45"/>
      <c r="X3" s="52" t="s">
        <v>115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f t="array" ref="AT3">XLOOKUP(C3,'PL TOTAL D0'!A:A,'PL TOTAL D0'!C:C,"")</f>
        <v>412836.6</v>
      </c>
    </row>
    <row r="4" ht="15.75" customHeight="1">
      <c r="A4" s="41" t="s">
        <v>36</v>
      </c>
      <c r="B4" s="55" t="s">
        <v>116</v>
      </c>
      <c r="C4" s="56" t="s">
        <v>117</v>
      </c>
      <c r="D4" s="9" t="s">
        <v>77</v>
      </c>
      <c r="E4" s="24" t="s">
        <v>29</v>
      </c>
      <c r="F4" s="9" t="s">
        <v>118</v>
      </c>
      <c r="G4" s="44" t="str">
        <f t="shared" si="1"/>
        <v>Augusto</v>
      </c>
      <c r="H4" s="51" t="s">
        <v>111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112</v>
      </c>
      <c r="N4" s="58">
        <v>0.012</v>
      </c>
      <c r="O4" s="9" t="s">
        <v>42</v>
      </c>
      <c r="P4" s="59">
        <v>0.1</v>
      </c>
      <c r="Q4" s="60" t="s">
        <v>119</v>
      </c>
      <c r="R4" s="50"/>
      <c r="S4" s="24" t="s">
        <v>113</v>
      </c>
      <c r="T4" s="24" t="s">
        <v>120</v>
      </c>
      <c r="U4" s="9" t="s">
        <v>29</v>
      </c>
      <c r="V4" s="51" t="str">
        <f t="shared" si="3"/>
        <v>Ativo</v>
      </c>
      <c r="W4" s="24" t="s">
        <v>69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f t="array" ref="AT4">XLOOKUP(C4,'PL TOTAL D0'!A:A,'PL TOTAL D0'!C:C,"")</f>
        <v>121700.5</v>
      </c>
    </row>
    <row r="5" ht="15.75" customHeight="1">
      <c r="A5" s="41" t="s">
        <v>36</v>
      </c>
      <c r="B5" s="42" t="s">
        <v>121</v>
      </c>
      <c r="C5" s="43" t="s">
        <v>122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111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51</v>
      </c>
      <c r="N5" s="48">
        <v>0.012</v>
      </c>
      <c r="O5" s="44" t="s">
        <v>24</v>
      </c>
      <c r="P5" s="49">
        <v>0.0</v>
      </c>
      <c r="Q5" s="50"/>
      <c r="R5" s="50"/>
      <c r="S5" s="45" t="s">
        <v>113</v>
      </c>
      <c r="T5" s="24" t="s">
        <v>123</v>
      </c>
      <c r="U5" s="9" t="s">
        <v>19</v>
      </c>
      <c r="V5" s="51" t="str">
        <f t="shared" si="3"/>
        <v>Ativo</v>
      </c>
      <c r="W5" s="45"/>
      <c r="X5" s="52" t="s">
        <v>124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 t="str">
        <f t="array" ref="AT5">XLOOKUP(C5,'PL TOTAL D0'!A:A,'PL TOTAL D0'!C:C,"")</f>
        <v/>
      </c>
    </row>
    <row r="6" ht="15.75" customHeight="1">
      <c r="A6" s="6" t="s">
        <v>36</v>
      </c>
      <c r="B6" s="55" t="s">
        <v>125</v>
      </c>
      <c r="C6" s="56" t="s">
        <v>126</v>
      </c>
      <c r="D6" s="9" t="s">
        <v>18</v>
      </c>
      <c r="E6" s="24" t="s">
        <v>29</v>
      </c>
      <c r="F6" s="9" t="s">
        <v>127</v>
      </c>
      <c r="G6" s="44" t="str">
        <f t="shared" si="1"/>
        <v>Augusto</v>
      </c>
      <c r="H6" s="51" t="s">
        <v>111</v>
      </c>
      <c r="I6" s="51" t="s">
        <v>24</v>
      </c>
      <c r="J6" s="44" t="str">
        <f t="shared" si="2"/>
        <v>Não</v>
      </c>
      <c r="K6" s="57">
        <v>45309.0</v>
      </c>
      <c r="L6" s="45"/>
      <c r="M6" s="24" t="s">
        <v>128</v>
      </c>
      <c r="N6" s="58">
        <v>0.0</v>
      </c>
      <c r="O6" s="9" t="s">
        <v>24</v>
      </c>
      <c r="P6" s="59">
        <v>0.0</v>
      </c>
      <c r="Q6" s="50"/>
      <c r="R6" s="50"/>
      <c r="S6" s="24" t="s">
        <v>113</v>
      </c>
      <c r="T6" s="24" t="s">
        <v>129</v>
      </c>
      <c r="U6" s="9" t="s">
        <v>29</v>
      </c>
      <c r="V6" s="51" t="str">
        <f t="shared" si="3"/>
        <v>Ativo</v>
      </c>
      <c r="W6" s="45"/>
      <c r="X6" s="52" t="s">
        <v>124</v>
      </c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>
        <v>1001.72</v>
      </c>
      <c r="AP6" s="53">
        <v>4019.27</v>
      </c>
      <c r="AQ6" s="53">
        <v>1001.59</v>
      </c>
      <c r="AR6" s="53">
        <v>2014.05</v>
      </c>
      <c r="AS6" s="53">
        <v>2604.93</v>
      </c>
      <c r="AT6" s="53">
        <f t="array" ref="AT6">XLOOKUP(C6,'PL TOTAL D0'!A:A,'PL TOTAL D0'!C:C,"")</f>
        <v>3315.03</v>
      </c>
    </row>
    <row r="7" ht="15.75" customHeight="1">
      <c r="A7" s="41" t="s">
        <v>36</v>
      </c>
      <c r="B7" s="55" t="s">
        <v>130</v>
      </c>
      <c r="C7" s="43" t="s">
        <v>131</v>
      </c>
      <c r="D7" s="44" t="s">
        <v>18</v>
      </c>
      <c r="E7" s="45" t="s">
        <v>19</v>
      </c>
      <c r="F7" s="44" t="s">
        <v>20</v>
      </c>
      <c r="G7" s="44" t="str">
        <f t="shared" si="1"/>
        <v>Breno</v>
      </c>
      <c r="H7" s="46" t="s">
        <v>111</v>
      </c>
      <c r="I7" s="46" t="s">
        <v>24</v>
      </c>
      <c r="J7" s="44" t="str">
        <f t="shared" si="2"/>
        <v>Não</v>
      </c>
      <c r="K7" s="47">
        <v>44974.0</v>
      </c>
      <c r="L7" s="45"/>
      <c r="M7" s="45" t="s">
        <v>51</v>
      </c>
      <c r="N7" s="48">
        <v>0.012</v>
      </c>
      <c r="O7" s="44" t="s">
        <v>24</v>
      </c>
      <c r="P7" s="49">
        <v>0.0</v>
      </c>
      <c r="Q7" s="50"/>
      <c r="R7" s="50"/>
      <c r="S7" s="45" t="s">
        <v>113</v>
      </c>
      <c r="T7" s="24" t="s">
        <v>132</v>
      </c>
      <c r="U7" s="9" t="s">
        <v>19</v>
      </c>
      <c r="V7" s="51" t="str">
        <f t="shared" si="3"/>
        <v>Ativo</v>
      </c>
      <c r="W7" s="24"/>
      <c r="X7" s="52" t="s">
        <v>124</v>
      </c>
      <c r="Y7" s="53"/>
      <c r="Z7" s="54"/>
      <c r="AA7" s="54"/>
      <c r="AB7" s="54"/>
      <c r="AC7" s="54"/>
      <c r="AD7" s="54">
        <v>0.0</v>
      </c>
      <c r="AE7" s="54">
        <v>831494.82</v>
      </c>
      <c r="AF7" s="54">
        <v>839282.3</v>
      </c>
      <c r="AG7" s="54">
        <v>850795.67</v>
      </c>
      <c r="AH7" s="54">
        <v>861974.11</v>
      </c>
      <c r="AI7" s="54">
        <v>862874.84</v>
      </c>
      <c r="AJ7" s="54">
        <v>838055.38</v>
      </c>
      <c r="AK7" s="54">
        <v>839394.89</v>
      </c>
      <c r="AL7" s="54">
        <v>844581.11</v>
      </c>
      <c r="AM7" s="54">
        <v>855717.31</v>
      </c>
      <c r="AN7" s="54">
        <v>867240.53</v>
      </c>
      <c r="AO7" s="54">
        <v>875442.71</v>
      </c>
      <c r="AP7" s="53">
        <v>883735.44</v>
      </c>
      <c r="AQ7" s="53">
        <v>889186.44</v>
      </c>
      <c r="AR7" s="53">
        <v>891932.67</v>
      </c>
      <c r="AS7" s="53">
        <v>900933.7</v>
      </c>
      <c r="AT7" s="53">
        <f t="array" ref="AT7">XLOOKUP(C7,'PL TOTAL D0'!A:A,'PL TOTAL D0'!C:C,"")</f>
        <v>902936.8</v>
      </c>
    </row>
    <row r="8" ht="15.75" customHeight="1">
      <c r="A8" s="41" t="s">
        <v>36</v>
      </c>
      <c r="B8" s="55" t="s">
        <v>133</v>
      </c>
      <c r="C8" s="56" t="s">
        <v>134</v>
      </c>
      <c r="D8" s="9" t="s">
        <v>49</v>
      </c>
      <c r="E8" s="24" t="s">
        <v>19</v>
      </c>
      <c r="F8" s="9" t="s">
        <v>50</v>
      </c>
      <c r="G8" s="44" t="str">
        <f t="shared" si="1"/>
        <v>Breno</v>
      </c>
      <c r="H8" s="51" t="s">
        <v>111</v>
      </c>
      <c r="I8" s="51" t="s">
        <v>24</v>
      </c>
      <c r="J8" s="44" t="str">
        <f t="shared" si="2"/>
        <v>Não</v>
      </c>
      <c r="K8" s="57">
        <v>45450.0</v>
      </c>
      <c r="L8" s="45"/>
      <c r="M8" s="24" t="s">
        <v>51</v>
      </c>
      <c r="N8" s="58">
        <v>0.012</v>
      </c>
      <c r="O8" s="9" t="s">
        <v>24</v>
      </c>
      <c r="P8" s="59">
        <v>0.0</v>
      </c>
      <c r="Q8" s="50"/>
      <c r="R8" s="50"/>
      <c r="S8" s="24" t="s">
        <v>113</v>
      </c>
      <c r="T8" s="24" t="s">
        <v>135</v>
      </c>
      <c r="U8" s="9" t="s">
        <v>19</v>
      </c>
      <c r="V8" s="51" t="str">
        <f t="shared" si="3"/>
        <v>Ativo</v>
      </c>
      <c r="W8" s="24" t="s">
        <v>86</v>
      </c>
      <c r="X8" s="52"/>
      <c r="Y8" s="53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3"/>
      <c r="AQ8" s="53"/>
      <c r="AR8" s="53"/>
      <c r="AS8" s="53"/>
      <c r="AT8" s="53">
        <f t="array" ref="AT8">XLOOKUP(C8,'PL TOTAL D0'!A:A,'PL TOTAL D0'!C:C,"")</f>
        <v>778994.8</v>
      </c>
    </row>
    <row r="9" ht="15.75" customHeight="1">
      <c r="A9" s="41" t="s">
        <v>36</v>
      </c>
      <c r="B9" s="6" t="s">
        <v>136</v>
      </c>
      <c r="C9" s="7" t="s">
        <v>137</v>
      </c>
      <c r="D9" s="9" t="s">
        <v>18</v>
      </c>
      <c r="E9" s="24" t="s">
        <v>19</v>
      </c>
      <c r="F9" s="44" t="s">
        <v>20</v>
      </c>
      <c r="G9" s="44" t="str">
        <f t="shared" si="1"/>
        <v>Augusto</v>
      </c>
      <c r="H9" s="51" t="s">
        <v>111</v>
      </c>
      <c r="I9" s="51" t="s">
        <v>24</v>
      </c>
      <c r="J9" s="44" t="str">
        <f t="shared" si="2"/>
        <v>Não</v>
      </c>
      <c r="K9" s="57">
        <v>45357.0</v>
      </c>
      <c r="L9" s="45"/>
      <c r="M9" s="24" t="s">
        <v>138</v>
      </c>
      <c r="N9" s="58">
        <v>0.012</v>
      </c>
      <c r="O9" s="9" t="s">
        <v>42</v>
      </c>
      <c r="P9" s="59">
        <v>0.1</v>
      </c>
      <c r="Q9" s="60"/>
      <c r="R9" s="50"/>
      <c r="S9" s="24" t="s">
        <v>113</v>
      </c>
      <c r="T9" s="5" t="s">
        <v>139</v>
      </c>
      <c r="U9" s="9" t="s">
        <v>19</v>
      </c>
      <c r="V9" s="51" t="str">
        <f t="shared" si="3"/>
        <v>Ativo</v>
      </c>
      <c r="W9" s="24"/>
      <c r="X9" s="52" t="s">
        <v>124</v>
      </c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>
        <v>0.0</v>
      </c>
      <c r="AQ9" s="53">
        <v>33983.76</v>
      </c>
      <c r="AR9" s="53">
        <v>98177.05</v>
      </c>
      <c r="AS9" s="53">
        <v>98794.34</v>
      </c>
      <c r="AT9" s="53">
        <f t="array" ref="AT9">XLOOKUP(C9,'PL TOTAL D0'!A:A,'PL TOTAL D0'!C:C,"")</f>
        <v>98998.72</v>
      </c>
    </row>
    <row r="10" ht="15.75" customHeight="1">
      <c r="A10" s="41" t="s">
        <v>36</v>
      </c>
      <c r="B10" s="42" t="s">
        <v>140</v>
      </c>
      <c r="C10" s="43" t="s">
        <v>141</v>
      </c>
      <c r="D10" s="44" t="s">
        <v>18</v>
      </c>
      <c r="E10" s="45" t="s">
        <v>29</v>
      </c>
      <c r="F10" s="44" t="s">
        <v>142</v>
      </c>
      <c r="G10" s="44" t="str">
        <f t="shared" si="1"/>
        <v>Breno</v>
      </c>
      <c r="H10" s="46" t="s">
        <v>111</v>
      </c>
      <c r="I10" s="46" t="s">
        <v>24</v>
      </c>
      <c r="J10" s="44" t="str">
        <f t="shared" si="2"/>
        <v>Não</v>
      </c>
      <c r="K10" s="47">
        <v>44980.0</v>
      </c>
      <c r="L10" s="45"/>
      <c r="M10" s="45" t="s">
        <v>41</v>
      </c>
      <c r="N10" s="48">
        <v>0.015</v>
      </c>
      <c r="O10" s="44" t="s">
        <v>24</v>
      </c>
      <c r="P10" s="49">
        <v>0.0</v>
      </c>
      <c r="Q10" s="41"/>
      <c r="R10" s="50"/>
      <c r="S10" s="45" t="s">
        <v>113</v>
      </c>
      <c r="T10" s="24" t="s">
        <v>143</v>
      </c>
      <c r="U10" s="9" t="s">
        <v>29</v>
      </c>
      <c r="V10" s="51" t="str">
        <f t="shared" si="3"/>
        <v>Ativo</v>
      </c>
      <c r="W10" s="45"/>
      <c r="X10" s="52" t="s">
        <v>124</v>
      </c>
      <c r="Y10" s="53"/>
      <c r="Z10" s="54"/>
      <c r="AA10" s="54"/>
      <c r="AB10" s="54"/>
      <c r="AC10" s="54">
        <v>0.0</v>
      </c>
      <c r="AD10" s="54">
        <v>172295.8</v>
      </c>
      <c r="AE10" s="54">
        <v>482402.02</v>
      </c>
      <c r="AF10" s="54">
        <v>483551.39</v>
      </c>
      <c r="AG10" s="54">
        <v>534786.71</v>
      </c>
      <c r="AH10" s="54">
        <v>567339.85</v>
      </c>
      <c r="AI10" s="54">
        <v>565993.39</v>
      </c>
      <c r="AJ10" s="54">
        <v>562995.45</v>
      </c>
      <c r="AK10" s="54">
        <v>566653.1</v>
      </c>
      <c r="AL10" s="54">
        <v>564056.01</v>
      </c>
      <c r="AM10" s="54">
        <v>587232.97</v>
      </c>
      <c r="AN10" s="54">
        <v>608841.45</v>
      </c>
      <c r="AO10" s="54">
        <v>599756.89</v>
      </c>
      <c r="AP10" s="53">
        <v>605484.0</v>
      </c>
      <c r="AQ10" s="53">
        <v>622694.76</v>
      </c>
      <c r="AR10" s="53">
        <v>580164.47</v>
      </c>
      <c r="AS10" s="53">
        <v>559654.4</v>
      </c>
      <c r="AT10" s="53">
        <f t="array" ref="AT10">XLOOKUP(C10,'PL TOTAL D0'!A:A,'PL TOTAL D0'!C:C,"")</f>
        <v>572944.1</v>
      </c>
    </row>
    <row r="11" ht="15.75" customHeight="1">
      <c r="A11" s="6" t="s">
        <v>36</v>
      </c>
      <c r="B11" s="42" t="s">
        <v>144</v>
      </c>
      <c r="C11" s="43" t="s">
        <v>145</v>
      </c>
      <c r="D11" s="9" t="s">
        <v>56</v>
      </c>
      <c r="E11" s="24" t="s">
        <v>29</v>
      </c>
      <c r="F11" s="45" t="s">
        <v>146</v>
      </c>
      <c r="G11" s="44" t="str">
        <f t="shared" si="1"/>
        <v>Augusto</v>
      </c>
      <c r="H11" s="51" t="s">
        <v>147</v>
      </c>
      <c r="I11" s="51" t="s">
        <v>148</v>
      </c>
      <c r="J11" s="44" t="str">
        <f t="shared" si="2"/>
        <v>Sim</v>
      </c>
      <c r="K11" s="57">
        <v>45279.0</v>
      </c>
      <c r="L11" s="45"/>
      <c r="M11" s="24" t="s">
        <v>67</v>
      </c>
      <c r="N11" s="58">
        <v>0.003</v>
      </c>
      <c r="O11" s="9" t="s">
        <v>24</v>
      </c>
      <c r="P11" s="59">
        <v>0.0</v>
      </c>
      <c r="Q11" s="15" t="s">
        <v>149</v>
      </c>
      <c r="R11" s="15"/>
      <c r="S11" s="24" t="s">
        <v>113</v>
      </c>
      <c r="T11" s="24" t="s">
        <v>150</v>
      </c>
      <c r="U11" s="9" t="s">
        <v>60</v>
      </c>
      <c r="V11" s="51" t="str">
        <f t="shared" si="3"/>
        <v>Ativo</v>
      </c>
      <c r="W11" s="45"/>
      <c r="X11" s="52" t="s">
        <v>124</v>
      </c>
      <c r="Y11" s="53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3">
        <v>0.0</v>
      </c>
      <c r="AN11" s="54">
        <v>0.0</v>
      </c>
      <c r="AO11" s="54">
        <v>0.0</v>
      </c>
      <c r="AP11" s="53">
        <v>551.13</v>
      </c>
      <c r="AQ11" s="53">
        <v>551.26</v>
      </c>
      <c r="AR11" s="53">
        <v>551.37</v>
      </c>
      <c r="AS11" s="53">
        <v>551.48</v>
      </c>
      <c r="AT11" s="53">
        <f t="array" ref="AT11">XLOOKUP(C11,'PL TOTAL D0'!A:A,'PL TOTAL D0'!C:C,"")</f>
        <v>555.33</v>
      </c>
    </row>
    <row r="12" ht="15.75" customHeight="1">
      <c r="A12" s="41" t="s">
        <v>36</v>
      </c>
      <c r="B12" s="42" t="s">
        <v>151</v>
      </c>
      <c r="C12" s="43" t="s">
        <v>152</v>
      </c>
      <c r="D12" s="44" t="s">
        <v>18</v>
      </c>
      <c r="E12" s="45" t="s">
        <v>29</v>
      </c>
      <c r="F12" s="44" t="s">
        <v>153</v>
      </c>
      <c r="G12" s="44" t="str">
        <f t="shared" si="1"/>
        <v>Augusto</v>
      </c>
      <c r="H12" s="46" t="s">
        <v>111</v>
      </c>
      <c r="I12" s="46" t="s">
        <v>24</v>
      </c>
      <c r="J12" s="44" t="str">
        <f t="shared" si="2"/>
        <v>Não</v>
      </c>
      <c r="K12" s="47">
        <v>45036.0</v>
      </c>
      <c r="L12" s="45"/>
      <c r="M12" s="45" t="s">
        <v>51</v>
      </c>
      <c r="N12" s="48">
        <v>0.012</v>
      </c>
      <c r="O12" s="44" t="s">
        <v>24</v>
      </c>
      <c r="P12" s="49">
        <v>0.0</v>
      </c>
      <c r="Q12" s="50"/>
      <c r="R12" s="50"/>
      <c r="S12" s="45" t="s">
        <v>113</v>
      </c>
      <c r="T12" s="24" t="s">
        <v>154</v>
      </c>
      <c r="U12" s="9" t="s">
        <v>29</v>
      </c>
      <c r="V12" s="51" t="str">
        <f t="shared" si="3"/>
        <v>Ativo</v>
      </c>
      <c r="W12" s="45"/>
      <c r="X12" s="52" t="s">
        <v>124</v>
      </c>
      <c r="Y12" s="53"/>
      <c r="Z12" s="54"/>
      <c r="AA12" s="54"/>
      <c r="AB12" s="54"/>
      <c r="AC12" s="54"/>
      <c r="AD12" s="54"/>
      <c r="AE12" s="54"/>
      <c r="AF12" s="54">
        <v>20036.96</v>
      </c>
      <c r="AG12" s="54">
        <v>20245.2</v>
      </c>
      <c r="AH12" s="54">
        <v>20421.27</v>
      </c>
      <c r="AI12" s="54">
        <v>103098.95</v>
      </c>
      <c r="AJ12" s="54">
        <v>104109.61</v>
      </c>
      <c r="AK12" s="54">
        <v>104930.65</v>
      </c>
      <c r="AL12" s="54">
        <v>105845.33</v>
      </c>
      <c r="AM12" s="54">
        <v>106619.36</v>
      </c>
      <c r="AN12" s="54">
        <v>107450.42</v>
      </c>
      <c r="AO12" s="54">
        <v>128227.68</v>
      </c>
      <c r="AP12" s="53">
        <v>129200.16</v>
      </c>
      <c r="AQ12" s="53">
        <v>130282.38</v>
      </c>
      <c r="AR12" s="53">
        <v>131317.71</v>
      </c>
      <c r="AS12" s="53">
        <v>132328.3</v>
      </c>
      <c r="AT12" s="53">
        <f t="array" ref="AT12">XLOOKUP(C12,'PL TOTAL D0'!A:A,'PL TOTAL D0'!C:C,"")</f>
        <v>9998.49</v>
      </c>
    </row>
    <row r="13" ht="15.75" customHeight="1">
      <c r="A13" s="41" t="s">
        <v>36</v>
      </c>
      <c r="B13" s="42" t="s">
        <v>155</v>
      </c>
      <c r="C13" s="43" t="s">
        <v>156</v>
      </c>
      <c r="D13" s="44" t="s">
        <v>18</v>
      </c>
      <c r="E13" s="45" t="s">
        <v>29</v>
      </c>
      <c r="F13" s="44" t="s">
        <v>153</v>
      </c>
      <c r="G13" s="44" t="str">
        <f t="shared" si="1"/>
        <v>Augusto</v>
      </c>
      <c r="H13" s="46" t="s">
        <v>111</v>
      </c>
      <c r="I13" s="46" t="s">
        <v>24</v>
      </c>
      <c r="J13" s="44" t="str">
        <f t="shared" si="2"/>
        <v>Não</v>
      </c>
      <c r="K13" s="47">
        <v>45106.0</v>
      </c>
      <c r="L13" s="45"/>
      <c r="M13" s="45" t="s">
        <v>51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113</v>
      </c>
      <c r="T13" s="24" t="s">
        <v>157</v>
      </c>
      <c r="U13" s="9" t="s">
        <v>29</v>
      </c>
      <c r="V13" s="51" t="str">
        <f t="shared" si="3"/>
        <v>Ativo</v>
      </c>
      <c r="W13" s="45"/>
      <c r="X13" s="52" t="s">
        <v>124</v>
      </c>
      <c r="Y13" s="53"/>
      <c r="Z13" s="54"/>
      <c r="AA13" s="54"/>
      <c r="AB13" s="54"/>
      <c r="AC13" s="54"/>
      <c r="AD13" s="54"/>
      <c r="AE13" s="54"/>
      <c r="AF13" s="54"/>
      <c r="AG13" s="54"/>
      <c r="AH13" s="54">
        <v>70008.87</v>
      </c>
      <c r="AI13" s="54">
        <v>70636.99</v>
      </c>
      <c r="AJ13" s="54">
        <v>71354.76</v>
      </c>
      <c r="AK13" s="54">
        <v>71920.45</v>
      </c>
      <c r="AL13" s="54">
        <v>72317.98</v>
      </c>
      <c r="AM13" s="54">
        <v>72834.21</v>
      </c>
      <c r="AN13" s="54">
        <v>73387.99</v>
      </c>
      <c r="AO13" s="54">
        <v>167576.59</v>
      </c>
      <c r="AP13" s="53">
        <v>191999.9</v>
      </c>
      <c r="AQ13" s="53">
        <v>193638.73</v>
      </c>
      <c r="AR13" s="53">
        <v>205029.58</v>
      </c>
      <c r="AS13" s="53">
        <v>206188.7</v>
      </c>
      <c r="AT13" s="53">
        <f t="array" ref="AT13">XLOOKUP(C13,'PL TOTAL D0'!A:A,'PL TOTAL D0'!C:C,"")</f>
        <v>207731.3</v>
      </c>
    </row>
    <row r="14" ht="15.75" customHeight="1">
      <c r="A14" s="6" t="s">
        <v>36</v>
      </c>
      <c r="B14" s="6" t="s">
        <v>158</v>
      </c>
      <c r="C14" s="56" t="s">
        <v>159</v>
      </c>
      <c r="D14" s="9" t="s">
        <v>18</v>
      </c>
      <c r="E14" s="24" t="s">
        <v>29</v>
      </c>
      <c r="F14" s="44" t="s">
        <v>153</v>
      </c>
      <c r="G14" s="44" t="str">
        <f t="shared" si="1"/>
        <v>#N/A</v>
      </c>
      <c r="H14" s="51" t="s">
        <v>147</v>
      </c>
      <c r="I14" s="51" t="s">
        <v>160</v>
      </c>
      <c r="J14" s="44" t="str">
        <f t="shared" si="2"/>
        <v>Não</v>
      </c>
      <c r="K14" s="57">
        <v>45356.0</v>
      </c>
      <c r="L14" s="45"/>
      <c r="M14" s="24" t="s">
        <v>112</v>
      </c>
      <c r="N14" s="58">
        <v>0.01</v>
      </c>
      <c r="O14" s="9" t="s">
        <v>42</v>
      </c>
      <c r="P14" s="59">
        <v>0.1</v>
      </c>
      <c r="Q14" s="60"/>
      <c r="R14" s="50"/>
      <c r="S14" s="24" t="s">
        <v>113</v>
      </c>
      <c r="T14" s="24" t="s">
        <v>157</v>
      </c>
      <c r="U14" s="9" t="s">
        <v>29</v>
      </c>
      <c r="V14" s="51" t="str">
        <f t="shared" si="3"/>
        <v>Ativo</v>
      </c>
      <c r="W14" s="45"/>
      <c r="X14" s="52" t="s">
        <v>124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3">
        <v>0.0</v>
      </c>
      <c r="AQ14" s="53">
        <v>0.0</v>
      </c>
      <c r="AR14" s="53">
        <v>0.0</v>
      </c>
      <c r="AS14" s="53">
        <v>0.0</v>
      </c>
      <c r="AT14" s="53" t="str">
        <f t="array" ref="AT14">XLOOKUP(C14,'PL TOTAL D0'!A:A,'PL TOTAL D0'!C:C,"")</f>
        <v/>
      </c>
    </row>
    <row r="15" ht="15.75" customHeight="1">
      <c r="A15" s="41" t="s">
        <v>36</v>
      </c>
      <c r="B15" s="42" t="s">
        <v>161</v>
      </c>
      <c r="C15" s="43" t="s">
        <v>162</v>
      </c>
      <c r="D15" s="44" t="s">
        <v>56</v>
      </c>
      <c r="E15" s="45" t="s">
        <v>29</v>
      </c>
      <c r="F15" s="44" t="s">
        <v>110</v>
      </c>
      <c r="G15" s="44" t="str">
        <f t="shared" si="1"/>
        <v>Augusto</v>
      </c>
      <c r="H15" s="46" t="s">
        <v>111</v>
      </c>
      <c r="I15" s="46" t="s">
        <v>24</v>
      </c>
      <c r="J15" s="44" t="str">
        <f t="shared" si="2"/>
        <v>Não</v>
      </c>
      <c r="K15" s="47">
        <v>45148.0</v>
      </c>
      <c r="L15" s="45"/>
      <c r="M15" s="45" t="s">
        <v>163</v>
      </c>
      <c r="N15" s="48">
        <v>0.01</v>
      </c>
      <c r="O15" s="44" t="s">
        <v>24</v>
      </c>
      <c r="P15" s="49">
        <v>0.0</v>
      </c>
      <c r="Q15" s="50"/>
      <c r="R15" s="60"/>
      <c r="S15" s="45" t="s">
        <v>113</v>
      </c>
      <c r="T15" s="24" t="s">
        <v>164</v>
      </c>
      <c r="U15" s="9" t="s">
        <v>29</v>
      </c>
      <c r="V15" s="51" t="str">
        <f t="shared" si="3"/>
        <v>Ativo</v>
      </c>
      <c r="W15" s="45"/>
      <c r="X15" s="52" t="s">
        <v>115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>
        <v>221510.59</v>
      </c>
      <c r="AK15" s="54">
        <v>242583.64</v>
      </c>
      <c r="AL15" s="54">
        <v>243545.23</v>
      </c>
      <c r="AM15" s="54">
        <v>249632.92</v>
      </c>
      <c r="AN15" s="54">
        <v>267670.75</v>
      </c>
      <c r="AO15" s="54">
        <v>267143.19</v>
      </c>
      <c r="AP15" s="53">
        <v>272226.07</v>
      </c>
      <c r="AQ15" s="53">
        <v>276789.02</v>
      </c>
      <c r="AR15" s="53">
        <v>291365.65</v>
      </c>
      <c r="AS15" s="53">
        <v>293881.1</v>
      </c>
      <c r="AT15" s="53">
        <f t="array" ref="AT15">XLOOKUP(C15,'PL TOTAL D0'!A:A,'PL TOTAL D0'!C:C,"")</f>
        <v>295514.8</v>
      </c>
    </row>
    <row r="16" ht="15.75" customHeight="1">
      <c r="A16" s="41" t="s">
        <v>36</v>
      </c>
      <c r="B16" s="61" t="s">
        <v>165</v>
      </c>
      <c r="C16" s="43" t="s">
        <v>166</v>
      </c>
      <c r="D16" s="44" t="s">
        <v>18</v>
      </c>
      <c r="E16" s="45" t="s">
        <v>29</v>
      </c>
      <c r="F16" s="44" t="s">
        <v>167</v>
      </c>
      <c r="G16" s="44" t="str">
        <f t="shared" si="1"/>
        <v>Breno</v>
      </c>
      <c r="H16" s="46" t="s">
        <v>111</v>
      </c>
      <c r="I16" s="46" t="s">
        <v>24</v>
      </c>
      <c r="J16" s="44" t="str">
        <f t="shared" si="2"/>
        <v>Sim</v>
      </c>
      <c r="K16" s="47">
        <v>45160.0</v>
      </c>
      <c r="L16" s="45"/>
      <c r="M16" s="45" t="s">
        <v>51</v>
      </c>
      <c r="N16" s="48">
        <v>0.012</v>
      </c>
      <c r="O16" s="44" t="s">
        <v>24</v>
      </c>
      <c r="P16" s="49">
        <v>0.0</v>
      </c>
      <c r="Q16" s="60" t="s">
        <v>168</v>
      </c>
      <c r="R16" s="50"/>
      <c r="S16" s="45" t="s">
        <v>113</v>
      </c>
      <c r="T16" s="24" t="s">
        <v>169</v>
      </c>
      <c r="U16" s="9" t="s">
        <v>29</v>
      </c>
      <c r="V16" s="51" t="str">
        <f t="shared" si="3"/>
        <v>Ativo</v>
      </c>
      <c r="W16" s="45"/>
      <c r="X16" s="52" t="s">
        <v>124</v>
      </c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601175.9</v>
      </c>
      <c r="AK16" s="54">
        <v>606237.94</v>
      </c>
      <c r="AL16" s="54">
        <v>611489.99</v>
      </c>
      <c r="AM16" s="54">
        <v>615841.54</v>
      </c>
      <c r="AN16" s="54">
        <v>619579.86</v>
      </c>
      <c r="AO16" s="54">
        <v>625184.81</v>
      </c>
      <c r="AP16" s="53">
        <v>629881.63</v>
      </c>
      <c r="AQ16" s="53">
        <v>633953.26</v>
      </c>
      <c r="AR16" s="53">
        <v>638440.22</v>
      </c>
      <c r="AS16" s="53">
        <v>643538.6</v>
      </c>
      <c r="AT16" s="53">
        <f t="array" ref="AT16">XLOOKUP(C16,'PL TOTAL D0'!A:A,'PL TOTAL D0'!C:C,"")</f>
        <v>648288.5</v>
      </c>
    </row>
    <row r="17" ht="15.75" customHeight="1">
      <c r="A17" s="41" t="s">
        <v>36</v>
      </c>
      <c r="B17" s="42" t="s">
        <v>170</v>
      </c>
      <c r="C17" s="43" t="s">
        <v>171</v>
      </c>
      <c r="D17" s="9" t="s">
        <v>18</v>
      </c>
      <c r="E17" s="45" t="s">
        <v>29</v>
      </c>
      <c r="F17" s="9" t="s">
        <v>142</v>
      </c>
      <c r="G17" s="44" t="str">
        <f t="shared" si="1"/>
        <v>Augusto</v>
      </c>
      <c r="H17" s="46" t="s">
        <v>111</v>
      </c>
      <c r="I17" s="46" t="s">
        <v>24</v>
      </c>
      <c r="J17" s="44" t="str">
        <f t="shared" si="2"/>
        <v>Não</v>
      </c>
      <c r="K17" s="47">
        <v>44958.0</v>
      </c>
      <c r="L17" s="45"/>
      <c r="M17" s="45" t="s">
        <v>51</v>
      </c>
      <c r="N17" s="48">
        <v>0.012</v>
      </c>
      <c r="O17" s="44" t="s">
        <v>24</v>
      </c>
      <c r="P17" s="49">
        <v>0.0</v>
      </c>
      <c r="Q17" s="50"/>
      <c r="R17" s="60"/>
      <c r="S17" s="45" t="s">
        <v>113</v>
      </c>
      <c r="T17" s="24" t="s">
        <v>172</v>
      </c>
      <c r="U17" s="9" t="s">
        <v>29</v>
      </c>
      <c r="V17" s="51" t="str">
        <f t="shared" si="3"/>
        <v>Ativo</v>
      </c>
      <c r="W17" s="45"/>
      <c r="X17" s="52" t="s">
        <v>124</v>
      </c>
      <c r="Y17" s="54"/>
      <c r="Z17" s="54"/>
      <c r="AA17" s="54"/>
      <c r="AB17" s="54"/>
      <c r="AC17" s="54"/>
      <c r="AD17" s="54"/>
      <c r="AE17" s="54">
        <v>53545.8</v>
      </c>
      <c r="AF17" s="54">
        <v>54182.77</v>
      </c>
      <c r="AG17" s="54">
        <v>288087.22</v>
      </c>
      <c r="AH17" s="54">
        <v>344984.05</v>
      </c>
      <c r="AI17" s="54">
        <v>347862.28</v>
      </c>
      <c r="AJ17" s="54">
        <v>400633.57</v>
      </c>
      <c r="AK17" s="54">
        <v>262688.84</v>
      </c>
      <c r="AL17" s="54">
        <v>405398.15</v>
      </c>
      <c r="AM17" s="54">
        <v>408413.0</v>
      </c>
      <c r="AN17" s="54">
        <v>411553.44</v>
      </c>
      <c r="AO17" s="54">
        <v>415212.78</v>
      </c>
      <c r="AP17" s="53">
        <v>418571.1</v>
      </c>
      <c r="AQ17" s="53">
        <v>238572.2</v>
      </c>
      <c r="AR17" s="53">
        <v>239496.64</v>
      </c>
      <c r="AS17" s="53">
        <v>241378.1</v>
      </c>
      <c r="AT17" s="53">
        <f t="array" ref="AT17">XLOOKUP(C17,'PL TOTAL D0'!A:A,'PL TOTAL D0'!C:C,"")</f>
        <v>242844.8</v>
      </c>
    </row>
    <row r="18" ht="15.75" customHeight="1">
      <c r="A18" s="41" t="s">
        <v>36</v>
      </c>
      <c r="B18" s="42" t="s">
        <v>173</v>
      </c>
      <c r="C18" s="43" t="s">
        <v>174</v>
      </c>
      <c r="D18" s="44" t="s">
        <v>18</v>
      </c>
      <c r="E18" s="45" t="s">
        <v>175</v>
      </c>
      <c r="F18" s="44" t="s">
        <v>176</v>
      </c>
      <c r="G18" s="44" t="str">
        <f t="shared" si="1"/>
        <v>Augusto</v>
      </c>
      <c r="H18" s="46" t="s">
        <v>111</v>
      </c>
      <c r="I18" s="46" t="s">
        <v>24</v>
      </c>
      <c r="J18" s="44" t="str">
        <f t="shared" si="2"/>
        <v>Não</v>
      </c>
      <c r="K18" s="47">
        <v>45166.0</v>
      </c>
      <c r="L18" s="62"/>
      <c r="M18" s="45" t="s">
        <v>41</v>
      </c>
      <c r="N18" s="48">
        <v>0.015</v>
      </c>
      <c r="O18" s="44" t="s">
        <v>42</v>
      </c>
      <c r="P18" s="49">
        <v>0.1</v>
      </c>
      <c r="Q18" s="63"/>
      <c r="R18" s="60" t="s">
        <v>177</v>
      </c>
      <c r="S18" s="45" t="s">
        <v>113</v>
      </c>
      <c r="T18" s="24" t="s">
        <v>178</v>
      </c>
      <c r="U18" s="9" t="s">
        <v>179</v>
      </c>
      <c r="V18" s="51" t="str">
        <f t="shared" si="3"/>
        <v>Ativo</v>
      </c>
      <c r="W18" s="45"/>
      <c r="X18" s="52" t="s">
        <v>115</v>
      </c>
      <c r="Y18" s="54"/>
      <c r="Z18" s="54"/>
      <c r="AA18" s="54"/>
      <c r="AB18" s="54"/>
      <c r="AC18" s="54"/>
      <c r="AD18" s="54"/>
      <c r="AE18" s="54"/>
      <c r="AF18" s="54">
        <v>0.0</v>
      </c>
      <c r="AG18" s="54">
        <v>0.0</v>
      </c>
      <c r="AH18" s="54">
        <v>0.0</v>
      </c>
      <c r="AI18" s="54">
        <v>0.0</v>
      </c>
      <c r="AJ18" s="54">
        <v>0.0</v>
      </c>
      <c r="AK18" s="54">
        <v>238854.55</v>
      </c>
      <c r="AL18" s="54">
        <v>237988.82</v>
      </c>
      <c r="AM18" s="54">
        <v>243644.48</v>
      </c>
      <c r="AN18" s="54">
        <v>248581.27</v>
      </c>
      <c r="AO18" s="54">
        <v>243901.96</v>
      </c>
      <c r="AP18" s="53">
        <v>22702.09</v>
      </c>
      <c r="AQ18" s="53">
        <v>22583.51</v>
      </c>
      <c r="AR18" s="53">
        <v>22731.6</v>
      </c>
      <c r="AS18" s="53">
        <v>22870.18</v>
      </c>
      <c r="AT18" s="53">
        <f t="array" ref="AT18">XLOOKUP(C18,'PL TOTAL D0'!A:A,'PL TOTAL D0'!C:C,"")</f>
        <v>23007.81</v>
      </c>
    </row>
    <row r="19" ht="15.75" customHeight="1">
      <c r="A19" s="41" t="s">
        <v>36</v>
      </c>
      <c r="B19" s="64" t="s">
        <v>180</v>
      </c>
      <c r="C19" s="65" t="s">
        <v>181</v>
      </c>
      <c r="D19" s="9" t="s">
        <v>77</v>
      </c>
      <c r="E19" s="24" t="s">
        <v>175</v>
      </c>
      <c r="F19" s="9" t="s">
        <v>182</v>
      </c>
      <c r="G19" s="44" t="str">
        <f t="shared" si="1"/>
        <v>Augusto</v>
      </c>
      <c r="H19" s="51" t="s">
        <v>111</v>
      </c>
      <c r="I19" s="51" t="s">
        <v>24</v>
      </c>
      <c r="J19" s="44" t="str">
        <f t="shared" si="2"/>
        <v>Não</v>
      </c>
      <c r="K19" s="57">
        <v>45426.0</v>
      </c>
      <c r="L19" s="62"/>
      <c r="M19" s="24" t="s">
        <v>51</v>
      </c>
      <c r="N19" s="58">
        <v>0.012</v>
      </c>
      <c r="O19" s="9" t="s">
        <v>24</v>
      </c>
      <c r="P19" s="59">
        <v>0.0</v>
      </c>
      <c r="Q19" s="63"/>
      <c r="R19" s="60"/>
      <c r="S19" s="24" t="s">
        <v>113</v>
      </c>
      <c r="T19" s="23" t="s">
        <v>183</v>
      </c>
      <c r="U19" s="9" t="s">
        <v>29</v>
      </c>
      <c r="V19" s="51" t="str">
        <f t="shared" si="3"/>
        <v>Ativo</v>
      </c>
      <c r="W19" s="24" t="s">
        <v>80</v>
      </c>
      <c r="X19" s="52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3"/>
      <c r="AQ19" s="53"/>
      <c r="AR19" s="53"/>
      <c r="AS19" s="53">
        <v>100500.8</v>
      </c>
      <c r="AT19" s="53">
        <f t="array" ref="AT19">XLOOKUP(C19,'PL TOTAL D0'!A:A,'PL TOTAL D0'!C:C,"")</f>
        <v>101325.3</v>
      </c>
    </row>
    <row r="20" ht="15.75" customHeight="1">
      <c r="A20" s="41" t="s">
        <v>36</v>
      </c>
      <c r="B20" s="66" t="s">
        <v>184</v>
      </c>
      <c r="C20" s="67" t="s">
        <v>185</v>
      </c>
      <c r="D20" s="44" t="s">
        <v>18</v>
      </c>
      <c r="E20" s="45" t="s">
        <v>29</v>
      </c>
      <c r="F20" s="9" t="s">
        <v>153</v>
      </c>
      <c r="G20" s="44" t="str">
        <f t="shared" si="1"/>
        <v>Augusto</v>
      </c>
      <c r="H20" s="51" t="s">
        <v>186</v>
      </c>
      <c r="I20" s="46" t="s">
        <v>24</v>
      </c>
      <c r="J20" s="44" t="str">
        <f t="shared" si="2"/>
        <v>Não</v>
      </c>
      <c r="K20" s="47">
        <v>45201.0</v>
      </c>
      <c r="L20" s="68">
        <v>45414.0</v>
      </c>
      <c r="M20" s="45" t="s">
        <v>51</v>
      </c>
      <c r="N20" s="48">
        <v>0.01</v>
      </c>
      <c r="O20" s="44" t="s">
        <v>24</v>
      </c>
      <c r="P20" s="49">
        <v>0.0</v>
      </c>
      <c r="Q20" s="50"/>
      <c r="R20" s="6" t="s">
        <v>187</v>
      </c>
      <c r="S20" s="45" t="s">
        <v>113</v>
      </c>
      <c r="T20" s="24" t="s">
        <v>188</v>
      </c>
      <c r="U20" s="9" t="s">
        <v>29</v>
      </c>
      <c r="V20" s="51" t="str">
        <f t="shared" si="3"/>
        <v>Encerrado</v>
      </c>
      <c r="W20" s="45"/>
      <c r="X20" s="52" t="s">
        <v>124</v>
      </c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>
        <v>0.0</v>
      </c>
      <c r="AL20" s="54">
        <v>56301.66</v>
      </c>
      <c r="AM20" s="54">
        <v>56710.28</v>
      </c>
      <c r="AN20" s="54">
        <v>57141.5</v>
      </c>
      <c r="AO20" s="54">
        <v>57124.59</v>
      </c>
      <c r="AP20" s="53">
        <v>57677.35</v>
      </c>
      <c r="AQ20" s="53">
        <v>58076.04</v>
      </c>
      <c r="AR20" s="53">
        <v>0.0</v>
      </c>
      <c r="AS20" s="53">
        <v>0.0</v>
      </c>
      <c r="AT20" s="53">
        <f t="array" ref="AT20">XLOOKUP(C20,'PL TOTAL D0'!A:A,'PL TOTAL D0'!C:C,"")</f>
        <v>1.7</v>
      </c>
    </row>
    <row r="21" ht="15.75" customHeight="1">
      <c r="A21" s="41" t="s">
        <v>36</v>
      </c>
      <c r="B21" s="66" t="s">
        <v>184</v>
      </c>
      <c r="C21" s="67" t="s">
        <v>189</v>
      </c>
      <c r="D21" s="44" t="s">
        <v>18</v>
      </c>
      <c r="E21" s="45" t="s">
        <v>29</v>
      </c>
      <c r="F21" s="9" t="s">
        <v>153</v>
      </c>
      <c r="G21" s="44" t="str">
        <f t="shared" si="1"/>
        <v>#N/A</v>
      </c>
      <c r="H21" s="51" t="s">
        <v>186</v>
      </c>
      <c r="I21" s="51" t="s">
        <v>24</v>
      </c>
      <c r="J21" s="44" t="str">
        <f t="shared" si="2"/>
        <v>Não</v>
      </c>
      <c r="K21" s="47">
        <v>45196.0</v>
      </c>
      <c r="L21" s="68">
        <v>45414.0</v>
      </c>
      <c r="M21" s="45" t="s">
        <v>190</v>
      </c>
      <c r="N21" s="48">
        <v>0.02</v>
      </c>
      <c r="O21" s="44" t="s">
        <v>191</v>
      </c>
      <c r="P21" s="49">
        <v>0.2</v>
      </c>
      <c r="Q21" s="50"/>
      <c r="R21" s="6" t="s">
        <v>192</v>
      </c>
      <c r="S21" s="45" t="s">
        <v>113</v>
      </c>
      <c r="T21" s="24" t="s">
        <v>188</v>
      </c>
      <c r="U21" s="9" t="s">
        <v>29</v>
      </c>
      <c r="V21" s="51" t="str">
        <f t="shared" si="3"/>
        <v>Encerrado</v>
      </c>
      <c r="W21" s="45"/>
      <c r="X21" s="52" t="s">
        <v>124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0.0</v>
      </c>
      <c r="AM21" s="54">
        <v>0.0</v>
      </c>
      <c r="AN21" s="54">
        <v>0.0</v>
      </c>
      <c r="AO21" s="54">
        <v>0.0</v>
      </c>
      <c r="AP21" s="53">
        <v>1.06</v>
      </c>
      <c r="AQ21" s="53">
        <v>1.06</v>
      </c>
      <c r="AR21" s="53">
        <v>0.0</v>
      </c>
      <c r="AS21" s="53">
        <v>0.0</v>
      </c>
      <c r="AT21" s="53" t="str">
        <f t="array" ref="AT21">XLOOKUP(C21,'PL TOTAL D0'!A:A,'PL TOTAL D0'!C:C,"")</f>
        <v/>
      </c>
    </row>
    <row r="22" ht="15.75" customHeight="1">
      <c r="A22" s="41" t="s">
        <v>36</v>
      </c>
      <c r="B22" s="66" t="s">
        <v>184</v>
      </c>
      <c r="C22" s="69" t="s">
        <v>193</v>
      </c>
      <c r="D22" s="44" t="s">
        <v>18</v>
      </c>
      <c r="E22" s="45" t="s">
        <v>29</v>
      </c>
      <c r="F22" s="9" t="s">
        <v>153</v>
      </c>
      <c r="G22" s="44" t="str">
        <f t="shared" si="1"/>
        <v>#N/A</v>
      </c>
      <c r="H22" s="51" t="s">
        <v>186</v>
      </c>
      <c r="I22" s="51" t="s">
        <v>24</v>
      </c>
      <c r="J22" s="44" t="str">
        <f t="shared" si="2"/>
        <v>Não</v>
      </c>
      <c r="K22" s="47">
        <v>45202.0</v>
      </c>
      <c r="L22" s="68">
        <v>45414.0</v>
      </c>
      <c r="M22" s="45" t="s">
        <v>194</v>
      </c>
      <c r="N22" s="48">
        <v>0.008</v>
      </c>
      <c r="O22" s="44" t="s">
        <v>195</v>
      </c>
      <c r="P22" s="49">
        <v>0.1</v>
      </c>
      <c r="Q22" s="50"/>
      <c r="R22" s="70" t="s">
        <v>196</v>
      </c>
      <c r="S22" s="45" t="s">
        <v>113</v>
      </c>
      <c r="T22" s="24" t="s">
        <v>188</v>
      </c>
      <c r="U22" s="9" t="s">
        <v>29</v>
      </c>
      <c r="V22" s="51" t="str">
        <f t="shared" si="3"/>
        <v>Encerrado</v>
      </c>
      <c r="W22" s="45"/>
      <c r="X22" s="52" t="s">
        <v>124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50.92</v>
      </c>
      <c r="AM22" s="54">
        <v>33.05</v>
      </c>
      <c r="AN22" s="54">
        <v>33.05</v>
      </c>
      <c r="AO22" s="54">
        <v>33.05</v>
      </c>
      <c r="AP22" s="53">
        <v>33.05</v>
      </c>
      <c r="AQ22" s="53">
        <v>33.05</v>
      </c>
      <c r="AR22" s="53">
        <v>0.0</v>
      </c>
      <c r="AS22" s="53">
        <v>0.0</v>
      </c>
      <c r="AT22" s="53" t="str">
        <f t="array" ref="AT22">XLOOKUP(C22,'PL TOTAL D0'!A:A,'PL TOTAL D0'!C:C,"")</f>
        <v/>
      </c>
    </row>
    <row r="23" ht="15.75" customHeight="1">
      <c r="A23" s="41" t="s">
        <v>36</v>
      </c>
      <c r="B23" s="42" t="s">
        <v>34</v>
      </c>
      <c r="C23" s="71" t="s">
        <v>35</v>
      </c>
      <c r="D23" s="44" t="s">
        <v>18</v>
      </c>
      <c r="E23" s="45" t="s">
        <v>175</v>
      </c>
      <c r="F23" s="44" t="s">
        <v>197</v>
      </c>
      <c r="G23" s="44" t="str">
        <f t="shared" si="1"/>
        <v>Augusto</v>
      </c>
      <c r="H23" s="51" t="s">
        <v>147</v>
      </c>
      <c r="I23" s="51" t="s">
        <v>198</v>
      </c>
      <c r="J23" s="44" t="str">
        <f t="shared" si="2"/>
        <v>Não</v>
      </c>
      <c r="K23" s="47">
        <v>45198.0</v>
      </c>
      <c r="L23" s="72"/>
      <c r="M23" s="45" t="s">
        <v>112</v>
      </c>
      <c r="N23" s="48">
        <v>0.012</v>
      </c>
      <c r="O23" s="44" t="s">
        <v>42</v>
      </c>
      <c r="P23" s="49">
        <v>0.1</v>
      </c>
      <c r="Q23" s="63"/>
      <c r="R23" s="73" t="s">
        <v>199</v>
      </c>
      <c r="S23" s="45" t="s">
        <v>113</v>
      </c>
      <c r="T23" s="24" t="s">
        <v>200</v>
      </c>
      <c r="U23" s="9" t="s">
        <v>179</v>
      </c>
      <c r="V23" s="51" t="str">
        <f t="shared" si="3"/>
        <v>Ativo</v>
      </c>
      <c r="W23" s="45"/>
      <c r="X23" s="52" t="s">
        <v>115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123194.03</v>
      </c>
      <c r="AM23" s="54">
        <v>125199.64</v>
      </c>
      <c r="AN23" s="54">
        <v>127045.25</v>
      </c>
      <c r="AO23" s="54">
        <v>126759.44</v>
      </c>
      <c r="AP23" s="53">
        <v>127792.29</v>
      </c>
      <c r="AQ23" s="53">
        <v>129147.26</v>
      </c>
      <c r="AR23" s="53">
        <v>129298.77</v>
      </c>
      <c r="AS23" s="53">
        <v>129527.5</v>
      </c>
      <c r="AT23" s="53">
        <f t="array" ref="AT23">XLOOKUP(C23,'PL TOTAL D0'!A:A,'PL TOTAL D0'!C:C,"")</f>
        <v>130473.4</v>
      </c>
    </row>
    <row r="24">
      <c r="A24" s="41" t="s">
        <v>36</v>
      </c>
      <c r="B24" s="42" t="s">
        <v>201</v>
      </c>
      <c r="C24" s="43" t="s">
        <v>202</v>
      </c>
      <c r="D24" s="44" t="s">
        <v>18</v>
      </c>
      <c r="E24" s="45" t="s">
        <v>175</v>
      </c>
      <c r="F24" s="44" t="s">
        <v>197</v>
      </c>
      <c r="G24" s="44" t="str">
        <f t="shared" si="1"/>
        <v>#N/A</v>
      </c>
      <c r="H24" s="46" t="s">
        <v>186</v>
      </c>
      <c r="I24" s="46" t="s">
        <v>24</v>
      </c>
      <c r="J24" s="44" t="str">
        <f t="shared" si="2"/>
        <v>Não</v>
      </c>
      <c r="K24" s="47">
        <v>45131.0</v>
      </c>
      <c r="L24" s="72">
        <v>45163.0</v>
      </c>
      <c r="M24" s="45" t="s">
        <v>51</v>
      </c>
      <c r="N24" s="48">
        <v>0.012</v>
      </c>
      <c r="O24" s="44" t="s">
        <v>24</v>
      </c>
      <c r="P24" s="49">
        <v>0.0</v>
      </c>
      <c r="Q24" s="74"/>
      <c r="R24" s="50"/>
      <c r="S24" s="45" t="s">
        <v>113</v>
      </c>
      <c r="T24" s="24" t="s">
        <v>200</v>
      </c>
      <c r="U24" s="9" t="s">
        <v>179</v>
      </c>
      <c r="V24" s="51" t="str">
        <f t="shared" si="3"/>
        <v>Encerrado</v>
      </c>
      <c r="W24" s="45"/>
      <c r="X24" s="52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>
        <v>0.0</v>
      </c>
      <c r="AJ24" s="54">
        <v>0.0</v>
      </c>
      <c r="AK24" s="54">
        <v>0.0</v>
      </c>
      <c r="AL24" s="54">
        <v>0.0</v>
      </c>
      <c r="AM24" s="54">
        <v>0.0</v>
      </c>
      <c r="AN24" s="54">
        <v>0.0</v>
      </c>
      <c r="AO24" s="54">
        <v>0.0</v>
      </c>
      <c r="AP24" s="53">
        <v>0.0</v>
      </c>
      <c r="AQ24" s="53">
        <v>0.0</v>
      </c>
      <c r="AR24" s="53">
        <v>0.0</v>
      </c>
      <c r="AS24" s="53">
        <v>0.0</v>
      </c>
      <c r="AT24" s="53" t="str">
        <f t="array" ref="AT24">XLOOKUP(C24,'PL TOTAL D0'!A:A,'PL TOTAL D0'!C:C,"")</f>
        <v/>
      </c>
    </row>
    <row r="25">
      <c r="A25" s="41" t="s">
        <v>36</v>
      </c>
      <c r="B25" s="64" t="s">
        <v>203</v>
      </c>
      <c r="C25" s="65" t="s">
        <v>204</v>
      </c>
      <c r="D25" s="9" t="s">
        <v>18</v>
      </c>
      <c r="E25" s="24" t="s">
        <v>29</v>
      </c>
      <c r="F25" s="9" t="s">
        <v>205</v>
      </c>
      <c r="G25" s="44" t="str">
        <f t="shared" si="1"/>
        <v>#N/A</v>
      </c>
      <c r="H25" s="51" t="s">
        <v>206</v>
      </c>
      <c r="I25" s="51" t="s">
        <v>160</v>
      </c>
      <c r="J25" s="44" t="str">
        <f t="shared" si="2"/>
        <v>Não</v>
      </c>
      <c r="K25" s="57">
        <v>45421.0</v>
      </c>
      <c r="L25" s="72"/>
      <c r="M25" s="24" t="s">
        <v>51</v>
      </c>
      <c r="N25" s="58">
        <v>0.012</v>
      </c>
      <c r="O25" s="9" t="s">
        <v>24</v>
      </c>
      <c r="P25" s="59">
        <v>0.0</v>
      </c>
      <c r="Q25" s="74"/>
      <c r="R25" s="50"/>
      <c r="S25" s="24" t="s">
        <v>113</v>
      </c>
      <c r="T25" s="23" t="s">
        <v>207</v>
      </c>
      <c r="U25" s="9" t="s">
        <v>46</v>
      </c>
      <c r="V25" s="51" t="str">
        <f t="shared" si="3"/>
        <v>Ativo</v>
      </c>
      <c r="W25" s="24" t="s">
        <v>69</v>
      </c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3"/>
      <c r="AQ25" s="53"/>
      <c r="AR25" s="53"/>
      <c r="AS25" s="53">
        <v>0.0</v>
      </c>
      <c r="AT25" s="53" t="str">
        <f t="array" ref="AT25">XLOOKUP(C25,'PL TOTAL D0'!A:A,'PL TOTAL D0'!C:C,"")</f>
        <v/>
      </c>
    </row>
    <row r="26" ht="15.75" customHeight="1">
      <c r="A26" s="41" t="s">
        <v>36</v>
      </c>
      <c r="B26" s="42" t="s">
        <v>208</v>
      </c>
      <c r="C26" s="75" t="s">
        <v>209</v>
      </c>
      <c r="D26" s="44" t="s">
        <v>56</v>
      </c>
      <c r="E26" s="45" t="s">
        <v>29</v>
      </c>
      <c r="F26" s="44" t="s">
        <v>210</v>
      </c>
      <c r="G26" s="44" t="str">
        <f t="shared" si="1"/>
        <v>Augusto</v>
      </c>
      <c r="H26" s="46" t="s">
        <v>111</v>
      </c>
      <c r="I26" s="46" t="s">
        <v>24</v>
      </c>
      <c r="J26" s="44" t="str">
        <f t="shared" si="2"/>
        <v>Não</v>
      </c>
      <c r="K26" s="47">
        <v>45208.0</v>
      </c>
      <c r="L26" s="72"/>
      <c r="M26" s="45" t="s">
        <v>190</v>
      </c>
      <c r="N26" s="48">
        <v>0.025</v>
      </c>
      <c r="O26" s="44" t="s">
        <v>191</v>
      </c>
      <c r="P26" s="49">
        <v>0.2</v>
      </c>
      <c r="Q26" s="74"/>
      <c r="R26" s="50"/>
      <c r="S26" s="45" t="s">
        <v>113</v>
      </c>
      <c r="T26" s="24" t="s">
        <v>211</v>
      </c>
      <c r="U26" s="9" t="s">
        <v>29</v>
      </c>
      <c r="V26" s="51" t="str">
        <f t="shared" si="3"/>
        <v>Ativo</v>
      </c>
      <c r="W26" s="45"/>
      <c r="X26" s="52" t="s">
        <v>124</v>
      </c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>
        <v>300618.08</v>
      </c>
      <c r="AL26" s="54">
        <v>330730.58</v>
      </c>
      <c r="AM26" s="54">
        <v>374414.13</v>
      </c>
      <c r="AN26" s="54">
        <v>391992.13</v>
      </c>
      <c r="AO26" s="54">
        <v>367539.74</v>
      </c>
      <c r="AP26" s="53">
        <v>373189.29</v>
      </c>
      <c r="AQ26" s="53">
        <v>378431.57</v>
      </c>
      <c r="AR26" s="53">
        <v>356940.29</v>
      </c>
      <c r="AS26" s="53">
        <v>345480.6</v>
      </c>
      <c r="AT26" s="53">
        <f t="array" ref="AT26">XLOOKUP(C26,'PL TOTAL D0'!A:A,'PL TOTAL D0'!C:C,"")</f>
        <v>346058.8</v>
      </c>
    </row>
    <row r="27" ht="15.75" customHeight="1">
      <c r="A27" s="41" t="s">
        <v>36</v>
      </c>
      <c r="B27" s="42" t="s">
        <v>212</v>
      </c>
      <c r="C27" s="43" t="s">
        <v>213</v>
      </c>
      <c r="D27" s="44" t="s">
        <v>18</v>
      </c>
      <c r="E27" s="45" t="s">
        <v>19</v>
      </c>
      <c r="F27" s="44" t="s">
        <v>214</v>
      </c>
      <c r="G27" s="44" t="str">
        <f t="shared" si="1"/>
        <v>Augusto</v>
      </c>
      <c r="H27" s="46" t="s">
        <v>111</v>
      </c>
      <c r="I27" s="46" t="s">
        <v>24</v>
      </c>
      <c r="J27" s="44" t="str">
        <f t="shared" si="2"/>
        <v>Sim</v>
      </c>
      <c r="K27" s="47">
        <v>45013.0</v>
      </c>
      <c r="L27" s="45"/>
      <c r="M27" s="45" t="s">
        <v>51</v>
      </c>
      <c r="N27" s="48">
        <v>0.012</v>
      </c>
      <c r="O27" s="44" t="s">
        <v>24</v>
      </c>
      <c r="P27" s="49">
        <v>0.0</v>
      </c>
      <c r="Q27" s="76" t="s">
        <v>215</v>
      </c>
      <c r="R27" s="50"/>
      <c r="S27" s="45" t="s">
        <v>113</v>
      </c>
      <c r="T27" s="24" t="s">
        <v>216</v>
      </c>
      <c r="U27" s="9" t="s">
        <v>29</v>
      </c>
      <c r="V27" s="51" t="str">
        <f t="shared" si="3"/>
        <v>Ativo</v>
      </c>
      <c r="W27" s="45"/>
      <c r="X27" s="52" t="s">
        <v>124</v>
      </c>
      <c r="Y27" s="54"/>
      <c r="Z27" s="54"/>
      <c r="AA27" s="54"/>
      <c r="AB27" s="54"/>
      <c r="AC27" s="54"/>
      <c r="AD27" s="54"/>
      <c r="AE27" s="54">
        <v>82017.27</v>
      </c>
      <c r="AF27" s="54">
        <v>82865.36</v>
      </c>
      <c r="AG27" s="54">
        <v>83869.63</v>
      </c>
      <c r="AH27" s="54">
        <v>83223.64</v>
      </c>
      <c r="AI27" s="54">
        <v>84064.34</v>
      </c>
      <c r="AJ27" s="54">
        <v>85059.73</v>
      </c>
      <c r="AK27" s="54">
        <v>85685.59</v>
      </c>
      <c r="AL27" s="54">
        <v>86280.89</v>
      </c>
      <c r="AM27" s="54">
        <v>66767.77</v>
      </c>
      <c r="AN27" s="54">
        <v>67319.42</v>
      </c>
      <c r="AO27" s="54">
        <v>67963.36</v>
      </c>
      <c r="AP27" s="53">
        <v>68519.33</v>
      </c>
      <c r="AQ27" s="53">
        <v>69098.44</v>
      </c>
      <c r="AR27" s="53">
        <v>69719.36</v>
      </c>
      <c r="AS27" s="53">
        <v>70283.63</v>
      </c>
      <c r="AT27" s="53">
        <f t="array" ref="AT27">XLOOKUP(C27,'PL TOTAL D0'!A:A,'PL TOTAL D0'!C:C,"")</f>
        <v>69800.56</v>
      </c>
    </row>
    <row r="28" ht="15.75" customHeight="1">
      <c r="A28" s="41" t="s">
        <v>36</v>
      </c>
      <c r="B28" s="42" t="s">
        <v>217</v>
      </c>
      <c r="C28" s="43" t="s">
        <v>218</v>
      </c>
      <c r="D28" s="44" t="s">
        <v>56</v>
      </c>
      <c r="E28" s="45" t="s">
        <v>29</v>
      </c>
      <c r="F28" s="44" t="s">
        <v>219</v>
      </c>
      <c r="G28" s="44" t="str">
        <f t="shared" si="1"/>
        <v>Augusto</v>
      </c>
      <c r="H28" s="46" t="s">
        <v>147</v>
      </c>
      <c r="I28" s="46" t="s">
        <v>220</v>
      </c>
      <c r="J28" s="44" t="str">
        <f t="shared" si="2"/>
        <v>Não</v>
      </c>
      <c r="K28" s="47">
        <v>44973.0</v>
      </c>
      <c r="L28" s="45"/>
      <c r="M28" s="45" t="s">
        <v>41</v>
      </c>
      <c r="N28" s="48">
        <v>0.02</v>
      </c>
      <c r="O28" s="44" t="s">
        <v>42</v>
      </c>
      <c r="P28" s="49">
        <v>0.2</v>
      </c>
      <c r="Q28" s="77"/>
      <c r="R28" s="77"/>
      <c r="S28" s="45" t="s">
        <v>113</v>
      </c>
      <c r="T28" s="24" t="s">
        <v>221</v>
      </c>
      <c r="U28" s="9" t="s">
        <v>29</v>
      </c>
      <c r="V28" s="51" t="str">
        <f t="shared" si="3"/>
        <v>Ativo</v>
      </c>
      <c r="W28" s="45"/>
      <c r="X28" s="52" t="s">
        <v>115</v>
      </c>
      <c r="Y28" s="54"/>
      <c r="Z28" s="54"/>
      <c r="AA28" s="54"/>
      <c r="AB28" s="54"/>
      <c r="AC28" s="54">
        <v>0.0</v>
      </c>
      <c r="AD28" s="54">
        <v>40303.5</v>
      </c>
      <c r="AE28" s="54">
        <v>68939.38</v>
      </c>
      <c r="AF28" s="54">
        <v>69815.35</v>
      </c>
      <c r="AG28" s="54">
        <v>107537.03</v>
      </c>
      <c r="AH28" s="54">
        <v>108917.8</v>
      </c>
      <c r="AI28" s="54">
        <v>109573.66</v>
      </c>
      <c r="AJ28" s="54">
        <v>109854.09</v>
      </c>
      <c r="AK28" s="54">
        <v>17.86</v>
      </c>
      <c r="AL28" s="54">
        <v>17.86</v>
      </c>
      <c r="AM28" s="54">
        <v>17.86</v>
      </c>
      <c r="AN28" s="54">
        <v>17.86</v>
      </c>
      <c r="AO28" s="54">
        <v>17.86</v>
      </c>
      <c r="AP28" s="53">
        <v>18.77</v>
      </c>
      <c r="AQ28" s="53">
        <v>18.77</v>
      </c>
      <c r="AR28" s="53">
        <v>18.77</v>
      </c>
      <c r="AS28" s="53">
        <v>18.77</v>
      </c>
      <c r="AT28" s="53">
        <f t="array" ref="AT28">XLOOKUP(C28,'PL TOTAL D0'!A:A,'PL TOTAL D0'!C:C,"")</f>
        <v>18.77</v>
      </c>
    </row>
    <row r="29" ht="15.75" customHeight="1">
      <c r="A29" s="6" t="s">
        <v>36</v>
      </c>
      <c r="B29" s="55" t="s">
        <v>222</v>
      </c>
      <c r="C29" s="56" t="s">
        <v>223</v>
      </c>
      <c r="D29" s="9" t="s">
        <v>18</v>
      </c>
      <c r="E29" s="24" t="s">
        <v>29</v>
      </c>
      <c r="F29" s="9" t="s">
        <v>142</v>
      </c>
      <c r="G29" s="44" t="str">
        <f t="shared" si="1"/>
        <v>Breno</v>
      </c>
      <c r="H29" s="51" t="s">
        <v>111</v>
      </c>
      <c r="I29" s="51" t="s">
        <v>24</v>
      </c>
      <c r="J29" s="44" t="str">
        <f t="shared" si="2"/>
        <v>Não</v>
      </c>
      <c r="K29" s="57">
        <v>45301.0</v>
      </c>
      <c r="L29" s="45"/>
      <c r="M29" s="24" t="s">
        <v>41</v>
      </c>
      <c r="N29" s="58">
        <v>0.015</v>
      </c>
      <c r="O29" s="9" t="s">
        <v>24</v>
      </c>
      <c r="P29" s="59">
        <v>0.0</v>
      </c>
      <c r="Q29" s="74"/>
      <c r="R29" s="74"/>
      <c r="S29" s="24" t="s">
        <v>113</v>
      </c>
      <c r="T29" s="24" t="s">
        <v>224</v>
      </c>
      <c r="U29" s="9" t="s">
        <v>225</v>
      </c>
      <c r="V29" s="51" t="str">
        <f t="shared" si="3"/>
        <v>Ativo</v>
      </c>
      <c r="W29" s="45"/>
      <c r="X29" s="52" t="s">
        <v>124</v>
      </c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>
        <v>852917.92</v>
      </c>
      <c r="AP29" s="53">
        <v>861609.97</v>
      </c>
      <c r="AQ29" s="53">
        <v>870146.9</v>
      </c>
      <c r="AR29" s="53">
        <v>855001.44</v>
      </c>
      <c r="AS29" s="53">
        <v>853811.2</v>
      </c>
      <c r="AT29" s="53">
        <f t="array" ref="AT29">XLOOKUP(C29,'PL TOTAL D0'!A:A,'PL TOTAL D0'!C:C,"")</f>
        <v>858755.8</v>
      </c>
    </row>
    <row r="30" ht="16.5" customHeight="1">
      <c r="A30" s="41" t="s">
        <v>36</v>
      </c>
      <c r="B30" s="42" t="s">
        <v>226</v>
      </c>
      <c r="C30" s="43" t="s">
        <v>227</v>
      </c>
      <c r="D30" s="44" t="s">
        <v>18</v>
      </c>
      <c r="E30" s="45" t="s">
        <v>19</v>
      </c>
      <c r="F30" s="44" t="s">
        <v>20</v>
      </c>
      <c r="G30" s="44" t="str">
        <f t="shared" si="1"/>
        <v>Augusto</v>
      </c>
      <c r="H30" s="46" t="s">
        <v>111</v>
      </c>
      <c r="I30" s="46" t="s">
        <v>24</v>
      </c>
      <c r="J30" s="44" t="str">
        <f t="shared" si="2"/>
        <v>Não</v>
      </c>
      <c r="K30" s="47">
        <v>44938.0</v>
      </c>
      <c r="L30" s="45"/>
      <c r="M30" s="45" t="s">
        <v>51</v>
      </c>
      <c r="N30" s="48">
        <v>0.012</v>
      </c>
      <c r="O30" s="44" t="s">
        <v>24</v>
      </c>
      <c r="P30" s="49">
        <v>0.0</v>
      </c>
      <c r="Q30" s="50"/>
      <c r="R30" s="50"/>
      <c r="S30" s="45" t="s">
        <v>113</v>
      </c>
      <c r="T30" s="24" t="s">
        <v>228</v>
      </c>
      <c r="U30" s="9" t="s">
        <v>19</v>
      </c>
      <c r="V30" s="51" t="str">
        <f t="shared" si="3"/>
        <v>Ativo</v>
      </c>
      <c r="W30" s="45"/>
      <c r="X30" s="52" t="s">
        <v>124</v>
      </c>
      <c r="Y30" s="54"/>
      <c r="Z30" s="54"/>
      <c r="AA30" s="54"/>
      <c r="AB30" s="54"/>
      <c r="AC30" s="54">
        <v>108567.08</v>
      </c>
      <c r="AD30" s="54">
        <v>109412.19</v>
      </c>
      <c r="AE30" s="54">
        <v>110591.27</v>
      </c>
      <c r="AF30" s="54">
        <v>131524.98</v>
      </c>
      <c r="AG30" s="54">
        <v>117722.06</v>
      </c>
      <c r="AH30" s="54">
        <v>118731.32</v>
      </c>
      <c r="AI30" s="54">
        <v>139849.87</v>
      </c>
      <c r="AJ30" s="54">
        <v>141196.37</v>
      </c>
      <c r="AK30" s="54">
        <v>162330.96</v>
      </c>
      <c r="AL30" s="54">
        <v>163717.89</v>
      </c>
      <c r="AM30" s="54">
        <v>154515.38</v>
      </c>
      <c r="AN30" s="54">
        <v>155660.59</v>
      </c>
      <c r="AO30" s="54">
        <v>156763.01</v>
      </c>
      <c r="AP30" s="53">
        <v>167964.34</v>
      </c>
      <c r="AQ30" s="53">
        <v>169309.23</v>
      </c>
      <c r="AR30" s="53">
        <v>170521.51</v>
      </c>
      <c r="AS30" s="53">
        <v>171729.8</v>
      </c>
      <c r="AT30" s="53">
        <f t="array" ref="AT30">XLOOKUP(C30,'PL TOTAL D0'!A:A,'PL TOTAL D0'!C:C,"")</f>
        <v>162558.9</v>
      </c>
    </row>
    <row r="31" ht="16.5" customHeight="1">
      <c r="A31" s="41" t="s">
        <v>36</v>
      </c>
      <c r="B31" s="42" t="s">
        <v>229</v>
      </c>
      <c r="C31" s="43" t="s">
        <v>230</v>
      </c>
      <c r="D31" s="44" t="s">
        <v>18</v>
      </c>
      <c r="E31" s="45" t="s">
        <v>19</v>
      </c>
      <c r="F31" s="44" t="s">
        <v>83</v>
      </c>
      <c r="G31" s="44" t="str">
        <f t="shared" si="1"/>
        <v>#N/A</v>
      </c>
      <c r="H31" s="51" t="s">
        <v>147</v>
      </c>
      <c r="I31" s="51" t="s">
        <v>160</v>
      </c>
      <c r="J31" s="44" t="str">
        <f t="shared" si="2"/>
        <v>Não</v>
      </c>
      <c r="K31" s="47">
        <v>45247.0</v>
      </c>
      <c r="L31" s="45"/>
      <c r="M31" s="45" t="s">
        <v>51</v>
      </c>
      <c r="N31" s="48">
        <v>0.012</v>
      </c>
      <c r="O31" s="44" t="s">
        <v>24</v>
      </c>
      <c r="P31" s="49">
        <v>0.0</v>
      </c>
      <c r="Q31" s="78"/>
      <c r="R31" s="50"/>
      <c r="S31" s="45" t="s">
        <v>113</v>
      </c>
      <c r="T31" s="24" t="s">
        <v>231</v>
      </c>
      <c r="U31" s="9" t="s">
        <v>19</v>
      </c>
      <c r="V31" s="51" t="str">
        <f t="shared" si="3"/>
        <v>Ativo</v>
      </c>
      <c r="W31" s="45"/>
      <c r="X31" s="52" t="s">
        <v>124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>
        <v>0.0</v>
      </c>
      <c r="AN31" s="54">
        <v>0.0</v>
      </c>
      <c r="AO31" s="54">
        <v>0.0</v>
      </c>
      <c r="AP31" s="53">
        <v>0.0</v>
      </c>
      <c r="AQ31" s="53">
        <v>0.0</v>
      </c>
      <c r="AR31" s="53">
        <v>0.0</v>
      </c>
      <c r="AS31" s="53">
        <v>0.0</v>
      </c>
      <c r="AT31" s="53" t="str">
        <f t="array" ref="AT31">XLOOKUP(C31,'PL TOTAL D0'!A:A,'PL TOTAL D0'!C:C,"")</f>
        <v/>
      </c>
    </row>
    <row r="32" ht="16.5" customHeight="1">
      <c r="A32" s="41" t="s">
        <v>36</v>
      </c>
      <c r="B32" s="64" t="s">
        <v>232</v>
      </c>
      <c r="C32" s="65" t="s">
        <v>233</v>
      </c>
      <c r="D32" s="9" t="s">
        <v>56</v>
      </c>
      <c r="E32" s="24" t="s">
        <v>29</v>
      </c>
      <c r="F32" s="9" t="s">
        <v>110</v>
      </c>
      <c r="G32" s="44" t="str">
        <f t="shared" si="1"/>
        <v>Augusto</v>
      </c>
      <c r="H32" s="51" t="s">
        <v>147</v>
      </c>
      <c r="I32" s="51" t="s">
        <v>220</v>
      </c>
      <c r="J32" s="44" t="str">
        <f t="shared" si="2"/>
        <v>Não</v>
      </c>
      <c r="K32" s="57">
        <v>45383.0</v>
      </c>
      <c r="L32" s="45"/>
      <c r="M32" s="24" t="s">
        <v>67</v>
      </c>
      <c r="N32" s="58">
        <v>0.0</v>
      </c>
      <c r="O32" s="9" t="s">
        <v>24</v>
      </c>
      <c r="P32" s="59">
        <v>0.0</v>
      </c>
      <c r="Q32" s="79"/>
      <c r="R32" s="50"/>
      <c r="S32" s="24" t="s">
        <v>113</v>
      </c>
      <c r="T32" s="5" t="s">
        <v>234</v>
      </c>
      <c r="U32" s="9" t="s">
        <v>29</v>
      </c>
      <c r="V32" s="51" t="str">
        <f t="shared" si="3"/>
        <v>Ativo</v>
      </c>
      <c r="W32" s="45"/>
      <c r="X32" s="52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3"/>
      <c r="AQ32" s="53">
        <v>450.54</v>
      </c>
      <c r="AR32" s="53">
        <v>454.49</v>
      </c>
      <c r="AS32" s="53">
        <v>457.01</v>
      </c>
      <c r="AT32" s="53">
        <f t="array" ref="AT32">XLOOKUP(C32,'PL TOTAL D0'!A:A,'PL TOTAL D0'!C:C,"")</f>
        <v>460.58</v>
      </c>
    </row>
    <row r="33" ht="16.5" customHeight="1">
      <c r="A33" s="41" t="s">
        <v>36</v>
      </c>
      <c r="B33" s="80" t="s">
        <v>235</v>
      </c>
      <c r="C33" s="67" t="s">
        <v>236</v>
      </c>
      <c r="D33" s="44" t="s">
        <v>18</v>
      </c>
      <c r="E33" s="45" t="s">
        <v>175</v>
      </c>
      <c r="F33" s="44" t="s">
        <v>197</v>
      </c>
      <c r="G33" s="44" t="str">
        <f t="shared" si="1"/>
        <v>Augusto</v>
      </c>
      <c r="H33" s="46" t="s">
        <v>111</v>
      </c>
      <c r="I33" s="46" t="s">
        <v>24</v>
      </c>
      <c r="J33" s="44" t="str">
        <f t="shared" si="2"/>
        <v>Não</v>
      </c>
      <c r="K33" s="47">
        <v>45203.0</v>
      </c>
      <c r="L33" s="45"/>
      <c r="M33" s="45" t="s">
        <v>51</v>
      </c>
      <c r="N33" s="48">
        <v>0.012</v>
      </c>
      <c r="O33" s="44" t="s">
        <v>24</v>
      </c>
      <c r="P33" s="49">
        <v>0.0</v>
      </c>
      <c r="Q33" s="50"/>
      <c r="R33" s="50"/>
      <c r="S33" s="45" t="s">
        <v>113</v>
      </c>
      <c r="T33" s="24" t="s">
        <v>237</v>
      </c>
      <c r="U33" s="9" t="s">
        <v>179</v>
      </c>
      <c r="V33" s="51" t="str">
        <f t="shared" si="3"/>
        <v>Ativo</v>
      </c>
      <c r="W33" s="45"/>
      <c r="X33" s="52" t="s">
        <v>115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>
        <v>0.0</v>
      </c>
      <c r="AL33" s="54">
        <v>0.0</v>
      </c>
      <c r="AM33" s="54">
        <v>10072.32</v>
      </c>
      <c r="AN33" s="54">
        <v>20154.5</v>
      </c>
      <c r="AO33" s="54">
        <v>20328.42</v>
      </c>
      <c r="AP33" s="53">
        <v>20490.56</v>
      </c>
      <c r="AQ33" s="53">
        <v>20653.07</v>
      </c>
      <c r="AR33" s="53">
        <v>20796.53</v>
      </c>
      <c r="AS33" s="53">
        <v>20931.7</v>
      </c>
      <c r="AT33" s="53">
        <f t="array" ref="AT33">XLOOKUP(C33,'PL TOTAL D0'!A:A,'PL TOTAL D0'!C:C,"")</f>
        <v>21081.77</v>
      </c>
    </row>
    <row r="34" ht="15.75" customHeight="1">
      <c r="A34" s="41" t="s">
        <v>36</v>
      </c>
      <c r="B34" s="42" t="s">
        <v>238</v>
      </c>
      <c r="C34" s="81" t="s">
        <v>239</v>
      </c>
      <c r="D34" s="44" t="s">
        <v>18</v>
      </c>
      <c r="E34" s="45" t="s">
        <v>29</v>
      </c>
      <c r="F34" s="44" t="s">
        <v>153</v>
      </c>
      <c r="G34" s="44" t="str">
        <f t="shared" si="1"/>
        <v>#N/A</v>
      </c>
      <c r="H34" s="51" t="s">
        <v>186</v>
      </c>
      <c r="I34" s="51" t="s">
        <v>24</v>
      </c>
      <c r="J34" s="44" t="str">
        <f>IF(R34=0,"Não","Sim")</f>
        <v>Sim</v>
      </c>
      <c r="K34" s="47">
        <v>45042.0</v>
      </c>
      <c r="L34" s="82">
        <v>45449.0</v>
      </c>
      <c r="M34" s="45" t="s">
        <v>51</v>
      </c>
      <c r="N34" s="48">
        <v>0.01</v>
      </c>
      <c r="O34" s="44" t="s">
        <v>24</v>
      </c>
      <c r="P34" s="49">
        <v>0.0</v>
      </c>
      <c r="Q34" s="83"/>
      <c r="R34" s="73" t="s">
        <v>240</v>
      </c>
      <c r="S34" s="45" t="s">
        <v>113</v>
      </c>
      <c r="T34" s="24" t="s">
        <v>241</v>
      </c>
      <c r="U34" s="9" t="s">
        <v>29</v>
      </c>
      <c r="V34" s="51" t="str">
        <f t="shared" si="3"/>
        <v>Encerrado</v>
      </c>
      <c r="W34" s="45"/>
      <c r="X34" s="52" t="s">
        <v>115</v>
      </c>
      <c r="Y34" s="54"/>
      <c r="Z34" s="54"/>
      <c r="AA34" s="54"/>
      <c r="AB34" s="54"/>
      <c r="AC34" s="54"/>
      <c r="AD34" s="54"/>
      <c r="AE34" s="54"/>
      <c r="AF34" s="54">
        <v>1684755.32</v>
      </c>
      <c r="AG34" s="54">
        <v>1644341.39</v>
      </c>
      <c r="AH34" s="54">
        <v>1637940.49</v>
      </c>
      <c r="AI34" s="54">
        <v>0.0</v>
      </c>
      <c r="AJ34" s="54">
        <v>0.0</v>
      </c>
      <c r="AK34" s="54">
        <v>0.0</v>
      </c>
      <c r="AL34" s="54">
        <v>0.0</v>
      </c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 t="str">
        <f t="array" ref="AT34">XLOOKUP(C34,'PL TOTAL D0'!A:A,'PL TOTAL D0'!C:C,"")</f>
        <v/>
      </c>
    </row>
    <row r="35" ht="15.75" customHeight="1">
      <c r="A35" s="6" t="s">
        <v>36</v>
      </c>
      <c r="B35" s="84" t="s">
        <v>242</v>
      </c>
      <c r="C35" s="85" t="s">
        <v>243</v>
      </c>
      <c r="D35" s="9" t="s">
        <v>18</v>
      </c>
      <c r="E35" s="24" t="s">
        <v>175</v>
      </c>
      <c r="F35" s="44" t="s">
        <v>176</v>
      </c>
      <c r="G35" s="44" t="str">
        <f t="shared" si="1"/>
        <v>Augusto</v>
      </c>
      <c r="H35" s="51" t="s">
        <v>111</v>
      </c>
      <c r="I35" s="51" t="s">
        <v>24</v>
      </c>
      <c r="J35" s="44" t="str">
        <f t="shared" ref="J35:J149" si="4">IF(Q35=0,"Não","Sim")</f>
        <v>Não</v>
      </c>
      <c r="K35" s="57">
        <v>45279.0</v>
      </c>
      <c r="L35" s="45"/>
      <c r="M35" s="45" t="s">
        <v>51</v>
      </c>
      <c r="N35" s="86">
        <v>0.012</v>
      </c>
      <c r="O35" s="87" t="s">
        <v>42</v>
      </c>
      <c r="P35" s="88">
        <v>0.1</v>
      </c>
      <c r="Q35" s="63"/>
      <c r="R35" s="73" t="s">
        <v>244</v>
      </c>
      <c r="S35" s="24" t="s">
        <v>113</v>
      </c>
      <c r="T35" s="24" t="s">
        <v>245</v>
      </c>
      <c r="U35" s="9" t="s">
        <v>179</v>
      </c>
      <c r="V35" s="51" t="str">
        <f t="shared" si="3"/>
        <v>Ativo</v>
      </c>
      <c r="W35" s="45"/>
      <c r="X35" s="52" t="s">
        <v>115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>
        <v>0.0</v>
      </c>
      <c r="AO35" s="54">
        <v>157121.73</v>
      </c>
      <c r="AP35" s="53">
        <v>158173.05</v>
      </c>
      <c r="AQ35" s="53">
        <v>158825.91</v>
      </c>
      <c r="AR35" s="53">
        <v>160025.75</v>
      </c>
      <c r="AS35" s="53">
        <v>161160.4</v>
      </c>
      <c r="AT35" s="53">
        <f t="array" ref="AT35">XLOOKUP(C35,'PL TOTAL D0'!A:A,'PL TOTAL D0'!C:C,"")</f>
        <v>162345.4</v>
      </c>
    </row>
    <row r="36" ht="15.75" customHeight="1">
      <c r="A36" s="41" t="s">
        <v>36</v>
      </c>
      <c r="B36" s="61" t="s">
        <v>246</v>
      </c>
      <c r="C36" s="43" t="s">
        <v>247</v>
      </c>
      <c r="D36" s="44" t="s">
        <v>18</v>
      </c>
      <c r="E36" s="45" t="s">
        <v>175</v>
      </c>
      <c r="F36" s="44" t="s">
        <v>176</v>
      </c>
      <c r="G36" s="44" t="str">
        <f t="shared" si="1"/>
        <v>Breno</v>
      </c>
      <c r="H36" s="46" t="s">
        <v>111</v>
      </c>
      <c r="I36" s="46" t="s">
        <v>24</v>
      </c>
      <c r="J36" s="44" t="str">
        <f t="shared" si="4"/>
        <v>Sim</v>
      </c>
      <c r="K36" s="47">
        <v>45027.0</v>
      </c>
      <c r="L36" s="45"/>
      <c r="M36" s="45" t="s">
        <v>41</v>
      </c>
      <c r="N36" s="48">
        <v>0.015</v>
      </c>
      <c r="O36" s="44" t="s">
        <v>42</v>
      </c>
      <c r="P36" s="49">
        <v>0.1</v>
      </c>
      <c r="Q36" s="60" t="s">
        <v>248</v>
      </c>
      <c r="R36" s="50"/>
      <c r="S36" s="45" t="s">
        <v>113</v>
      </c>
      <c r="T36" s="24" t="s">
        <v>249</v>
      </c>
      <c r="U36" s="9" t="s">
        <v>179</v>
      </c>
      <c r="V36" s="51" t="str">
        <f t="shared" si="3"/>
        <v>Ativo</v>
      </c>
      <c r="W36" s="45"/>
      <c r="X36" s="52" t="s">
        <v>115</v>
      </c>
      <c r="Y36" s="54"/>
      <c r="Z36" s="54"/>
      <c r="AA36" s="54"/>
      <c r="AB36" s="54"/>
      <c r="AC36" s="54"/>
      <c r="AD36" s="54"/>
      <c r="AE36" s="54">
        <v>0.0</v>
      </c>
      <c r="AF36" s="54">
        <v>194185.85</v>
      </c>
      <c r="AG36" s="54">
        <v>461665.96</v>
      </c>
      <c r="AH36" s="54">
        <v>473644.04</v>
      </c>
      <c r="AI36" s="54">
        <v>276192.79</v>
      </c>
      <c r="AJ36" s="54">
        <v>274251.9</v>
      </c>
      <c r="AK36" s="54">
        <v>276050.98</v>
      </c>
      <c r="AL36" s="54">
        <v>276097.3</v>
      </c>
      <c r="AM36" s="54">
        <v>282389.02</v>
      </c>
      <c r="AN36" s="54">
        <v>287907.38</v>
      </c>
      <c r="AO36" s="54">
        <v>283734.05</v>
      </c>
      <c r="AP36" s="53">
        <v>286191.43</v>
      </c>
      <c r="AQ36" s="53">
        <v>540494.52</v>
      </c>
      <c r="AR36" s="53">
        <v>465561.03</v>
      </c>
      <c r="AS36" s="53">
        <v>704252.2</v>
      </c>
      <c r="AT36" s="53">
        <f t="array" ref="AT36">XLOOKUP(C36,'PL TOTAL D0'!A:A,'PL TOTAL D0'!C:C,"")</f>
        <v>708956.3</v>
      </c>
    </row>
    <row r="37" ht="15.75" customHeight="1">
      <c r="A37" s="41" t="s">
        <v>36</v>
      </c>
      <c r="B37" s="42" t="s">
        <v>246</v>
      </c>
      <c r="C37" s="43" t="s">
        <v>250</v>
      </c>
      <c r="D37" s="44" t="s">
        <v>18</v>
      </c>
      <c r="E37" s="45" t="s">
        <v>175</v>
      </c>
      <c r="F37" s="44" t="s">
        <v>176</v>
      </c>
      <c r="G37" s="44" t="str">
        <f t="shared" si="1"/>
        <v>Augusto</v>
      </c>
      <c r="H37" s="51" t="s">
        <v>147</v>
      </c>
      <c r="I37" s="51" t="s">
        <v>220</v>
      </c>
      <c r="J37" s="44" t="str">
        <f t="shared" si="4"/>
        <v>Não</v>
      </c>
      <c r="K37" s="47">
        <v>44998.0</v>
      </c>
      <c r="L37" s="45"/>
      <c r="M37" s="45" t="s">
        <v>51</v>
      </c>
      <c r="N37" s="48">
        <v>0.012</v>
      </c>
      <c r="O37" s="44" t="s">
        <v>24</v>
      </c>
      <c r="P37" s="49">
        <v>0.0</v>
      </c>
      <c r="Q37" s="60"/>
      <c r="R37" s="50"/>
      <c r="S37" s="45" t="s">
        <v>113</v>
      </c>
      <c r="T37" s="24" t="s">
        <v>249</v>
      </c>
      <c r="U37" s="9" t="s">
        <v>179</v>
      </c>
      <c r="V37" s="51" t="str">
        <f t="shared" si="3"/>
        <v>Ativo</v>
      </c>
      <c r="W37" s="45"/>
      <c r="X37" s="52" t="s">
        <v>115</v>
      </c>
      <c r="Y37" s="54"/>
      <c r="Z37" s="54"/>
      <c r="AA37" s="54"/>
      <c r="AB37" s="54"/>
      <c r="AC37" s="54"/>
      <c r="AD37" s="54"/>
      <c r="AE37" s="54">
        <v>3571441.62</v>
      </c>
      <c r="AF37" s="54">
        <v>3908519.48</v>
      </c>
      <c r="AG37" s="54">
        <v>3182425.32</v>
      </c>
      <c r="AH37" s="54">
        <v>2082493.54</v>
      </c>
      <c r="AI37" s="54">
        <v>1015957.57</v>
      </c>
      <c r="AJ37" s="54">
        <v>657075.8</v>
      </c>
      <c r="AK37" s="54">
        <v>296915.45</v>
      </c>
      <c r="AL37" s="54">
        <v>299398.27</v>
      </c>
      <c r="AM37" s="54">
        <v>99133.3</v>
      </c>
      <c r="AN37" s="54">
        <v>99661.46</v>
      </c>
      <c r="AO37" s="54">
        <v>100730.48</v>
      </c>
      <c r="AP37" s="53">
        <v>101401.17</v>
      </c>
      <c r="AQ37" s="53">
        <v>0.0</v>
      </c>
      <c r="AR37" s="53">
        <v>0.0</v>
      </c>
      <c r="AS37" s="53">
        <v>0.0</v>
      </c>
      <c r="AT37" s="53">
        <f t="array" ref="AT37">XLOOKUP(C37,'PL TOTAL D0'!A:A,'PL TOTAL D0'!C:C,"")</f>
        <v>1.61</v>
      </c>
    </row>
    <row r="38" ht="15.75" customHeight="1">
      <c r="A38" s="41" t="s">
        <v>36</v>
      </c>
      <c r="B38" s="42" t="s">
        <v>251</v>
      </c>
      <c r="C38" s="43" t="s">
        <v>252</v>
      </c>
      <c r="D38" s="44" t="s">
        <v>18</v>
      </c>
      <c r="E38" s="45" t="s">
        <v>175</v>
      </c>
      <c r="F38" s="44" t="s">
        <v>176</v>
      </c>
      <c r="G38" s="44" t="str">
        <f t="shared" si="1"/>
        <v>Augusto</v>
      </c>
      <c r="H38" s="51" t="s">
        <v>111</v>
      </c>
      <c r="I38" s="46" t="s">
        <v>24</v>
      </c>
      <c r="J38" s="44" t="str">
        <f t="shared" si="4"/>
        <v>Não</v>
      </c>
      <c r="K38" s="47">
        <v>45020.0</v>
      </c>
      <c r="L38" s="45"/>
      <c r="M38" s="24" t="s">
        <v>112</v>
      </c>
      <c r="N38" s="48">
        <v>0.012</v>
      </c>
      <c r="O38" s="9" t="s">
        <v>42</v>
      </c>
      <c r="P38" s="59">
        <v>0.1</v>
      </c>
      <c r="Q38" s="60"/>
      <c r="R38" s="60" t="s">
        <v>253</v>
      </c>
      <c r="S38" s="45" t="s">
        <v>113</v>
      </c>
      <c r="T38" s="24" t="s">
        <v>254</v>
      </c>
      <c r="U38" s="9" t="s">
        <v>179</v>
      </c>
      <c r="V38" s="51" t="str">
        <f t="shared" si="3"/>
        <v>Ativo</v>
      </c>
      <c r="W38" s="45"/>
      <c r="X38" s="52" t="s">
        <v>115</v>
      </c>
      <c r="Y38" s="54"/>
      <c r="Z38" s="54"/>
      <c r="AA38" s="54"/>
      <c r="AB38" s="54"/>
      <c r="AC38" s="54"/>
      <c r="AD38" s="54"/>
      <c r="AE38" s="54">
        <v>0.0</v>
      </c>
      <c r="AF38" s="54">
        <v>60428.36</v>
      </c>
      <c r="AG38" s="54">
        <v>81126.58</v>
      </c>
      <c r="AH38" s="54">
        <v>101955.21</v>
      </c>
      <c r="AI38" s="54">
        <v>102832.14</v>
      </c>
      <c r="AJ38" s="54">
        <v>103894.93</v>
      </c>
      <c r="AK38" s="54">
        <v>104759.85</v>
      </c>
      <c r="AL38" s="54">
        <v>105447.51</v>
      </c>
      <c r="AM38" s="54">
        <v>106231.64</v>
      </c>
      <c r="AN38" s="54">
        <v>156714.47</v>
      </c>
      <c r="AO38" s="54">
        <v>158148.68</v>
      </c>
      <c r="AP38" s="53">
        <v>159430.74</v>
      </c>
      <c r="AQ38" s="53">
        <v>160710.31</v>
      </c>
      <c r="AR38" s="53">
        <v>161769.12</v>
      </c>
      <c r="AS38" s="53">
        <v>161921.1</v>
      </c>
      <c r="AT38" s="53">
        <f t="array" ref="AT38">XLOOKUP(C38,'PL TOTAL D0'!A:A,'PL TOTAL D0'!C:C,"")</f>
        <v>162917.4</v>
      </c>
    </row>
    <row r="39" ht="15.75" customHeight="1">
      <c r="A39" s="41" t="s">
        <v>36</v>
      </c>
      <c r="B39" s="55" t="s">
        <v>255</v>
      </c>
      <c r="C39" s="43" t="s">
        <v>256</v>
      </c>
      <c r="D39" s="44" t="s">
        <v>18</v>
      </c>
      <c r="E39" s="45" t="s">
        <v>19</v>
      </c>
      <c r="F39" s="44" t="s">
        <v>257</v>
      </c>
      <c r="G39" s="44" t="str">
        <f t="shared" si="1"/>
        <v>#N/A</v>
      </c>
      <c r="H39" s="51" t="s">
        <v>147</v>
      </c>
      <c r="I39" s="46" t="s">
        <v>220</v>
      </c>
      <c r="J39" s="44" t="str">
        <f t="shared" si="4"/>
        <v>Não</v>
      </c>
      <c r="K39" s="47">
        <v>45166.0</v>
      </c>
      <c r="L39" s="62"/>
      <c r="M39" s="45" t="s">
        <v>51</v>
      </c>
      <c r="N39" s="48">
        <v>0.012</v>
      </c>
      <c r="O39" s="44" t="s">
        <v>24</v>
      </c>
      <c r="P39" s="49">
        <v>0.0</v>
      </c>
      <c r="Q39" s="50"/>
      <c r="R39" s="60" t="s">
        <v>258</v>
      </c>
      <c r="S39" s="45" t="s">
        <v>113</v>
      </c>
      <c r="T39" s="24" t="s">
        <v>259</v>
      </c>
      <c r="U39" s="9" t="s">
        <v>19</v>
      </c>
      <c r="V39" s="51" t="str">
        <f t="shared" si="3"/>
        <v>Inativo</v>
      </c>
      <c r="W39" s="45"/>
      <c r="X39" s="52" t="s">
        <v>124</v>
      </c>
      <c r="Y39" s="54"/>
      <c r="Z39" s="54"/>
      <c r="AA39" s="54"/>
      <c r="AB39" s="54"/>
      <c r="AC39" s="54">
        <v>0.0</v>
      </c>
      <c r="AD39" s="54">
        <v>0.0</v>
      </c>
      <c r="AE39" s="54">
        <v>0.0</v>
      </c>
      <c r="AF39" s="54">
        <v>0.0</v>
      </c>
      <c r="AG39" s="54">
        <v>0.0</v>
      </c>
      <c r="AH39" s="54">
        <v>0.0</v>
      </c>
      <c r="AI39" s="54">
        <v>0.0</v>
      </c>
      <c r="AJ39" s="54">
        <v>0.0</v>
      </c>
      <c r="AK39" s="54">
        <v>0.0</v>
      </c>
      <c r="AL39" s="54">
        <v>0.0</v>
      </c>
      <c r="AM39" s="54">
        <v>0.0</v>
      </c>
      <c r="AN39" s="54">
        <v>0.0</v>
      </c>
      <c r="AO39" s="54">
        <v>0.0</v>
      </c>
      <c r="AP39" s="53">
        <v>0.0</v>
      </c>
      <c r="AQ39" s="53">
        <v>0.0</v>
      </c>
      <c r="AR39" s="53">
        <v>0.0</v>
      </c>
      <c r="AS39" s="53">
        <v>0.0</v>
      </c>
      <c r="AT39" s="53" t="str">
        <f t="array" ref="AT39">XLOOKUP(C39,'PL TOTAL D0'!A:A,'PL TOTAL D0'!C:C,"")</f>
        <v/>
      </c>
    </row>
    <row r="40" ht="15.75" customHeight="1">
      <c r="A40" s="41" t="s">
        <v>36</v>
      </c>
      <c r="B40" s="66" t="s">
        <v>260</v>
      </c>
      <c r="C40" s="89" t="s">
        <v>261</v>
      </c>
      <c r="D40" s="44" t="s">
        <v>18</v>
      </c>
      <c r="E40" s="45" t="s">
        <v>175</v>
      </c>
      <c r="F40" s="44" t="s">
        <v>197</v>
      </c>
      <c r="G40" s="44" t="str">
        <f t="shared" si="1"/>
        <v>Augusto</v>
      </c>
      <c r="H40" s="46" t="s">
        <v>111</v>
      </c>
      <c r="I40" s="46" t="s">
        <v>24</v>
      </c>
      <c r="J40" s="44" t="str">
        <f t="shared" si="4"/>
        <v>Não</v>
      </c>
      <c r="K40" s="47">
        <v>45190.0</v>
      </c>
      <c r="L40" s="62"/>
      <c r="M40" s="45" t="s">
        <v>51</v>
      </c>
      <c r="N40" s="48">
        <v>0.012</v>
      </c>
      <c r="O40" s="44" t="s">
        <v>24</v>
      </c>
      <c r="P40" s="49">
        <v>0.0</v>
      </c>
      <c r="Q40" s="6"/>
      <c r="R40" s="73" t="s">
        <v>262</v>
      </c>
      <c r="S40" s="45" t="s">
        <v>113</v>
      </c>
      <c r="T40" s="24" t="s">
        <v>263</v>
      </c>
      <c r="U40" s="9" t="s">
        <v>179</v>
      </c>
      <c r="V40" s="51" t="str">
        <f t="shared" si="3"/>
        <v>Ativo</v>
      </c>
      <c r="W40" s="45"/>
      <c r="X40" s="52" t="s">
        <v>115</v>
      </c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>
        <v>0.0</v>
      </c>
      <c r="AL40" s="54">
        <v>67426.7</v>
      </c>
      <c r="AM40" s="54">
        <v>68192.13</v>
      </c>
      <c r="AN40" s="54">
        <v>68851.25</v>
      </c>
      <c r="AO40" s="54">
        <v>75391.26</v>
      </c>
      <c r="AP40" s="53">
        <v>75875.32</v>
      </c>
      <c r="AQ40" s="53">
        <v>76475.19</v>
      </c>
      <c r="AR40" s="53">
        <v>76884.54</v>
      </c>
      <c r="AS40" s="53">
        <v>76922.19</v>
      </c>
      <c r="AT40" s="53">
        <f t="array" ref="AT40">XLOOKUP(C40,'PL TOTAL D0'!A:A,'PL TOTAL D0'!C:C,"")</f>
        <v>77386.57</v>
      </c>
    </row>
    <row r="41" ht="15.75" customHeight="1">
      <c r="A41" s="41" t="s">
        <v>36</v>
      </c>
      <c r="B41" s="61" t="s">
        <v>264</v>
      </c>
      <c r="C41" s="43" t="s">
        <v>265</v>
      </c>
      <c r="D41" s="44" t="s">
        <v>18</v>
      </c>
      <c r="E41" s="45" t="s">
        <v>175</v>
      </c>
      <c r="F41" s="44" t="s">
        <v>176</v>
      </c>
      <c r="G41" s="44" t="str">
        <f t="shared" si="1"/>
        <v>Bruno</v>
      </c>
      <c r="H41" s="46" t="s">
        <v>111</v>
      </c>
      <c r="I41" s="46" t="s">
        <v>24</v>
      </c>
      <c r="J41" s="44" t="str">
        <f t="shared" si="4"/>
        <v>Sim</v>
      </c>
      <c r="K41" s="47">
        <v>45034.0</v>
      </c>
      <c r="L41" s="45"/>
      <c r="M41" s="45" t="s">
        <v>51</v>
      </c>
      <c r="N41" s="48">
        <v>0.012</v>
      </c>
      <c r="O41" s="44" t="s">
        <v>24</v>
      </c>
      <c r="P41" s="49">
        <v>0.0</v>
      </c>
      <c r="Q41" s="90" t="s">
        <v>266</v>
      </c>
      <c r="R41" s="50"/>
      <c r="S41" s="45" t="s">
        <v>113</v>
      </c>
      <c r="T41" s="24" t="s">
        <v>267</v>
      </c>
      <c r="U41" s="9" t="s">
        <v>179</v>
      </c>
      <c r="V41" s="51" t="str">
        <f t="shared" si="3"/>
        <v>Ativo</v>
      </c>
      <c r="W41" s="45"/>
      <c r="X41" s="52" t="s">
        <v>115</v>
      </c>
      <c r="Y41" s="54"/>
      <c r="Z41" s="54"/>
      <c r="AA41" s="54"/>
      <c r="AB41" s="54"/>
      <c r="AC41" s="54"/>
      <c r="AD41" s="54"/>
      <c r="AE41" s="54">
        <v>0.0</v>
      </c>
      <c r="AF41" s="54">
        <v>2005947.36</v>
      </c>
      <c r="AG41" s="54">
        <v>2027949.47</v>
      </c>
      <c r="AH41" s="54">
        <v>1913063.17</v>
      </c>
      <c r="AI41" s="54">
        <v>1929869.86</v>
      </c>
      <c r="AJ41" s="54">
        <v>1948995.52</v>
      </c>
      <c r="AK41" s="54">
        <v>1965765.18</v>
      </c>
      <c r="AL41" s="54">
        <v>1984304.2</v>
      </c>
      <c r="AM41" s="54">
        <v>1999758.85</v>
      </c>
      <c r="AN41" s="54">
        <v>1812508.56</v>
      </c>
      <c r="AO41" s="54">
        <v>1828516.55</v>
      </c>
      <c r="AP41" s="53">
        <v>1513471.02</v>
      </c>
      <c r="AQ41" s="53">
        <v>1485219.16</v>
      </c>
      <c r="AR41" s="53">
        <v>1439637.51</v>
      </c>
      <c r="AS41" s="53">
        <v>1449978.0</v>
      </c>
      <c r="AT41" s="53">
        <f t="array" ref="AT41">XLOOKUP(C41,'PL TOTAL D0'!A:A,'PL TOTAL D0'!C:C,"")</f>
        <v>1459640</v>
      </c>
    </row>
    <row r="42" ht="15.75" customHeight="1">
      <c r="A42" s="41" t="s">
        <v>36</v>
      </c>
      <c r="B42" s="42" t="s">
        <v>268</v>
      </c>
      <c r="C42" s="43" t="s">
        <v>269</v>
      </c>
      <c r="D42" s="44" t="s">
        <v>56</v>
      </c>
      <c r="E42" s="45" t="s">
        <v>29</v>
      </c>
      <c r="F42" s="44" t="s">
        <v>110</v>
      </c>
      <c r="G42" s="44" t="str">
        <f t="shared" si="1"/>
        <v>Augusto</v>
      </c>
      <c r="H42" s="51" t="s">
        <v>147</v>
      </c>
      <c r="I42" s="51" t="s">
        <v>220</v>
      </c>
      <c r="J42" s="44" t="str">
        <f t="shared" si="4"/>
        <v>Não</v>
      </c>
      <c r="K42" s="47">
        <v>45098.0</v>
      </c>
      <c r="L42" s="45"/>
      <c r="M42" s="45" t="s">
        <v>270</v>
      </c>
      <c r="N42" s="48">
        <v>0.006</v>
      </c>
      <c r="O42" s="44" t="s">
        <v>24</v>
      </c>
      <c r="P42" s="49">
        <v>0.0</v>
      </c>
      <c r="Q42" s="91"/>
      <c r="R42" s="60" t="s">
        <v>271</v>
      </c>
      <c r="S42" s="45" t="s">
        <v>113</v>
      </c>
      <c r="T42" s="24" t="s">
        <v>272</v>
      </c>
      <c r="U42" s="9" t="s">
        <v>46</v>
      </c>
      <c r="V42" s="51" t="str">
        <f t="shared" si="3"/>
        <v>Ativo</v>
      </c>
      <c r="W42" s="45"/>
      <c r="X42" s="52" t="s">
        <v>115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>
        <v>175858.96</v>
      </c>
      <c r="AI42" s="54">
        <v>394420.72</v>
      </c>
      <c r="AJ42" s="54">
        <v>674215.24</v>
      </c>
      <c r="AK42" s="54">
        <v>706487.76</v>
      </c>
      <c r="AL42" s="54">
        <v>737416.96</v>
      </c>
      <c r="AM42" s="54">
        <v>779564.59</v>
      </c>
      <c r="AN42" s="54">
        <v>791423.31</v>
      </c>
      <c r="AO42" s="54">
        <v>4701.33</v>
      </c>
      <c r="AP42" s="53">
        <v>4888.27</v>
      </c>
      <c r="AQ42" s="53">
        <v>171.31</v>
      </c>
      <c r="AR42" s="53">
        <v>171.31</v>
      </c>
      <c r="AS42" s="53">
        <v>171.31</v>
      </c>
      <c r="AT42" s="53">
        <f t="array" ref="AT42">XLOOKUP(C42,'PL TOTAL D0'!A:A,'PL TOTAL D0'!C:C,"")</f>
        <v>171.31</v>
      </c>
    </row>
    <row r="43" ht="15.75" customHeight="1">
      <c r="A43" s="41" t="s">
        <v>36</v>
      </c>
      <c r="B43" s="64" t="s">
        <v>273</v>
      </c>
      <c r="C43" s="65" t="s">
        <v>274</v>
      </c>
      <c r="D43" s="9" t="s">
        <v>77</v>
      </c>
      <c r="E43" s="24" t="s">
        <v>29</v>
      </c>
      <c r="F43" s="9" t="s">
        <v>182</v>
      </c>
      <c r="G43" s="44" t="str">
        <f t="shared" si="1"/>
        <v>Breno</v>
      </c>
      <c r="H43" s="51" t="s">
        <v>111</v>
      </c>
      <c r="I43" s="51" t="s">
        <v>24</v>
      </c>
      <c r="J43" s="44" t="str">
        <f t="shared" si="4"/>
        <v>Sim</v>
      </c>
      <c r="K43" s="92">
        <v>45383.0</v>
      </c>
      <c r="L43" s="45"/>
      <c r="M43" s="24" t="s">
        <v>51</v>
      </c>
      <c r="N43" s="58">
        <v>0.012</v>
      </c>
      <c r="O43" s="9" t="s">
        <v>24</v>
      </c>
      <c r="P43" s="59">
        <v>0.0</v>
      </c>
      <c r="Q43" s="15" t="s">
        <v>275</v>
      </c>
      <c r="R43" s="60"/>
      <c r="S43" s="24" t="s">
        <v>113</v>
      </c>
      <c r="T43" s="24" t="s">
        <v>276</v>
      </c>
      <c r="U43" s="9" t="s">
        <v>29</v>
      </c>
      <c r="V43" s="51" t="str">
        <f t="shared" si="3"/>
        <v>Ativo</v>
      </c>
      <c r="W43" s="45"/>
      <c r="X43" s="52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3"/>
      <c r="AQ43" s="53"/>
      <c r="AR43" s="53">
        <v>452720.26</v>
      </c>
      <c r="AS43" s="53">
        <v>737235.4</v>
      </c>
      <c r="AT43" s="53">
        <f t="array" ref="AT43">XLOOKUP(C43,'PL TOTAL D0'!A:A,'PL TOTAL D0'!C:C,"")</f>
        <v>742704.6</v>
      </c>
    </row>
    <row r="44" ht="15.75" customHeight="1">
      <c r="A44" s="6" t="s">
        <v>36</v>
      </c>
      <c r="B44" s="42" t="s">
        <v>277</v>
      </c>
      <c r="C44" s="56" t="s">
        <v>278</v>
      </c>
      <c r="D44" s="9" t="s">
        <v>18</v>
      </c>
      <c r="E44" s="24" t="s">
        <v>29</v>
      </c>
      <c r="F44" s="9" t="s">
        <v>153</v>
      </c>
      <c r="G44" s="44" t="str">
        <f t="shared" si="1"/>
        <v>#N/A</v>
      </c>
      <c r="H44" s="51" t="s">
        <v>147</v>
      </c>
      <c r="I44" s="51" t="s">
        <v>220</v>
      </c>
      <c r="J44" s="44" t="str">
        <f t="shared" si="4"/>
        <v>Não</v>
      </c>
      <c r="K44" s="57">
        <v>45296.0</v>
      </c>
      <c r="L44" s="45"/>
      <c r="M44" s="93" t="s">
        <v>279</v>
      </c>
      <c r="N44" s="94">
        <v>0.007</v>
      </c>
      <c r="O44" s="95" t="s">
        <v>24</v>
      </c>
      <c r="P44" s="96">
        <v>0.0</v>
      </c>
      <c r="Q44" s="60"/>
      <c r="R44" s="60"/>
      <c r="S44" s="24" t="s">
        <v>113</v>
      </c>
      <c r="T44" s="24" t="s">
        <v>280</v>
      </c>
      <c r="U44" s="9" t="s">
        <v>29</v>
      </c>
      <c r="V44" s="51" t="str">
        <f t="shared" si="3"/>
        <v>Ativo</v>
      </c>
      <c r="W44" s="45"/>
      <c r="X44" s="52" t="s">
        <v>124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>
        <v>0.0</v>
      </c>
      <c r="AP44" s="53">
        <v>0.0</v>
      </c>
      <c r="AQ44" s="53">
        <v>0.0</v>
      </c>
      <c r="AR44" s="53">
        <v>0.0</v>
      </c>
      <c r="AS44" s="53">
        <v>0.0</v>
      </c>
      <c r="AT44" s="53" t="str">
        <f t="array" ref="AT44">XLOOKUP(C44,'PL TOTAL D0'!A:A,'PL TOTAL D0'!C:C,"")</f>
        <v/>
      </c>
    </row>
    <row r="45" ht="15.75" customHeight="1">
      <c r="A45" s="41" t="s">
        <v>36</v>
      </c>
      <c r="B45" s="97" t="s">
        <v>281</v>
      </c>
      <c r="C45" s="98" t="s">
        <v>282</v>
      </c>
      <c r="D45" s="44" t="s">
        <v>18</v>
      </c>
      <c r="E45" s="45" t="s">
        <v>19</v>
      </c>
      <c r="F45" s="44" t="s">
        <v>83</v>
      </c>
      <c r="G45" s="44" t="str">
        <f t="shared" si="1"/>
        <v>Augusto</v>
      </c>
      <c r="H45" s="46" t="s">
        <v>111</v>
      </c>
      <c r="I45" s="46" t="s">
        <v>24</v>
      </c>
      <c r="J45" s="44" t="str">
        <f t="shared" si="4"/>
        <v>Sim</v>
      </c>
      <c r="K45" s="47">
        <v>45208.0</v>
      </c>
      <c r="L45" s="45"/>
      <c r="M45" s="45" t="s">
        <v>51</v>
      </c>
      <c r="N45" s="48">
        <v>0.012</v>
      </c>
      <c r="O45" s="44" t="s">
        <v>24</v>
      </c>
      <c r="P45" s="49">
        <v>0.0</v>
      </c>
      <c r="Q45" s="99" t="s">
        <v>283</v>
      </c>
      <c r="R45" s="50"/>
      <c r="S45" s="45" t="s">
        <v>113</v>
      </c>
      <c r="T45" s="24" t="s">
        <v>284</v>
      </c>
      <c r="U45" s="9" t="s">
        <v>285</v>
      </c>
      <c r="V45" s="51" t="str">
        <f t="shared" si="3"/>
        <v>Ativo</v>
      </c>
      <c r="W45" s="45"/>
      <c r="X45" s="52" t="s">
        <v>124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>
        <v>0.0</v>
      </c>
      <c r="AL45" s="54">
        <v>100000.0</v>
      </c>
      <c r="AM45" s="54">
        <v>100890.32</v>
      </c>
      <c r="AN45" s="54">
        <v>101746.1</v>
      </c>
      <c r="AO45" s="54">
        <v>172788.35</v>
      </c>
      <c r="AP45" s="53">
        <v>160874.86</v>
      </c>
      <c r="AQ45" s="53">
        <v>134780.95</v>
      </c>
      <c r="AR45" s="53">
        <v>109895.79</v>
      </c>
      <c r="AS45" s="53">
        <v>81373.72</v>
      </c>
      <c r="AT45" s="53">
        <f t="array" ref="AT45">XLOOKUP(C45,'PL TOTAL D0'!A:A,'PL TOTAL D0'!C:C,"")</f>
        <v>81892.74</v>
      </c>
    </row>
    <row r="46" ht="15.75" customHeight="1">
      <c r="A46" s="41" t="s">
        <v>36</v>
      </c>
      <c r="B46" s="55" t="s">
        <v>286</v>
      </c>
      <c r="C46" s="100" t="s">
        <v>287</v>
      </c>
      <c r="D46" s="44" t="s">
        <v>18</v>
      </c>
      <c r="E46" s="45" t="s">
        <v>175</v>
      </c>
      <c r="F46" s="44" t="s">
        <v>176</v>
      </c>
      <c r="G46" s="44" t="str">
        <f t="shared" si="1"/>
        <v>Bruno</v>
      </c>
      <c r="H46" s="51" t="s">
        <v>111</v>
      </c>
      <c r="I46" s="51" t="s">
        <v>24</v>
      </c>
      <c r="J46" s="44" t="str">
        <f t="shared" si="4"/>
        <v>Não</v>
      </c>
      <c r="K46" s="47">
        <v>44970.0</v>
      </c>
      <c r="L46" s="45"/>
      <c r="M46" s="24" t="s">
        <v>41</v>
      </c>
      <c r="N46" s="58">
        <v>0.009</v>
      </c>
      <c r="O46" s="44" t="s">
        <v>24</v>
      </c>
      <c r="P46" s="49">
        <v>0.0</v>
      </c>
      <c r="Q46" s="50"/>
      <c r="R46" s="50" t="s">
        <v>288</v>
      </c>
      <c r="S46" s="45" t="s">
        <v>113</v>
      </c>
      <c r="T46" s="24" t="s">
        <v>289</v>
      </c>
      <c r="U46" s="9" t="s">
        <v>179</v>
      </c>
      <c r="V46" s="51" t="str">
        <f t="shared" si="3"/>
        <v>Ativo</v>
      </c>
      <c r="W46" s="45"/>
      <c r="X46" s="52" t="s">
        <v>115</v>
      </c>
      <c r="Y46" s="54"/>
      <c r="Z46" s="54"/>
      <c r="AA46" s="54"/>
      <c r="AB46" s="54"/>
      <c r="AC46" s="54">
        <v>1222961.01</v>
      </c>
      <c r="AD46" s="54">
        <v>1391813.01</v>
      </c>
      <c r="AE46" s="54">
        <v>1394564.19</v>
      </c>
      <c r="AF46" s="54">
        <v>1263788.53</v>
      </c>
      <c r="AG46" s="54">
        <v>1307731.72</v>
      </c>
      <c r="AH46" s="54">
        <v>1320623.24</v>
      </c>
      <c r="AI46" s="54">
        <v>1332023.96</v>
      </c>
      <c r="AJ46" s="54">
        <v>1360026.96</v>
      </c>
      <c r="AK46" s="54">
        <v>1371280.16</v>
      </c>
      <c r="AL46" s="54">
        <v>1366216.04</v>
      </c>
      <c r="AM46" s="54">
        <v>1370110.38</v>
      </c>
      <c r="AN46" s="54">
        <v>1377123.7</v>
      </c>
      <c r="AO46" s="54">
        <v>1285051.88</v>
      </c>
      <c r="AP46" s="53">
        <v>1295132.71</v>
      </c>
      <c r="AQ46" s="53">
        <v>1303972.44</v>
      </c>
      <c r="AR46" s="53">
        <v>1615481.99</v>
      </c>
      <c r="AS46" s="53">
        <v>1602822.0</v>
      </c>
      <c r="AT46" s="53">
        <f t="array" ref="AT46">XLOOKUP(C46,'PL TOTAL D0'!A:A,'PL TOTAL D0'!C:C,"")</f>
        <v>1613280</v>
      </c>
    </row>
    <row r="47" ht="15.75" customHeight="1">
      <c r="A47" s="41" t="s">
        <v>36</v>
      </c>
      <c r="B47" s="42" t="s">
        <v>286</v>
      </c>
      <c r="C47" s="43" t="s">
        <v>290</v>
      </c>
      <c r="D47" s="44" t="s">
        <v>18</v>
      </c>
      <c r="E47" s="45" t="s">
        <v>175</v>
      </c>
      <c r="F47" s="44" t="s">
        <v>176</v>
      </c>
      <c r="G47" s="44" t="str">
        <f t="shared" si="1"/>
        <v>#N/A</v>
      </c>
      <c r="H47" s="46" t="s">
        <v>186</v>
      </c>
      <c r="I47" s="46" t="s">
        <v>24</v>
      </c>
      <c r="J47" s="44" t="str">
        <f t="shared" si="4"/>
        <v>Não</v>
      </c>
      <c r="K47" s="47">
        <v>44970.0</v>
      </c>
      <c r="L47" s="72">
        <v>44661.0</v>
      </c>
      <c r="M47" s="45" t="s">
        <v>194</v>
      </c>
      <c r="N47" s="48">
        <v>0.008</v>
      </c>
      <c r="O47" s="44" t="s">
        <v>195</v>
      </c>
      <c r="P47" s="49">
        <v>0.1</v>
      </c>
      <c r="Q47" s="50"/>
      <c r="R47" s="50"/>
      <c r="S47" s="45" t="s">
        <v>113</v>
      </c>
      <c r="T47" s="24" t="s">
        <v>289</v>
      </c>
      <c r="U47" s="9" t="s">
        <v>179</v>
      </c>
      <c r="V47" s="51" t="str">
        <f t="shared" si="3"/>
        <v>Encerrado</v>
      </c>
      <c r="W47" s="45"/>
      <c r="X47" s="52"/>
      <c r="Y47" s="54"/>
      <c r="Z47" s="54"/>
      <c r="AA47" s="54"/>
      <c r="AB47" s="54"/>
      <c r="AC47" s="54"/>
      <c r="AD47" s="54">
        <v>0.0</v>
      </c>
      <c r="AE47" s="54">
        <v>0.0</v>
      </c>
      <c r="AF47" s="54">
        <v>0.0</v>
      </c>
      <c r="AG47" s="54">
        <v>0.0</v>
      </c>
      <c r="AH47" s="54">
        <v>0.0</v>
      </c>
      <c r="AI47" s="54">
        <v>0.0</v>
      </c>
      <c r="AJ47" s="54">
        <v>0.0</v>
      </c>
      <c r="AK47" s="54">
        <v>0.0</v>
      </c>
      <c r="AL47" s="54">
        <v>0.0</v>
      </c>
      <c r="AM47" s="54">
        <v>0.0</v>
      </c>
      <c r="AN47" s="54">
        <v>0.0</v>
      </c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 t="str">
        <f t="array" ref="AT47">XLOOKUP(C47,'PL TOTAL D0'!A:A,'PL TOTAL D0'!C:C,"")</f>
        <v/>
      </c>
    </row>
    <row r="48" ht="15.75" customHeight="1">
      <c r="A48" s="41" t="s">
        <v>36</v>
      </c>
      <c r="B48" s="42" t="s">
        <v>291</v>
      </c>
      <c r="C48" s="100" t="s">
        <v>292</v>
      </c>
      <c r="D48" s="44" t="s">
        <v>18</v>
      </c>
      <c r="E48" s="45" t="s">
        <v>175</v>
      </c>
      <c r="F48" s="44" t="s">
        <v>176</v>
      </c>
      <c r="G48" s="44" t="str">
        <f t="shared" si="1"/>
        <v>Augusto</v>
      </c>
      <c r="H48" s="51" t="s">
        <v>147</v>
      </c>
      <c r="I48" s="51" t="s">
        <v>220</v>
      </c>
      <c r="J48" s="44" t="str">
        <f t="shared" si="4"/>
        <v>Não</v>
      </c>
      <c r="K48" s="47">
        <v>45020.0</v>
      </c>
      <c r="L48" s="45"/>
      <c r="M48" s="45" t="s">
        <v>190</v>
      </c>
      <c r="N48" s="48">
        <v>0.025</v>
      </c>
      <c r="O48" s="44" t="s">
        <v>191</v>
      </c>
      <c r="P48" s="49">
        <v>0.2</v>
      </c>
      <c r="Q48" s="50"/>
      <c r="R48" s="50" t="s">
        <v>288</v>
      </c>
      <c r="S48" s="45" t="s">
        <v>113</v>
      </c>
      <c r="T48" s="24" t="s">
        <v>289</v>
      </c>
      <c r="U48" s="9" t="s">
        <v>179</v>
      </c>
      <c r="V48" s="51" t="str">
        <f t="shared" si="3"/>
        <v>Ativo</v>
      </c>
      <c r="W48" s="45"/>
      <c r="X48" s="52" t="s">
        <v>115</v>
      </c>
      <c r="Y48" s="54"/>
      <c r="Z48" s="54"/>
      <c r="AA48" s="54"/>
      <c r="AB48" s="54"/>
      <c r="AC48" s="54">
        <v>0.0</v>
      </c>
      <c r="AD48" s="54">
        <v>0.0</v>
      </c>
      <c r="AE48" s="54">
        <v>0.0</v>
      </c>
      <c r="AF48" s="54">
        <v>155956.48</v>
      </c>
      <c r="AG48" s="54">
        <v>171559.12</v>
      </c>
      <c r="AH48" s="54">
        <v>185313.16</v>
      </c>
      <c r="AI48" s="54">
        <v>195637.75</v>
      </c>
      <c r="AJ48" s="54">
        <v>205565.4</v>
      </c>
      <c r="AK48" s="54">
        <v>204852.83</v>
      </c>
      <c r="AL48" s="54">
        <v>196248.7</v>
      </c>
      <c r="AM48" s="54">
        <v>211119.27</v>
      </c>
      <c r="AN48" s="54">
        <v>221616.84</v>
      </c>
      <c r="AO48" s="54">
        <v>303272.69</v>
      </c>
      <c r="AP48" s="53">
        <v>307694.41</v>
      </c>
      <c r="AQ48" s="53">
        <v>313646.34</v>
      </c>
      <c r="AR48" s="53">
        <v>907.07</v>
      </c>
      <c r="AS48" s="53">
        <v>907.07</v>
      </c>
      <c r="AT48" s="53">
        <f t="array" ref="AT48">XLOOKUP(C48,'PL TOTAL D0'!A:A,'PL TOTAL D0'!C:C,"")</f>
        <v>910.15</v>
      </c>
    </row>
    <row r="49" ht="15.75" customHeight="1">
      <c r="A49" s="41" t="s">
        <v>36</v>
      </c>
      <c r="B49" s="55" t="s">
        <v>293</v>
      </c>
      <c r="C49" s="101" t="s">
        <v>294</v>
      </c>
      <c r="D49" s="9" t="s">
        <v>18</v>
      </c>
      <c r="E49" s="24" t="s">
        <v>29</v>
      </c>
      <c r="F49" s="9" t="s">
        <v>295</v>
      </c>
      <c r="G49" s="44" t="str">
        <f t="shared" si="1"/>
        <v>Augusto</v>
      </c>
      <c r="H49" s="51" t="s">
        <v>111</v>
      </c>
      <c r="I49" s="51" t="s">
        <v>24</v>
      </c>
      <c r="J49" s="44" t="str">
        <f t="shared" si="4"/>
        <v>Não</v>
      </c>
      <c r="K49" s="57">
        <v>45447.0</v>
      </c>
      <c r="L49" s="45"/>
      <c r="M49" s="24" t="s">
        <v>51</v>
      </c>
      <c r="N49" s="58">
        <v>0.011</v>
      </c>
      <c r="O49" s="9" t="s">
        <v>24</v>
      </c>
      <c r="P49" s="59">
        <v>0.0</v>
      </c>
      <c r="Q49" s="50"/>
      <c r="R49" s="50"/>
      <c r="S49" s="24" t="s">
        <v>113</v>
      </c>
      <c r="T49" s="24" t="s">
        <v>296</v>
      </c>
      <c r="U49" s="9" t="s">
        <v>29</v>
      </c>
      <c r="V49" s="51" t="str">
        <f t="shared" si="3"/>
        <v>Ativo</v>
      </c>
      <c r="W49" s="24" t="s">
        <v>69</v>
      </c>
      <c r="X49" s="52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3"/>
      <c r="AQ49" s="53"/>
      <c r="AR49" s="53"/>
      <c r="AS49" s="53"/>
      <c r="AT49" s="53">
        <f t="array" ref="AT49">XLOOKUP(C49,'PL TOTAL D0'!A:A,'PL TOTAL D0'!C:C,"")</f>
        <v>334241.8</v>
      </c>
    </row>
    <row r="50" ht="15.75" customHeight="1">
      <c r="A50" s="41" t="s">
        <v>36</v>
      </c>
      <c r="B50" s="42" t="s">
        <v>297</v>
      </c>
      <c r="C50" s="43" t="s">
        <v>298</v>
      </c>
      <c r="D50" s="44" t="s">
        <v>18</v>
      </c>
      <c r="E50" s="45" t="s">
        <v>175</v>
      </c>
      <c r="F50" s="44" t="s">
        <v>197</v>
      </c>
      <c r="G50" s="44" t="str">
        <f t="shared" si="1"/>
        <v>Augusto</v>
      </c>
      <c r="H50" s="46" t="s">
        <v>111</v>
      </c>
      <c r="I50" s="46" t="s">
        <v>24</v>
      </c>
      <c r="J50" s="44" t="str">
        <f t="shared" si="4"/>
        <v>Não</v>
      </c>
      <c r="K50" s="47">
        <v>45166.0</v>
      </c>
      <c r="L50" s="62"/>
      <c r="M50" s="45" t="s">
        <v>41</v>
      </c>
      <c r="N50" s="48">
        <v>0.015</v>
      </c>
      <c r="O50" s="44" t="s">
        <v>42</v>
      </c>
      <c r="P50" s="49">
        <v>0.1</v>
      </c>
      <c r="Q50" s="63"/>
      <c r="R50" s="60" t="s">
        <v>299</v>
      </c>
      <c r="S50" s="45" t="s">
        <v>113</v>
      </c>
      <c r="T50" s="24" t="s">
        <v>300</v>
      </c>
      <c r="U50" s="9" t="s">
        <v>179</v>
      </c>
      <c r="V50" s="51" t="str">
        <f t="shared" si="3"/>
        <v>Ativo</v>
      </c>
      <c r="W50" s="45"/>
      <c r="X50" s="52" t="s">
        <v>115</v>
      </c>
      <c r="Y50" s="54"/>
      <c r="Z50" s="54"/>
      <c r="AA50" s="54"/>
      <c r="AB50" s="54"/>
      <c r="AC50" s="54"/>
      <c r="AD50" s="54"/>
      <c r="AE50" s="54"/>
      <c r="AF50" s="54">
        <v>0.0</v>
      </c>
      <c r="AG50" s="54">
        <v>0.0</v>
      </c>
      <c r="AH50" s="54">
        <v>0.0</v>
      </c>
      <c r="AI50" s="54">
        <v>0.0</v>
      </c>
      <c r="AJ50" s="54">
        <v>95343.18</v>
      </c>
      <c r="AK50" s="54">
        <v>103773.77</v>
      </c>
      <c r="AL50" s="54">
        <v>103586.63</v>
      </c>
      <c r="AM50" s="54">
        <v>105703.53</v>
      </c>
      <c r="AN50" s="54">
        <v>107753.21</v>
      </c>
      <c r="AO50" s="54">
        <v>106220.49</v>
      </c>
      <c r="AP50" s="53">
        <v>107091.21</v>
      </c>
      <c r="AQ50" s="53">
        <v>108303.4</v>
      </c>
      <c r="AR50" s="53">
        <v>107556.65</v>
      </c>
      <c r="AS50" s="53">
        <v>107101.3</v>
      </c>
      <c r="AT50" s="53">
        <f t="array" ref="AT50">XLOOKUP(C50,'PL TOTAL D0'!A:A,'PL TOTAL D0'!C:C,"")</f>
        <v>107674</v>
      </c>
    </row>
    <row r="51" ht="15.75" customHeight="1">
      <c r="A51" s="41" t="s">
        <v>36</v>
      </c>
      <c r="B51" s="97" t="s">
        <v>301</v>
      </c>
      <c r="C51" s="71" t="s">
        <v>302</v>
      </c>
      <c r="D51" s="44" t="s">
        <v>18</v>
      </c>
      <c r="E51" s="45" t="s">
        <v>29</v>
      </c>
      <c r="F51" s="93" t="s">
        <v>127</v>
      </c>
      <c r="G51" s="44" t="str">
        <f t="shared" si="1"/>
        <v>Augusto</v>
      </c>
      <c r="H51" s="46" t="s">
        <v>111</v>
      </c>
      <c r="I51" s="46" t="s">
        <v>24</v>
      </c>
      <c r="J51" s="44" t="str">
        <f t="shared" si="4"/>
        <v>Não</v>
      </c>
      <c r="K51" s="47">
        <v>45222.0</v>
      </c>
      <c r="L51" s="45"/>
      <c r="M51" s="45" t="s">
        <v>51</v>
      </c>
      <c r="N51" s="48">
        <v>0.007</v>
      </c>
      <c r="O51" s="44" t="s">
        <v>24</v>
      </c>
      <c r="P51" s="49">
        <v>0.0</v>
      </c>
      <c r="Q51" s="102"/>
      <c r="R51" s="60" t="s">
        <v>303</v>
      </c>
      <c r="S51" s="45" t="s">
        <v>113</v>
      </c>
      <c r="T51" s="24" t="s">
        <v>304</v>
      </c>
      <c r="U51" s="9" t="s">
        <v>29</v>
      </c>
      <c r="V51" s="51" t="str">
        <f t="shared" si="3"/>
        <v>Ativo</v>
      </c>
      <c r="W51" s="45"/>
      <c r="X51" s="52" t="s">
        <v>115</v>
      </c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>
        <v>48822.53</v>
      </c>
      <c r="AM51" s="54">
        <v>75424.98</v>
      </c>
      <c r="AN51" s="54">
        <v>81632.83</v>
      </c>
      <c r="AO51" s="54">
        <v>75566.95</v>
      </c>
      <c r="AP51" s="53">
        <v>72113.04</v>
      </c>
      <c r="AQ51" s="53">
        <v>79278.76</v>
      </c>
      <c r="AR51" s="53">
        <v>82893.79</v>
      </c>
      <c r="AS51" s="53">
        <v>4132.46</v>
      </c>
      <c r="AT51" s="53">
        <f t="array" ref="AT51">XLOOKUP(C51,'PL TOTAL D0'!A:A,'PL TOTAL D0'!C:C,"")</f>
        <v>4165.21</v>
      </c>
    </row>
    <row r="52" ht="15.75" customHeight="1">
      <c r="A52" s="6" t="s">
        <v>36</v>
      </c>
      <c r="B52" s="55" t="s">
        <v>301</v>
      </c>
      <c r="C52" s="56" t="s">
        <v>305</v>
      </c>
      <c r="D52" s="9" t="s">
        <v>18</v>
      </c>
      <c r="E52" s="24" t="s">
        <v>29</v>
      </c>
      <c r="F52" s="93" t="s">
        <v>127</v>
      </c>
      <c r="G52" s="44" t="str">
        <f t="shared" si="1"/>
        <v>Augusto</v>
      </c>
      <c r="H52" s="51" t="s">
        <v>147</v>
      </c>
      <c r="I52" s="51" t="s">
        <v>148</v>
      </c>
      <c r="J52" s="44" t="str">
        <f t="shared" si="4"/>
        <v>Não</v>
      </c>
      <c r="K52" s="57">
        <v>45293.0</v>
      </c>
      <c r="L52" s="45"/>
      <c r="M52" s="24" t="s">
        <v>67</v>
      </c>
      <c r="N52" s="58">
        <v>0.0</v>
      </c>
      <c r="O52" s="9" t="s">
        <v>24</v>
      </c>
      <c r="P52" s="59">
        <v>0.0</v>
      </c>
      <c r="Q52" s="63"/>
      <c r="R52" s="99" t="s">
        <v>306</v>
      </c>
      <c r="S52" s="24" t="s">
        <v>113</v>
      </c>
      <c r="T52" s="24" t="s">
        <v>304</v>
      </c>
      <c r="U52" s="9" t="s">
        <v>29</v>
      </c>
      <c r="V52" s="51" t="str">
        <f t="shared" si="3"/>
        <v>Ativo</v>
      </c>
      <c r="W52" s="45"/>
      <c r="X52" s="52" t="s">
        <v>115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>
        <v>0.0</v>
      </c>
      <c r="AO52" s="54">
        <v>16116.88</v>
      </c>
      <c r="AP52" s="53">
        <v>21365.67</v>
      </c>
      <c r="AQ52" s="53">
        <v>28193.34</v>
      </c>
      <c r="AR52" s="53">
        <v>30082.51</v>
      </c>
      <c r="AS52" s="53">
        <v>21100.83</v>
      </c>
      <c r="AT52" s="53">
        <f t="array" ref="AT52">XLOOKUP(C52,'PL TOTAL D0'!A:A,'PL TOTAL D0'!C:C,"")</f>
        <v>27090.56</v>
      </c>
    </row>
    <row r="53" ht="15.75" customHeight="1">
      <c r="A53" s="41" t="s">
        <v>36</v>
      </c>
      <c r="B53" s="42" t="s">
        <v>307</v>
      </c>
      <c r="C53" s="103" t="s">
        <v>308</v>
      </c>
      <c r="D53" s="44" t="s">
        <v>18</v>
      </c>
      <c r="E53" s="45" t="s">
        <v>29</v>
      </c>
      <c r="F53" s="44" t="s">
        <v>142</v>
      </c>
      <c r="G53" s="44" t="str">
        <f t="shared" si="1"/>
        <v>Breno</v>
      </c>
      <c r="H53" s="46" t="s">
        <v>111</v>
      </c>
      <c r="I53" s="46" t="s">
        <v>24</v>
      </c>
      <c r="J53" s="44" t="str">
        <f t="shared" si="4"/>
        <v>Não</v>
      </c>
      <c r="K53" s="47">
        <v>45202.0</v>
      </c>
      <c r="L53" s="62"/>
      <c r="M53" s="45" t="s">
        <v>51</v>
      </c>
      <c r="N53" s="48">
        <v>0.0</v>
      </c>
      <c r="O53" s="44" t="s">
        <v>24</v>
      </c>
      <c r="P53" s="49">
        <v>0.0</v>
      </c>
      <c r="Q53" s="50"/>
      <c r="R53" s="41"/>
      <c r="S53" s="45" t="s">
        <v>113</v>
      </c>
      <c r="T53" s="24" t="s">
        <v>309</v>
      </c>
      <c r="U53" s="9" t="s">
        <v>29</v>
      </c>
      <c r="V53" s="51" t="str">
        <f t="shared" si="3"/>
        <v>Ativo</v>
      </c>
      <c r="W53" s="45"/>
      <c r="X53" s="52" t="s">
        <v>124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>
        <v>0.0</v>
      </c>
      <c r="AL53" s="54">
        <v>194378.52</v>
      </c>
      <c r="AM53" s="54">
        <v>674378.81</v>
      </c>
      <c r="AN53" s="54">
        <v>681890.11</v>
      </c>
      <c r="AO53" s="54">
        <v>677840.76</v>
      </c>
      <c r="AP53" s="53">
        <v>682786.1</v>
      </c>
      <c r="AQ53" s="53">
        <v>688196.81</v>
      </c>
      <c r="AR53" s="53">
        <v>682735.49</v>
      </c>
      <c r="AS53" s="53">
        <v>682566.4</v>
      </c>
      <c r="AT53" s="53">
        <f t="array" ref="AT53">XLOOKUP(C53,'PL TOTAL D0'!A:A,'PL TOTAL D0'!C:C,"")</f>
        <v>687302.1</v>
      </c>
    </row>
    <row r="54" ht="15.75" customHeight="1">
      <c r="A54" s="41" t="s">
        <v>36</v>
      </c>
      <c r="B54" s="42" t="s">
        <v>310</v>
      </c>
      <c r="C54" s="43" t="s">
        <v>311</v>
      </c>
      <c r="D54" s="44" t="s">
        <v>18</v>
      </c>
      <c r="E54" s="45" t="s">
        <v>29</v>
      </c>
      <c r="F54" s="44" t="s">
        <v>295</v>
      </c>
      <c r="G54" s="44" t="str">
        <f t="shared" si="1"/>
        <v>Augusto</v>
      </c>
      <c r="H54" s="51" t="s">
        <v>147</v>
      </c>
      <c r="I54" s="51" t="s">
        <v>220</v>
      </c>
      <c r="J54" s="44" t="str">
        <f t="shared" si="4"/>
        <v>Não</v>
      </c>
      <c r="K54" s="47">
        <v>44973.0</v>
      </c>
      <c r="L54" s="45"/>
      <c r="M54" s="45" t="s">
        <v>51</v>
      </c>
      <c r="N54" s="48">
        <v>0.012</v>
      </c>
      <c r="O54" s="44" t="s">
        <v>24</v>
      </c>
      <c r="P54" s="49">
        <v>0.0</v>
      </c>
      <c r="Q54" s="60"/>
      <c r="R54" s="50"/>
      <c r="S54" s="45" t="s">
        <v>113</v>
      </c>
      <c r="T54" s="24" t="s">
        <v>312</v>
      </c>
      <c r="U54" s="9" t="s">
        <v>29</v>
      </c>
      <c r="V54" s="51" t="str">
        <f t="shared" si="3"/>
        <v>Ativo</v>
      </c>
      <c r="W54" s="45"/>
      <c r="X54" s="52" t="s">
        <v>124</v>
      </c>
      <c r="Y54" s="54"/>
      <c r="Z54" s="54"/>
      <c r="AA54" s="54"/>
      <c r="AB54" s="54"/>
      <c r="AC54" s="54">
        <v>0.0</v>
      </c>
      <c r="AD54" s="54">
        <v>205400.96</v>
      </c>
      <c r="AE54" s="54">
        <v>207992.18</v>
      </c>
      <c r="AF54" s="54">
        <v>191564.02</v>
      </c>
      <c r="AG54" s="54">
        <v>178117.61</v>
      </c>
      <c r="AH54" s="54">
        <v>179706.97</v>
      </c>
      <c r="AI54" s="54">
        <v>161227.33</v>
      </c>
      <c r="AJ54" s="54">
        <v>139805.06</v>
      </c>
      <c r="AK54" s="54">
        <v>114175.85</v>
      </c>
      <c r="AL54" s="54">
        <v>114006.86</v>
      </c>
      <c r="AM54" s="54">
        <v>97661.65</v>
      </c>
      <c r="AN54" s="54">
        <v>98971.16</v>
      </c>
      <c r="AO54" s="54">
        <v>84112.58</v>
      </c>
      <c r="AP54" s="53">
        <v>69883.43</v>
      </c>
      <c r="AQ54" s="53">
        <v>0.0</v>
      </c>
      <c r="AR54" s="53">
        <v>26.37</v>
      </c>
      <c r="AS54" s="53">
        <v>26.37</v>
      </c>
      <c r="AT54" s="53">
        <f t="array" ref="AT54">XLOOKUP(C54,'PL TOTAL D0'!A:A,'PL TOTAL D0'!C:C,"")</f>
        <v>28.73</v>
      </c>
    </row>
    <row r="55" ht="15.75" customHeight="1">
      <c r="A55" s="41" t="s">
        <v>36</v>
      </c>
      <c r="B55" s="42" t="s">
        <v>313</v>
      </c>
      <c r="C55" s="43" t="s">
        <v>314</v>
      </c>
      <c r="D55" s="44" t="s">
        <v>18</v>
      </c>
      <c r="E55" s="45" t="s">
        <v>19</v>
      </c>
      <c r="F55" s="44" t="s">
        <v>214</v>
      </c>
      <c r="G55" s="44" t="str">
        <f t="shared" si="1"/>
        <v>Augusto</v>
      </c>
      <c r="H55" s="51" t="s">
        <v>111</v>
      </c>
      <c r="I55" s="51" t="s">
        <v>24</v>
      </c>
      <c r="J55" s="44" t="str">
        <f t="shared" si="4"/>
        <v>Não</v>
      </c>
      <c r="K55" s="47">
        <v>44949.0</v>
      </c>
      <c r="L55" s="45"/>
      <c r="M55" s="45" t="s">
        <v>51</v>
      </c>
      <c r="N55" s="48">
        <v>0.012</v>
      </c>
      <c r="O55" s="44" t="s">
        <v>24</v>
      </c>
      <c r="P55" s="49">
        <v>0.0</v>
      </c>
      <c r="Q55" s="60"/>
      <c r="R55" s="50"/>
      <c r="S55" s="45" t="s">
        <v>113</v>
      </c>
      <c r="T55" s="24" t="s">
        <v>315</v>
      </c>
      <c r="U55" s="9" t="s">
        <v>19</v>
      </c>
      <c r="V55" s="51" t="str">
        <f t="shared" si="3"/>
        <v>Ativo</v>
      </c>
      <c r="W55" s="45"/>
      <c r="X55" s="52" t="s">
        <v>124</v>
      </c>
      <c r="Y55" s="54"/>
      <c r="Z55" s="54"/>
      <c r="AA55" s="54"/>
      <c r="AB55" s="54"/>
      <c r="AC55" s="54">
        <v>488327.59</v>
      </c>
      <c r="AD55" s="54">
        <v>497674.32</v>
      </c>
      <c r="AE55" s="54">
        <v>487428.52</v>
      </c>
      <c r="AF55" s="54">
        <v>490845.49</v>
      </c>
      <c r="AG55" s="54">
        <v>414552.97</v>
      </c>
      <c r="AH55" s="54">
        <v>417043.39</v>
      </c>
      <c r="AI55" s="54">
        <v>419792.77</v>
      </c>
      <c r="AJ55" s="54">
        <v>391724.01</v>
      </c>
      <c r="AK55" s="54">
        <v>394426.75</v>
      </c>
      <c r="AL55" s="54">
        <v>384393.43</v>
      </c>
      <c r="AM55" s="54">
        <v>880468.69</v>
      </c>
      <c r="AN55" s="54">
        <v>481718.89</v>
      </c>
      <c r="AO55" s="54">
        <v>56915.16</v>
      </c>
      <c r="AP55" s="53">
        <v>50642.57</v>
      </c>
      <c r="AQ55" s="53">
        <v>51013.45</v>
      </c>
      <c r="AR55" s="53">
        <v>85.13</v>
      </c>
      <c r="AS55" s="53">
        <v>72.95</v>
      </c>
      <c r="AT55" s="53">
        <f t="array" ref="AT55">XLOOKUP(C55,'PL TOTAL D0'!A:A,'PL TOTAL D0'!C:C,"")</f>
        <v>80306.81</v>
      </c>
    </row>
    <row r="56" ht="15.75" customHeight="1">
      <c r="A56" s="41" t="s">
        <v>36</v>
      </c>
      <c r="B56" s="42" t="s">
        <v>316</v>
      </c>
      <c r="C56" s="43" t="s">
        <v>317</v>
      </c>
      <c r="D56" s="44" t="s">
        <v>18</v>
      </c>
      <c r="E56" s="45" t="s">
        <v>19</v>
      </c>
      <c r="F56" s="44" t="s">
        <v>20</v>
      </c>
      <c r="G56" s="44" t="str">
        <f t="shared" si="1"/>
        <v>#N/A</v>
      </c>
      <c r="H56" s="46" t="s">
        <v>186</v>
      </c>
      <c r="I56" s="46" t="s">
        <v>24</v>
      </c>
      <c r="J56" s="44" t="str">
        <f t="shared" si="4"/>
        <v>Não</v>
      </c>
      <c r="K56" s="47">
        <v>44988.0</v>
      </c>
      <c r="L56" s="72">
        <v>45174.0</v>
      </c>
      <c r="M56" s="45" t="s">
        <v>51</v>
      </c>
      <c r="N56" s="48">
        <v>0.002</v>
      </c>
      <c r="O56" s="44" t="s">
        <v>24</v>
      </c>
      <c r="P56" s="49">
        <v>0.0</v>
      </c>
      <c r="Q56" s="74"/>
      <c r="R56" s="104" t="s">
        <v>318</v>
      </c>
      <c r="S56" s="45" t="s">
        <v>113</v>
      </c>
      <c r="T56" s="24" t="s">
        <v>319</v>
      </c>
      <c r="U56" s="9" t="s">
        <v>19</v>
      </c>
      <c r="V56" s="51" t="str">
        <f t="shared" si="3"/>
        <v>Encerrado</v>
      </c>
      <c r="W56" s="45"/>
      <c r="X56" s="52"/>
      <c r="Y56" s="54"/>
      <c r="Z56" s="54"/>
      <c r="AA56" s="54"/>
      <c r="AB56" s="54"/>
      <c r="AC56" s="54">
        <v>0.0</v>
      </c>
      <c r="AD56" s="54">
        <v>0.0</v>
      </c>
      <c r="AE56" s="54">
        <v>100841.03</v>
      </c>
      <c r="AF56" s="54">
        <v>101642.93</v>
      </c>
      <c r="AG56" s="54">
        <v>102937.17</v>
      </c>
      <c r="AH56" s="54">
        <v>104060.87</v>
      </c>
      <c r="AI56" s="54">
        <v>105138.59</v>
      </c>
      <c r="AJ56" s="54">
        <v>0.0</v>
      </c>
      <c r="AK56" s="54">
        <v>0.0</v>
      </c>
      <c r="AL56" s="54">
        <v>0.0</v>
      </c>
      <c r="AM56" s="54">
        <v>0.0</v>
      </c>
      <c r="AN56" s="54">
        <v>0.0</v>
      </c>
      <c r="AO56" s="54">
        <v>0.0</v>
      </c>
      <c r="AP56" s="53">
        <v>0.0</v>
      </c>
      <c r="AQ56" s="53">
        <v>0.0</v>
      </c>
      <c r="AR56" s="53">
        <v>0.0</v>
      </c>
      <c r="AS56" s="53">
        <v>0.0</v>
      </c>
      <c r="AT56" s="53" t="str">
        <f t="array" ref="AT56">XLOOKUP(C56,'PL TOTAL D0'!A:A,'PL TOTAL D0'!C:C,"")</f>
        <v/>
      </c>
    </row>
    <row r="57" ht="15.75" customHeight="1">
      <c r="A57" s="41" t="s">
        <v>36</v>
      </c>
      <c r="B57" s="42" t="s">
        <v>320</v>
      </c>
      <c r="C57" s="43" t="s">
        <v>321</v>
      </c>
      <c r="D57" s="44" t="s">
        <v>18</v>
      </c>
      <c r="E57" s="45" t="s">
        <v>19</v>
      </c>
      <c r="F57" s="44" t="s">
        <v>20</v>
      </c>
      <c r="G57" s="44" t="str">
        <f t="shared" si="1"/>
        <v>Breno</v>
      </c>
      <c r="H57" s="46" t="s">
        <v>111</v>
      </c>
      <c r="I57" s="46" t="s">
        <v>24</v>
      </c>
      <c r="J57" s="44" t="str">
        <f t="shared" si="4"/>
        <v>Sim</v>
      </c>
      <c r="K57" s="47">
        <v>44973.0</v>
      </c>
      <c r="L57" s="45"/>
      <c r="M57" s="45" t="s">
        <v>41</v>
      </c>
      <c r="N57" s="48">
        <v>0.015</v>
      </c>
      <c r="O57" s="44" t="s">
        <v>42</v>
      </c>
      <c r="P57" s="49">
        <v>0.1</v>
      </c>
      <c r="Q57" s="60" t="s">
        <v>322</v>
      </c>
      <c r="R57" s="50"/>
      <c r="S57" s="45" t="s">
        <v>113</v>
      </c>
      <c r="T57" s="24" t="s">
        <v>323</v>
      </c>
      <c r="U57" s="9" t="s">
        <v>19</v>
      </c>
      <c r="V57" s="51" t="str">
        <f t="shared" si="3"/>
        <v>Ativo</v>
      </c>
      <c r="W57" s="45"/>
      <c r="X57" s="52" t="s">
        <v>124</v>
      </c>
      <c r="Y57" s="54"/>
      <c r="Z57" s="54"/>
      <c r="AA57" s="54"/>
      <c r="AB57" s="54"/>
      <c r="AC57" s="54"/>
      <c r="AD57" s="54">
        <v>378063.59</v>
      </c>
      <c r="AE57" s="54">
        <v>412014.46</v>
      </c>
      <c r="AF57" s="54">
        <v>415110.81</v>
      </c>
      <c r="AG57" s="54">
        <v>627525.17</v>
      </c>
      <c r="AH57" s="54">
        <v>640821.67</v>
      </c>
      <c r="AI57" s="54">
        <v>648299.81</v>
      </c>
      <c r="AJ57" s="54">
        <v>645446.74</v>
      </c>
      <c r="AK57" s="54">
        <v>647232.4</v>
      </c>
      <c r="AL57" s="54">
        <v>648936.31</v>
      </c>
      <c r="AM57" s="54">
        <v>658994.24</v>
      </c>
      <c r="AN57" s="54">
        <v>668204.47</v>
      </c>
      <c r="AO57" s="54">
        <v>670288.78</v>
      </c>
      <c r="AP57" s="53">
        <v>673873.7</v>
      </c>
      <c r="AQ57" s="53">
        <v>680459.13</v>
      </c>
      <c r="AR57" s="53">
        <v>670476.35</v>
      </c>
      <c r="AS57" s="53">
        <v>671584.1</v>
      </c>
      <c r="AT57" s="53">
        <f t="array" ref="AT57">XLOOKUP(C57,'PL TOTAL D0'!A:A,'PL TOTAL D0'!C:C,"")</f>
        <v>573746.1</v>
      </c>
    </row>
    <row r="58" ht="15.75" customHeight="1">
      <c r="A58" s="41" t="s">
        <v>36</v>
      </c>
      <c r="B58" s="42" t="s">
        <v>324</v>
      </c>
      <c r="C58" s="43" t="s">
        <v>325</v>
      </c>
      <c r="D58" s="44" t="s">
        <v>18</v>
      </c>
      <c r="E58" s="45" t="s">
        <v>19</v>
      </c>
      <c r="F58" s="44" t="s">
        <v>83</v>
      </c>
      <c r="G58" s="44" t="str">
        <f t="shared" si="1"/>
        <v>Augusto</v>
      </c>
      <c r="H58" s="46" t="s">
        <v>111</v>
      </c>
      <c r="I58" s="46" t="s">
        <v>24</v>
      </c>
      <c r="J58" s="44" t="str">
        <f t="shared" si="4"/>
        <v>Não</v>
      </c>
      <c r="K58" s="47">
        <v>45086.0</v>
      </c>
      <c r="L58" s="62"/>
      <c r="M58" s="45" t="s">
        <v>51</v>
      </c>
      <c r="N58" s="48">
        <v>0.012</v>
      </c>
      <c r="O58" s="44" t="s">
        <v>24</v>
      </c>
      <c r="P58" s="49">
        <v>0.0</v>
      </c>
      <c r="Q58" s="50"/>
      <c r="R58" s="50"/>
      <c r="S58" s="45" t="s">
        <v>113</v>
      </c>
      <c r="T58" s="24" t="s">
        <v>326</v>
      </c>
      <c r="U58" s="9" t="s">
        <v>29</v>
      </c>
      <c r="V58" s="51" t="str">
        <f t="shared" si="3"/>
        <v>Ativo</v>
      </c>
      <c r="W58" s="45"/>
      <c r="X58" s="52" t="s">
        <v>124</v>
      </c>
      <c r="Y58" s="54"/>
      <c r="Z58" s="54"/>
      <c r="AA58" s="54"/>
      <c r="AB58" s="54"/>
      <c r="AC58" s="54"/>
      <c r="AD58" s="54"/>
      <c r="AE58" s="54"/>
      <c r="AF58" s="54"/>
      <c r="AG58" s="54"/>
      <c r="AH58" s="54">
        <v>100410.67</v>
      </c>
      <c r="AI58" s="54">
        <v>101431.94</v>
      </c>
      <c r="AJ58" s="54">
        <v>102078.59</v>
      </c>
      <c r="AK58" s="54">
        <v>97069.76</v>
      </c>
      <c r="AL58" s="54">
        <v>97860.25</v>
      </c>
      <c r="AM58" s="54">
        <v>98666.32</v>
      </c>
      <c r="AN58" s="54">
        <v>99541.39</v>
      </c>
      <c r="AO58" s="54">
        <v>90200.82</v>
      </c>
      <c r="AP58" s="53">
        <v>90926.93</v>
      </c>
      <c r="AQ58" s="53">
        <v>43467.77</v>
      </c>
      <c r="AR58" s="53">
        <v>43687.14</v>
      </c>
      <c r="AS58" s="53">
        <v>44032.35</v>
      </c>
      <c r="AT58" s="53">
        <f t="array" ref="AT58">XLOOKUP(C58,'PL TOTAL D0'!A:A,'PL TOTAL D0'!C:C,"")</f>
        <v>36453.73</v>
      </c>
    </row>
    <row r="59" ht="15.75" customHeight="1">
      <c r="A59" s="41" t="s">
        <v>36</v>
      </c>
      <c r="B59" s="55" t="s">
        <v>327</v>
      </c>
      <c r="C59" s="56" t="s">
        <v>328</v>
      </c>
      <c r="D59" s="9" t="s">
        <v>18</v>
      </c>
      <c r="E59" s="24" t="s">
        <v>29</v>
      </c>
      <c r="F59" s="9" t="s">
        <v>329</v>
      </c>
      <c r="G59" s="44" t="str">
        <f t="shared" si="1"/>
        <v>#N/A</v>
      </c>
      <c r="H59" s="51" t="s">
        <v>206</v>
      </c>
      <c r="I59" s="51" t="s">
        <v>24</v>
      </c>
      <c r="J59" s="44" t="str">
        <f t="shared" si="4"/>
        <v>Não</v>
      </c>
      <c r="K59" s="57">
        <v>45454.0</v>
      </c>
      <c r="L59" s="62"/>
      <c r="M59" s="24" t="s">
        <v>51</v>
      </c>
      <c r="N59" s="58">
        <v>0.012</v>
      </c>
      <c r="O59" s="9" t="s">
        <v>24</v>
      </c>
      <c r="P59" s="59">
        <v>0.0</v>
      </c>
      <c r="Q59" s="50"/>
      <c r="R59" s="50"/>
      <c r="S59" s="24" t="s">
        <v>113</v>
      </c>
      <c r="T59" s="24" t="s">
        <v>330</v>
      </c>
      <c r="U59" s="9" t="s">
        <v>29</v>
      </c>
      <c r="V59" s="51" t="str">
        <f t="shared" si="3"/>
        <v>Ativo</v>
      </c>
      <c r="W59" s="24" t="s">
        <v>69</v>
      </c>
      <c r="X59" s="52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3"/>
      <c r="AQ59" s="53"/>
      <c r="AR59" s="53"/>
      <c r="AS59" s="53"/>
      <c r="AT59" s="53" t="str">
        <f t="array" ref="AT59">XLOOKUP(C59,'PL TOTAL D0'!A:A,'PL TOTAL D0'!C:C,"")</f>
        <v/>
      </c>
    </row>
    <row r="60" ht="15.75" customHeight="1">
      <c r="A60" s="41" t="s">
        <v>36</v>
      </c>
      <c r="B60" s="42" t="s">
        <v>331</v>
      </c>
      <c r="C60" s="43" t="s">
        <v>332</v>
      </c>
      <c r="D60" s="44" t="s">
        <v>18</v>
      </c>
      <c r="E60" s="45" t="s">
        <v>19</v>
      </c>
      <c r="F60" s="44" t="s">
        <v>83</v>
      </c>
      <c r="G60" s="44" t="str">
        <f t="shared" si="1"/>
        <v>#N/A</v>
      </c>
      <c r="H60" s="51" t="s">
        <v>147</v>
      </c>
      <c r="I60" s="46" t="s">
        <v>220</v>
      </c>
      <c r="J60" s="44" t="str">
        <f t="shared" si="4"/>
        <v>Não</v>
      </c>
      <c r="K60" s="47">
        <v>45012.0</v>
      </c>
      <c r="L60" s="45"/>
      <c r="M60" s="45" t="s">
        <v>51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113</v>
      </c>
      <c r="T60" s="24" t="s">
        <v>333</v>
      </c>
      <c r="U60" s="9" t="s">
        <v>19</v>
      </c>
      <c r="V60" s="51" t="str">
        <f t="shared" si="3"/>
        <v>Ativo</v>
      </c>
      <c r="W60" s="45"/>
      <c r="X60" s="52" t="s">
        <v>124</v>
      </c>
      <c r="Y60" s="54"/>
      <c r="Z60" s="54"/>
      <c r="AA60" s="54"/>
      <c r="AB60" s="54"/>
      <c r="AC60" s="54"/>
      <c r="AD60" s="54">
        <v>0.0</v>
      </c>
      <c r="AE60" s="54">
        <v>1348.85</v>
      </c>
      <c r="AF60" s="54">
        <v>0.0</v>
      </c>
      <c r="AG60" s="54">
        <v>0.0</v>
      </c>
      <c r="AH60" s="54">
        <v>0.0</v>
      </c>
      <c r="AI60" s="54">
        <v>0.0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 t="str">
        <f t="array" ref="AT60">XLOOKUP(C60,'PL TOTAL D0'!A:A,'PL TOTAL D0'!C:C,"")</f>
        <v/>
      </c>
    </row>
    <row r="61" ht="15.75" customHeight="1">
      <c r="A61" s="6" t="s">
        <v>36</v>
      </c>
      <c r="B61" s="55" t="s">
        <v>334</v>
      </c>
      <c r="C61" s="56" t="s">
        <v>335</v>
      </c>
      <c r="D61" s="9" t="s">
        <v>77</v>
      </c>
      <c r="E61" s="24" t="s">
        <v>29</v>
      </c>
      <c r="F61" s="9" t="s">
        <v>336</v>
      </c>
      <c r="G61" s="44" t="str">
        <f t="shared" si="1"/>
        <v>Breno</v>
      </c>
      <c r="H61" s="51" t="s">
        <v>111</v>
      </c>
      <c r="I61" s="51" t="s">
        <v>24</v>
      </c>
      <c r="J61" s="44" t="str">
        <f t="shared" si="4"/>
        <v>Sim</v>
      </c>
      <c r="K61" s="57">
        <v>45323.0</v>
      </c>
      <c r="L61" s="45"/>
      <c r="M61" s="24" t="s">
        <v>51</v>
      </c>
      <c r="N61" s="58">
        <v>0.012</v>
      </c>
      <c r="O61" s="9" t="s">
        <v>24</v>
      </c>
      <c r="P61" s="59">
        <v>0.0</v>
      </c>
      <c r="Q61" s="15" t="s">
        <v>337</v>
      </c>
      <c r="R61" s="50"/>
      <c r="S61" s="24" t="s">
        <v>113</v>
      </c>
      <c r="T61" s="24" t="s">
        <v>338</v>
      </c>
      <c r="U61" s="9" t="s">
        <v>29</v>
      </c>
      <c r="V61" s="51" t="str">
        <f t="shared" si="3"/>
        <v>Ativo</v>
      </c>
      <c r="W61" s="45"/>
      <c r="X61" s="52" t="s">
        <v>115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>
        <v>428703.97</v>
      </c>
      <c r="AP61" s="53">
        <v>603129.69</v>
      </c>
      <c r="AQ61" s="53">
        <v>607761.38</v>
      </c>
      <c r="AR61" s="53">
        <v>611000.0</v>
      </c>
      <c r="AS61" s="53">
        <v>615584.5</v>
      </c>
      <c r="AT61" s="53">
        <f t="array" ref="AT61">XLOOKUP(C61,'PL TOTAL D0'!A:A,'PL TOTAL D0'!C:C,"")</f>
        <v>619982.2</v>
      </c>
    </row>
    <row r="62" ht="15.75" customHeight="1">
      <c r="A62" s="41" t="s">
        <v>36</v>
      </c>
      <c r="B62" s="61" t="s">
        <v>339</v>
      </c>
      <c r="C62" s="43" t="s">
        <v>340</v>
      </c>
      <c r="D62" s="44" t="s">
        <v>18</v>
      </c>
      <c r="E62" s="45" t="s">
        <v>175</v>
      </c>
      <c r="F62" s="44" t="s">
        <v>176</v>
      </c>
      <c r="G62" s="44" t="str">
        <f t="shared" si="1"/>
        <v>Bruno</v>
      </c>
      <c r="H62" s="46" t="s">
        <v>111</v>
      </c>
      <c r="I62" s="46" t="s">
        <v>24</v>
      </c>
      <c r="J62" s="44" t="str">
        <f t="shared" si="4"/>
        <v>Não</v>
      </c>
      <c r="K62" s="47">
        <v>45035.0</v>
      </c>
      <c r="L62" s="45"/>
      <c r="M62" s="45" t="s">
        <v>112</v>
      </c>
      <c r="N62" s="48">
        <v>0.012</v>
      </c>
      <c r="O62" s="44" t="s">
        <v>24</v>
      </c>
      <c r="P62" s="49">
        <v>0.0</v>
      </c>
      <c r="Q62" s="50"/>
      <c r="R62" s="60" t="s">
        <v>341</v>
      </c>
      <c r="S62" s="45" t="s">
        <v>113</v>
      </c>
      <c r="T62" s="24" t="s">
        <v>342</v>
      </c>
      <c r="U62" s="9" t="s">
        <v>60</v>
      </c>
      <c r="V62" s="51" t="str">
        <f t="shared" si="3"/>
        <v>Ativo</v>
      </c>
      <c r="W62" s="45"/>
      <c r="X62" s="52" t="s">
        <v>124</v>
      </c>
      <c r="Y62" s="54"/>
      <c r="Z62" s="54"/>
      <c r="AA62" s="54"/>
      <c r="AB62" s="54"/>
      <c r="AC62" s="54"/>
      <c r="AD62" s="54"/>
      <c r="AE62" s="54">
        <v>0.0</v>
      </c>
      <c r="AF62" s="54">
        <v>2338313.82</v>
      </c>
      <c r="AG62" s="54">
        <v>2484801.55</v>
      </c>
      <c r="AH62" s="54">
        <v>2522741.14</v>
      </c>
      <c r="AI62" s="54">
        <v>5935459.35</v>
      </c>
      <c r="AJ62" s="54">
        <v>5957345.32</v>
      </c>
      <c r="AK62" s="54">
        <v>6005596.18</v>
      </c>
      <c r="AL62" s="54">
        <v>6026667.02</v>
      </c>
      <c r="AM62" s="54">
        <v>6098388.92</v>
      </c>
      <c r="AN62" s="54">
        <v>6183506.47</v>
      </c>
      <c r="AO62" s="54">
        <v>6198048.03</v>
      </c>
      <c r="AP62" s="53">
        <v>6242860.74</v>
      </c>
      <c r="AQ62" s="53">
        <v>6273001.62</v>
      </c>
      <c r="AR62" s="53">
        <v>6221345.06</v>
      </c>
      <c r="AS62" s="53">
        <v>6244633.0</v>
      </c>
      <c r="AT62" s="53">
        <f t="array" ref="AT62">XLOOKUP(C62,'PL TOTAL D0'!A:A,'PL TOTAL D0'!C:C,"")</f>
        <v>6274035</v>
      </c>
    </row>
    <row r="63" ht="15.75" customHeight="1">
      <c r="A63" s="41" t="s">
        <v>36</v>
      </c>
      <c r="B63" s="42" t="s">
        <v>343</v>
      </c>
      <c r="C63" s="43" t="s">
        <v>344</v>
      </c>
      <c r="D63" s="44" t="s">
        <v>18</v>
      </c>
      <c r="E63" s="45" t="s">
        <v>29</v>
      </c>
      <c r="F63" s="44" t="s">
        <v>167</v>
      </c>
      <c r="G63" s="44" t="str">
        <f t="shared" si="1"/>
        <v>Breno</v>
      </c>
      <c r="H63" s="46" t="s">
        <v>111</v>
      </c>
      <c r="I63" s="46" t="s">
        <v>24</v>
      </c>
      <c r="J63" s="44" t="str">
        <f t="shared" si="4"/>
        <v>Sim</v>
      </c>
      <c r="K63" s="47">
        <v>44985.0</v>
      </c>
      <c r="L63" s="45"/>
      <c r="M63" s="45" t="s">
        <v>51</v>
      </c>
      <c r="N63" s="48">
        <v>0.012</v>
      </c>
      <c r="O63" s="44" t="s">
        <v>24</v>
      </c>
      <c r="P63" s="49">
        <v>0.0</v>
      </c>
      <c r="Q63" s="76" t="s">
        <v>345</v>
      </c>
      <c r="R63" s="50"/>
      <c r="S63" s="45" t="s">
        <v>113</v>
      </c>
      <c r="T63" s="24" t="s">
        <v>346</v>
      </c>
      <c r="U63" s="9" t="s">
        <v>29</v>
      </c>
      <c r="V63" s="51" t="str">
        <f t="shared" si="3"/>
        <v>Ativo</v>
      </c>
      <c r="W63" s="45"/>
      <c r="X63" s="52" t="s">
        <v>124</v>
      </c>
      <c r="Y63" s="54"/>
      <c r="Z63" s="54"/>
      <c r="AA63" s="54"/>
      <c r="AB63" s="54"/>
      <c r="AC63" s="54"/>
      <c r="AD63" s="54">
        <v>560421.19</v>
      </c>
      <c r="AE63" s="54">
        <v>916687.06</v>
      </c>
      <c r="AF63" s="54">
        <v>922926.96</v>
      </c>
      <c r="AG63" s="54">
        <v>930674.54</v>
      </c>
      <c r="AH63" s="54">
        <v>939224.97</v>
      </c>
      <c r="AI63" s="54">
        <v>946529.43</v>
      </c>
      <c r="AJ63" s="54">
        <v>678596.76</v>
      </c>
      <c r="AK63" s="54">
        <v>684079.55</v>
      </c>
      <c r="AL63" s="54">
        <v>690269.86</v>
      </c>
      <c r="AM63" s="54">
        <v>694735.41</v>
      </c>
      <c r="AN63" s="54">
        <v>700472.95</v>
      </c>
      <c r="AO63" s="54">
        <v>706805.5</v>
      </c>
      <c r="AP63" s="53">
        <v>712203.48</v>
      </c>
      <c r="AQ63" s="53">
        <v>718812.51</v>
      </c>
      <c r="AR63" s="53">
        <v>724821.85</v>
      </c>
      <c r="AS63" s="53">
        <v>729942.1</v>
      </c>
      <c r="AT63" s="53">
        <f t="array" ref="AT63">XLOOKUP(C63,'PL TOTAL D0'!A:A,'PL TOTAL D0'!C:C,"")</f>
        <v>730139.3</v>
      </c>
    </row>
    <row r="64" ht="15.75" customHeight="1">
      <c r="A64" s="41" t="s">
        <v>36</v>
      </c>
      <c r="B64" s="42" t="s">
        <v>347</v>
      </c>
      <c r="C64" s="43" t="s">
        <v>348</v>
      </c>
      <c r="D64" s="44" t="s">
        <v>18</v>
      </c>
      <c r="E64" s="45" t="s">
        <v>175</v>
      </c>
      <c r="F64" s="44" t="s">
        <v>197</v>
      </c>
      <c r="G64" s="44" t="str">
        <f t="shared" si="1"/>
        <v>Bruno</v>
      </c>
      <c r="H64" s="46" t="s">
        <v>111</v>
      </c>
      <c r="I64" s="46" t="s">
        <v>24</v>
      </c>
      <c r="J64" s="44" t="str">
        <f t="shared" si="4"/>
        <v>Não</v>
      </c>
      <c r="K64" s="47">
        <v>45096.0</v>
      </c>
      <c r="L64" s="45"/>
      <c r="M64" s="45" t="s">
        <v>41</v>
      </c>
      <c r="N64" s="48">
        <v>0.015</v>
      </c>
      <c r="O64" s="44" t="s">
        <v>42</v>
      </c>
      <c r="P64" s="49">
        <v>0.1</v>
      </c>
      <c r="Q64" s="50"/>
      <c r="R64" s="50"/>
      <c r="S64" s="45" t="s">
        <v>113</v>
      </c>
      <c r="T64" s="24" t="s">
        <v>349</v>
      </c>
      <c r="U64" s="9" t="s">
        <v>179</v>
      </c>
      <c r="V64" s="51" t="str">
        <f t="shared" si="3"/>
        <v>Ativo</v>
      </c>
      <c r="W64" s="45"/>
      <c r="X64" s="52" t="s">
        <v>115</v>
      </c>
      <c r="Y64" s="54"/>
      <c r="Z64" s="54"/>
      <c r="AA64" s="54"/>
      <c r="AB64" s="54"/>
      <c r="AC64" s="54"/>
      <c r="AD64" s="54"/>
      <c r="AE64" s="54"/>
      <c r="AF64" s="54">
        <v>0.0</v>
      </c>
      <c r="AG64" s="54">
        <v>0.0</v>
      </c>
      <c r="AH64" s="54">
        <v>1903309.48</v>
      </c>
      <c r="AI64" s="54">
        <v>1910989.17</v>
      </c>
      <c r="AJ64" s="54">
        <v>1904031.27</v>
      </c>
      <c r="AK64" s="54">
        <v>1911128.37</v>
      </c>
      <c r="AL64" s="54">
        <v>1905968.81</v>
      </c>
      <c r="AM64" s="54">
        <v>1953970.63</v>
      </c>
      <c r="AN64" s="54">
        <v>1991456.49</v>
      </c>
      <c r="AO64" s="54">
        <v>1962597.82</v>
      </c>
      <c r="AP64" s="53">
        <v>1976819.21</v>
      </c>
      <c r="AQ64" s="53">
        <v>1998699.75</v>
      </c>
      <c r="AR64" s="53">
        <v>1962590.62</v>
      </c>
      <c r="AS64" s="53">
        <v>1954476.0</v>
      </c>
      <c r="AT64" s="53">
        <f t="array" ref="AT64">XLOOKUP(C64,'PL TOTAL D0'!A:A,'PL TOTAL D0'!C:C,"")</f>
        <v>1967081</v>
      </c>
    </row>
    <row r="65" ht="15.75" customHeight="1">
      <c r="A65" s="41" t="s">
        <v>36</v>
      </c>
      <c r="B65" s="105" t="s">
        <v>350</v>
      </c>
      <c r="C65" s="106" t="s">
        <v>351</v>
      </c>
      <c r="D65" s="9" t="s">
        <v>56</v>
      </c>
      <c r="E65" s="24" t="s">
        <v>29</v>
      </c>
      <c r="F65" s="9" t="s">
        <v>352</v>
      </c>
      <c r="G65" s="44" t="str">
        <f t="shared" si="1"/>
        <v>Augusto</v>
      </c>
      <c r="H65" s="51" t="s">
        <v>111</v>
      </c>
      <c r="I65" s="51" t="s">
        <v>24</v>
      </c>
      <c r="J65" s="44" t="str">
        <f t="shared" si="4"/>
        <v>Sim</v>
      </c>
      <c r="K65" s="57">
        <v>45432.0</v>
      </c>
      <c r="L65" s="45"/>
      <c r="M65" s="24" t="s">
        <v>112</v>
      </c>
      <c r="N65" s="58">
        <v>0.014</v>
      </c>
      <c r="O65" s="9" t="s">
        <v>42</v>
      </c>
      <c r="P65" s="59">
        <v>0.1</v>
      </c>
      <c r="Q65" s="25" t="s">
        <v>353</v>
      </c>
      <c r="R65" s="50"/>
      <c r="S65" s="24" t="s">
        <v>113</v>
      </c>
      <c r="T65" s="23" t="s">
        <v>354</v>
      </c>
      <c r="U65" s="9" t="s">
        <v>29</v>
      </c>
      <c r="V65" s="51" t="str">
        <f t="shared" si="3"/>
        <v>Ativo</v>
      </c>
      <c r="W65" s="24" t="s">
        <v>86</v>
      </c>
      <c r="X65" s="5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3"/>
      <c r="AQ65" s="53"/>
      <c r="AR65" s="53"/>
      <c r="AS65" s="53">
        <v>169168.6</v>
      </c>
      <c r="AT65" s="53">
        <f t="array" ref="AT65">XLOOKUP(C65,'PL TOTAL D0'!A:A,'PL TOTAL D0'!C:C,"")</f>
        <v>170497.2</v>
      </c>
    </row>
    <row r="66" ht="15.75" customHeight="1">
      <c r="A66" s="41" t="s">
        <v>36</v>
      </c>
      <c r="B66" s="42" t="s">
        <v>355</v>
      </c>
      <c r="C66" s="43" t="s">
        <v>356</v>
      </c>
      <c r="D66" s="44" t="s">
        <v>18</v>
      </c>
      <c r="E66" s="45" t="s">
        <v>175</v>
      </c>
      <c r="F66" s="44" t="s">
        <v>176</v>
      </c>
      <c r="G66" s="44" t="str">
        <f t="shared" si="1"/>
        <v>Breno</v>
      </c>
      <c r="H66" s="46" t="s">
        <v>111</v>
      </c>
      <c r="I66" s="46" t="s">
        <v>24</v>
      </c>
      <c r="J66" s="44" t="str">
        <f t="shared" si="4"/>
        <v>Não</v>
      </c>
      <c r="K66" s="47">
        <v>45139.0</v>
      </c>
      <c r="L66" s="45"/>
      <c r="M66" s="45" t="s">
        <v>190</v>
      </c>
      <c r="N66" s="48">
        <v>0.0065</v>
      </c>
      <c r="O66" s="44" t="s">
        <v>191</v>
      </c>
      <c r="P66" s="49">
        <v>0.2</v>
      </c>
      <c r="Q66" s="50"/>
      <c r="R66" s="50"/>
      <c r="S66" s="45" t="s">
        <v>113</v>
      </c>
      <c r="T66" s="24" t="s">
        <v>357</v>
      </c>
      <c r="U66" s="9" t="s">
        <v>179</v>
      </c>
      <c r="V66" s="51" t="str">
        <f t="shared" si="3"/>
        <v>Ativo</v>
      </c>
      <c r="W66" s="45"/>
      <c r="X66" s="52" t="s">
        <v>115</v>
      </c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>
        <v>0.0</v>
      </c>
      <c r="AJ66" s="54">
        <v>773124.25</v>
      </c>
      <c r="AK66" s="54">
        <v>771807.13</v>
      </c>
      <c r="AL66" s="54">
        <v>738799.22</v>
      </c>
      <c r="AM66" s="54">
        <v>795165.85</v>
      </c>
      <c r="AN66" s="54">
        <v>835269.28</v>
      </c>
      <c r="AO66" s="54">
        <v>777749.68</v>
      </c>
      <c r="AP66" s="53">
        <v>789707.18</v>
      </c>
      <c r="AQ66" s="53">
        <v>803507.43</v>
      </c>
      <c r="AR66" s="53">
        <v>771158.64</v>
      </c>
      <c r="AS66" s="53">
        <v>746237.7</v>
      </c>
      <c r="AT66" s="53">
        <f t="array" ref="AT66">XLOOKUP(C66,'PL TOTAL D0'!A:A,'PL TOTAL D0'!C:C,"")</f>
        <v>748438.8</v>
      </c>
    </row>
    <row r="67" ht="15.75" customHeight="1">
      <c r="A67" s="41" t="s">
        <v>36</v>
      </c>
      <c r="B67" s="61" t="s">
        <v>355</v>
      </c>
      <c r="C67" s="43" t="s">
        <v>358</v>
      </c>
      <c r="D67" s="44" t="s">
        <v>18</v>
      </c>
      <c r="E67" s="45" t="s">
        <v>175</v>
      </c>
      <c r="F67" s="44" t="s">
        <v>176</v>
      </c>
      <c r="G67" s="44" t="str">
        <f t="shared" si="1"/>
        <v>Bruno</v>
      </c>
      <c r="H67" s="46" t="s">
        <v>111</v>
      </c>
      <c r="I67" s="46" t="s">
        <v>24</v>
      </c>
      <c r="J67" s="44" t="str">
        <f t="shared" si="4"/>
        <v>Não</v>
      </c>
      <c r="K67" s="47">
        <v>45012.0</v>
      </c>
      <c r="L67" s="45"/>
      <c r="M67" s="45" t="s">
        <v>51</v>
      </c>
      <c r="N67" s="48">
        <v>0.0065</v>
      </c>
      <c r="O67" s="44" t="s">
        <v>24</v>
      </c>
      <c r="P67" s="49">
        <v>0.0</v>
      </c>
      <c r="Q67" s="74"/>
      <c r="R67" s="60" t="s">
        <v>359</v>
      </c>
      <c r="S67" s="45" t="s">
        <v>113</v>
      </c>
      <c r="T67" s="24" t="s">
        <v>357</v>
      </c>
      <c r="U67" s="9" t="s">
        <v>179</v>
      </c>
      <c r="V67" s="51" t="str">
        <f t="shared" si="3"/>
        <v>Ativo</v>
      </c>
      <c r="W67" s="45"/>
      <c r="X67" s="52" t="s">
        <v>115</v>
      </c>
      <c r="Y67" s="54"/>
      <c r="Z67" s="54"/>
      <c r="AA67" s="54"/>
      <c r="AB67" s="54"/>
      <c r="AC67" s="54"/>
      <c r="AD67" s="54"/>
      <c r="AE67" s="54">
        <v>7449482.68</v>
      </c>
      <c r="AF67" s="54">
        <v>7434949.61</v>
      </c>
      <c r="AG67" s="54">
        <v>8788058.62</v>
      </c>
      <c r="AH67" s="54">
        <v>8874098.43</v>
      </c>
      <c r="AI67" s="54">
        <v>8956806.0</v>
      </c>
      <c r="AJ67" s="54">
        <v>8235068.8</v>
      </c>
      <c r="AK67" s="54">
        <v>8286387.7</v>
      </c>
      <c r="AL67" s="54">
        <v>8338874.47</v>
      </c>
      <c r="AM67" s="54">
        <v>8101725.94</v>
      </c>
      <c r="AN67" s="54">
        <v>8169228.5</v>
      </c>
      <c r="AO67" s="54">
        <v>8236926.36</v>
      </c>
      <c r="AP67" s="53">
        <v>8294948.26</v>
      </c>
      <c r="AQ67" s="53">
        <v>8080494.59</v>
      </c>
      <c r="AR67" s="53">
        <v>8140955.26</v>
      </c>
      <c r="AS67" s="53">
        <v>8199969.0</v>
      </c>
      <c r="AT67" s="53">
        <f t="array" ref="AT67">XLOOKUP(C67,'PL TOTAL D0'!A:A,'PL TOTAL D0'!C:C,"")</f>
        <v>8268411</v>
      </c>
    </row>
    <row r="68" ht="15.75" customHeight="1">
      <c r="A68" s="41" t="s">
        <v>36</v>
      </c>
      <c r="B68" s="42" t="s">
        <v>355</v>
      </c>
      <c r="C68" s="43" t="s">
        <v>360</v>
      </c>
      <c r="D68" s="44" t="s">
        <v>18</v>
      </c>
      <c r="E68" s="45" t="s">
        <v>175</v>
      </c>
      <c r="F68" s="44" t="s">
        <v>176</v>
      </c>
      <c r="G68" s="44" t="str">
        <f t="shared" si="1"/>
        <v>Augusto</v>
      </c>
      <c r="H68" s="46" t="s">
        <v>147</v>
      </c>
      <c r="I68" s="51" t="s">
        <v>148</v>
      </c>
      <c r="J68" s="44" t="str">
        <f t="shared" si="4"/>
        <v>Sim</v>
      </c>
      <c r="K68" s="47">
        <v>45163.0</v>
      </c>
      <c r="L68" s="45"/>
      <c r="M68" s="45" t="s">
        <v>190</v>
      </c>
      <c r="N68" s="48">
        <v>0.0</v>
      </c>
      <c r="O68" s="44" t="s">
        <v>24</v>
      </c>
      <c r="P68" s="49">
        <v>0.0</v>
      </c>
      <c r="Q68" s="107" t="s">
        <v>361</v>
      </c>
      <c r="R68" s="60" t="s">
        <v>362</v>
      </c>
      <c r="S68" s="45" t="s">
        <v>113</v>
      </c>
      <c r="T68" s="24" t="s">
        <v>357</v>
      </c>
      <c r="U68" s="9" t="s">
        <v>179</v>
      </c>
      <c r="V68" s="51" t="str">
        <f t="shared" si="3"/>
        <v>Ativo</v>
      </c>
      <c r="W68" s="45"/>
      <c r="X68" s="52" t="s">
        <v>115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>
        <v>0.0</v>
      </c>
      <c r="AK68" s="54">
        <v>6102.0</v>
      </c>
      <c r="AL68" s="54">
        <v>7514.41</v>
      </c>
      <c r="AM68" s="54">
        <v>9904.51</v>
      </c>
      <c r="AN68" s="54">
        <v>12040.4</v>
      </c>
      <c r="AO68" s="54">
        <v>12904.64</v>
      </c>
      <c r="AP68" s="53">
        <v>14539.84</v>
      </c>
      <c r="AQ68" s="53">
        <v>15935.1</v>
      </c>
      <c r="AR68" s="53">
        <v>17176.7</v>
      </c>
      <c r="AS68" s="53">
        <v>18069.89</v>
      </c>
      <c r="AT68" s="53">
        <f t="array" ref="AT68">XLOOKUP(C68,'PL TOTAL D0'!A:A,'PL TOTAL D0'!C:C,"")</f>
        <v>19852.56</v>
      </c>
    </row>
    <row r="69" ht="15.75" customHeight="1">
      <c r="A69" s="41" t="s">
        <v>36</v>
      </c>
      <c r="B69" s="42" t="s">
        <v>363</v>
      </c>
      <c r="C69" s="43" t="s">
        <v>364</v>
      </c>
      <c r="D69" s="44" t="s">
        <v>18</v>
      </c>
      <c r="E69" s="45" t="s">
        <v>19</v>
      </c>
      <c r="F69" s="44" t="s">
        <v>20</v>
      </c>
      <c r="G69" s="44" t="str">
        <f t="shared" si="1"/>
        <v>Augusto</v>
      </c>
      <c r="H69" s="46" t="s">
        <v>111</v>
      </c>
      <c r="I69" s="46" t="s">
        <v>24</v>
      </c>
      <c r="J69" s="44" t="str">
        <f t="shared" si="4"/>
        <v>Não</v>
      </c>
      <c r="K69" s="47">
        <v>45006.0</v>
      </c>
      <c r="L69" s="45"/>
      <c r="M69" s="45" t="s">
        <v>51</v>
      </c>
      <c r="N69" s="48">
        <v>0.012</v>
      </c>
      <c r="O69" s="44" t="s">
        <v>24</v>
      </c>
      <c r="P69" s="49">
        <v>0.0</v>
      </c>
      <c r="Q69" s="50"/>
      <c r="R69" s="50"/>
      <c r="S69" s="45" t="s">
        <v>365</v>
      </c>
      <c r="T69" s="24" t="s">
        <v>366</v>
      </c>
      <c r="U69" s="9" t="s">
        <v>19</v>
      </c>
      <c r="V69" s="51" t="str">
        <f t="shared" si="3"/>
        <v>Ativo</v>
      </c>
      <c r="W69" s="45"/>
      <c r="X69" s="52" t="s">
        <v>124</v>
      </c>
      <c r="Y69" s="54"/>
      <c r="Z69" s="54"/>
      <c r="AA69" s="54"/>
      <c r="AB69" s="54"/>
      <c r="AC69" s="54"/>
      <c r="AD69" s="54"/>
      <c r="AE69" s="54">
        <v>140275.53</v>
      </c>
      <c r="AF69" s="54">
        <v>142994.83</v>
      </c>
      <c r="AG69" s="54">
        <v>146491.67</v>
      </c>
      <c r="AH69" s="54">
        <v>149699.12</v>
      </c>
      <c r="AI69" s="54">
        <v>151065.74</v>
      </c>
      <c r="AJ69" s="54">
        <v>151119.77</v>
      </c>
      <c r="AK69" s="54">
        <v>149512.97</v>
      </c>
      <c r="AL69" s="54">
        <v>239681.0</v>
      </c>
      <c r="AM69" s="54">
        <v>242849.11</v>
      </c>
      <c r="AN69" s="54">
        <v>246542.64</v>
      </c>
      <c r="AO69" s="54">
        <v>248220.18</v>
      </c>
      <c r="AP69" s="53">
        <v>251027.22</v>
      </c>
      <c r="AQ69" s="53">
        <v>252228.48</v>
      </c>
      <c r="AR69" s="53">
        <v>250223.77</v>
      </c>
      <c r="AS69" s="53">
        <v>252643.0</v>
      </c>
      <c r="AT69" s="53">
        <f t="array" ref="AT69">XLOOKUP(C69,'PL TOTAL D0'!A:A,'PL TOTAL D0'!C:C,"")</f>
        <v>252054.2</v>
      </c>
    </row>
    <row r="70" ht="15.75" customHeight="1">
      <c r="A70" s="41" t="s">
        <v>36</v>
      </c>
      <c r="B70" s="42" t="s">
        <v>367</v>
      </c>
      <c r="C70" s="43" t="s">
        <v>368</v>
      </c>
      <c r="D70" s="44" t="s">
        <v>18</v>
      </c>
      <c r="E70" s="45" t="s">
        <v>29</v>
      </c>
      <c r="F70" s="44" t="s">
        <v>369</v>
      </c>
      <c r="G70" s="44" t="str">
        <f t="shared" si="1"/>
        <v>#N/A</v>
      </c>
      <c r="H70" s="46" t="s">
        <v>147</v>
      </c>
      <c r="I70" s="51" t="s">
        <v>148</v>
      </c>
      <c r="J70" s="44" t="str">
        <f t="shared" si="4"/>
        <v>Sim</v>
      </c>
      <c r="K70" s="47">
        <v>44988.0</v>
      </c>
      <c r="L70" s="45"/>
      <c r="M70" s="45" t="s">
        <v>67</v>
      </c>
      <c r="N70" s="48">
        <v>0.0</v>
      </c>
      <c r="O70" s="44" t="s">
        <v>24</v>
      </c>
      <c r="P70" s="49">
        <v>0.0</v>
      </c>
      <c r="Q70" s="60" t="s">
        <v>370</v>
      </c>
      <c r="R70" s="50"/>
      <c r="S70" s="45" t="s">
        <v>365</v>
      </c>
      <c r="T70" s="24" t="s">
        <v>371</v>
      </c>
      <c r="U70" s="9" t="s">
        <v>46</v>
      </c>
      <c r="V70" s="51" t="str">
        <f t="shared" si="3"/>
        <v>Ativo</v>
      </c>
      <c r="W70" s="45"/>
      <c r="X70" s="52" t="s">
        <v>124</v>
      </c>
      <c r="Y70" s="54"/>
      <c r="Z70" s="54"/>
      <c r="AA70" s="54"/>
      <c r="AB70" s="54"/>
      <c r="AC70" s="54"/>
      <c r="AD70" s="54"/>
      <c r="AE70" s="54">
        <v>1.006735542E7</v>
      </c>
      <c r="AF70" s="54">
        <v>1.018181238E7</v>
      </c>
      <c r="AG70" s="54">
        <v>3332193.62</v>
      </c>
      <c r="AH70" s="54">
        <v>3378633.61</v>
      </c>
      <c r="AI70" s="54">
        <v>3417528.18</v>
      </c>
      <c r="AJ70" s="54">
        <v>3461095.04</v>
      </c>
      <c r="AK70" s="54">
        <v>3449103.61</v>
      </c>
      <c r="AL70" s="54">
        <v>3468512.14</v>
      </c>
      <c r="AM70" s="54">
        <v>3513893.33</v>
      </c>
      <c r="AN70" s="54">
        <v>3558685.77</v>
      </c>
      <c r="AO70" s="54">
        <v>3589657.17</v>
      </c>
      <c r="AP70" s="53">
        <v>3609855.72</v>
      </c>
      <c r="AQ70" s="53">
        <v>2277301.51</v>
      </c>
      <c r="AR70" s="53">
        <v>2297292.34</v>
      </c>
      <c r="AS70" s="53">
        <v>2319695.0</v>
      </c>
      <c r="AT70" s="53" t="str">
        <f t="array" ref="AT70">XLOOKUP(C70,'PL TOTAL D0'!A:A,'PL TOTAL D0'!C:C,"")</f>
        <v/>
      </c>
    </row>
    <row r="71" ht="15.75" customHeight="1">
      <c r="A71" s="41" t="s">
        <v>36</v>
      </c>
      <c r="B71" s="42" t="s">
        <v>372</v>
      </c>
      <c r="C71" s="43" t="s">
        <v>373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111</v>
      </c>
      <c r="I71" s="46" t="s">
        <v>24</v>
      </c>
      <c r="J71" s="44" t="str">
        <f t="shared" si="4"/>
        <v>Não</v>
      </c>
      <c r="K71" s="47">
        <v>44960.0</v>
      </c>
      <c r="L71" s="45"/>
      <c r="M71" s="45" t="s">
        <v>41</v>
      </c>
      <c r="N71" s="48">
        <v>0.015</v>
      </c>
      <c r="O71" s="44" t="s">
        <v>42</v>
      </c>
      <c r="P71" s="49">
        <v>0.1</v>
      </c>
      <c r="Q71" s="50"/>
      <c r="R71" s="50"/>
      <c r="S71" s="45" t="s">
        <v>113</v>
      </c>
      <c r="T71" s="24" t="s">
        <v>374</v>
      </c>
      <c r="U71" s="9" t="s">
        <v>19</v>
      </c>
      <c r="V71" s="51" t="str">
        <f t="shared" si="3"/>
        <v>Ativo</v>
      </c>
      <c r="W71" s="45"/>
      <c r="X71" s="52" t="s">
        <v>124</v>
      </c>
      <c r="Y71" s="54"/>
      <c r="Z71" s="54"/>
      <c r="AA71" s="54"/>
      <c r="AB71" s="54"/>
      <c r="AC71" s="54">
        <v>80004.47</v>
      </c>
      <c r="AD71" s="54">
        <v>80773.53</v>
      </c>
      <c r="AE71" s="54">
        <v>81445.48</v>
      </c>
      <c r="AF71" s="54">
        <v>81833.22</v>
      </c>
      <c r="AG71" s="54">
        <v>83333.43</v>
      </c>
      <c r="AH71" s="54">
        <v>84647.01</v>
      </c>
      <c r="AI71" s="54">
        <v>86692.7</v>
      </c>
      <c r="AJ71" s="54">
        <v>115422.5</v>
      </c>
      <c r="AK71" s="54">
        <v>115882.48</v>
      </c>
      <c r="AL71" s="54">
        <v>114698.6</v>
      </c>
      <c r="AM71" s="54">
        <v>118054.86</v>
      </c>
      <c r="AN71" s="54">
        <v>120387.71</v>
      </c>
      <c r="AO71" s="54">
        <v>117585.39</v>
      </c>
      <c r="AP71" s="53">
        <v>118751.93</v>
      </c>
      <c r="AQ71" s="53">
        <v>119901.52</v>
      </c>
      <c r="AR71" s="53">
        <v>118975.26</v>
      </c>
      <c r="AS71" s="53">
        <v>118480.1</v>
      </c>
      <c r="AT71" s="53">
        <f t="array" ref="AT71">XLOOKUP(C71,'PL TOTAL D0'!A:A,'PL TOTAL D0'!C:C,"")</f>
        <v>119193.5</v>
      </c>
    </row>
    <row r="72" ht="15.75" customHeight="1">
      <c r="A72" s="41" t="s">
        <v>36</v>
      </c>
      <c r="B72" s="42" t="s">
        <v>375</v>
      </c>
      <c r="C72" s="43" t="s">
        <v>376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111</v>
      </c>
      <c r="I72" s="46" t="s">
        <v>24</v>
      </c>
      <c r="J72" s="44" t="str">
        <f t="shared" si="4"/>
        <v>Não</v>
      </c>
      <c r="K72" s="47">
        <v>45001.0</v>
      </c>
      <c r="L72" s="45"/>
      <c r="M72" s="45" t="s">
        <v>51</v>
      </c>
      <c r="N72" s="48">
        <v>0.01</v>
      </c>
      <c r="O72" s="44" t="s">
        <v>24</v>
      </c>
      <c r="P72" s="49">
        <v>0.0</v>
      </c>
      <c r="Q72" s="50"/>
      <c r="R72" s="50"/>
      <c r="S72" s="45" t="s">
        <v>113</v>
      </c>
      <c r="T72" s="24" t="s">
        <v>377</v>
      </c>
      <c r="U72" s="9" t="s">
        <v>19</v>
      </c>
      <c r="V72" s="51" t="str">
        <f t="shared" si="3"/>
        <v>Ativo</v>
      </c>
      <c r="W72" s="45"/>
      <c r="X72" s="52" t="s">
        <v>124</v>
      </c>
      <c r="Y72" s="54"/>
      <c r="Z72" s="54"/>
      <c r="AA72" s="54"/>
      <c r="AB72" s="54"/>
      <c r="AC72" s="54">
        <v>0.0</v>
      </c>
      <c r="AD72" s="54">
        <v>0.0</v>
      </c>
      <c r="AE72" s="54">
        <v>48822.54</v>
      </c>
      <c r="AF72" s="54">
        <v>84549.19</v>
      </c>
      <c r="AG72" s="54">
        <v>107103.66</v>
      </c>
      <c r="AH72" s="54">
        <v>108032.27</v>
      </c>
      <c r="AI72" s="54">
        <v>224043.27</v>
      </c>
      <c r="AJ72" s="54">
        <v>238446.53</v>
      </c>
      <c r="AK72" s="54">
        <v>243260.86</v>
      </c>
      <c r="AL72" s="54">
        <v>258437.49</v>
      </c>
      <c r="AM72" s="54">
        <v>260336.98</v>
      </c>
      <c r="AN72" s="54">
        <v>265381.57</v>
      </c>
      <c r="AO72" s="54">
        <v>274443.32</v>
      </c>
      <c r="AP72" s="53">
        <v>278310.59</v>
      </c>
      <c r="AQ72" s="53">
        <v>282668.5</v>
      </c>
      <c r="AR72" s="53">
        <v>287205.11</v>
      </c>
      <c r="AS72" s="53">
        <v>291116.2</v>
      </c>
      <c r="AT72" s="53">
        <f t="array" ref="AT72">XLOOKUP(C72,'PL TOTAL D0'!A:A,'PL TOTAL D0'!C:C,"")</f>
        <v>296289.3</v>
      </c>
    </row>
    <row r="73" ht="15.75" customHeight="1">
      <c r="A73" s="41" t="s">
        <v>36</v>
      </c>
      <c r="B73" s="42" t="s">
        <v>378</v>
      </c>
      <c r="C73" s="67" t="s">
        <v>379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111</v>
      </c>
      <c r="I73" s="46" t="s">
        <v>24</v>
      </c>
      <c r="J73" s="44" t="str">
        <f t="shared" si="4"/>
        <v>Sim</v>
      </c>
      <c r="K73" s="47">
        <v>45183.0</v>
      </c>
      <c r="L73" s="45"/>
      <c r="M73" s="45" t="s">
        <v>51</v>
      </c>
      <c r="N73" s="48">
        <v>0.012</v>
      </c>
      <c r="O73" s="44" t="s">
        <v>24</v>
      </c>
      <c r="P73" s="49">
        <v>0.0</v>
      </c>
      <c r="Q73" s="108" t="s">
        <v>380</v>
      </c>
      <c r="R73" s="50"/>
      <c r="S73" s="45" t="s">
        <v>113</v>
      </c>
      <c r="T73" s="24" t="s">
        <v>381</v>
      </c>
      <c r="U73" s="9" t="s">
        <v>19</v>
      </c>
      <c r="V73" s="51" t="str">
        <f t="shared" si="3"/>
        <v>Ativo</v>
      </c>
      <c r="W73" s="45"/>
      <c r="X73" s="52" t="s">
        <v>124</v>
      </c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>
        <v>70254.3</v>
      </c>
      <c r="AL73" s="54">
        <v>71890.2</v>
      </c>
      <c r="AM73" s="54">
        <v>72434.01</v>
      </c>
      <c r="AN73" s="54">
        <v>72968.67</v>
      </c>
      <c r="AO73" s="54">
        <v>73597.21</v>
      </c>
      <c r="AP73" s="53">
        <v>74171.41</v>
      </c>
      <c r="AQ73" s="53">
        <v>74734.14</v>
      </c>
      <c r="AR73" s="53">
        <v>75319.83</v>
      </c>
      <c r="AS73" s="53">
        <v>75857.87</v>
      </c>
      <c r="AT73" s="53">
        <f t="array" ref="AT73">XLOOKUP(C73,'PL TOTAL D0'!A:A,'PL TOTAL D0'!C:C,"")</f>
        <v>76423.1</v>
      </c>
    </row>
    <row r="74" ht="15.75" customHeight="1">
      <c r="A74" s="41" t="s">
        <v>36</v>
      </c>
      <c r="B74" s="66" t="s">
        <v>382</v>
      </c>
      <c r="C74" s="67" t="s">
        <v>383</v>
      </c>
      <c r="D74" s="44" t="s">
        <v>18</v>
      </c>
      <c r="E74" s="45" t="s">
        <v>19</v>
      </c>
      <c r="F74" s="109" t="s">
        <v>384</v>
      </c>
      <c r="G74" s="44" t="str">
        <f t="shared" si="1"/>
        <v>Augusto</v>
      </c>
      <c r="H74" s="51" t="s">
        <v>147</v>
      </c>
      <c r="I74" s="51" t="s">
        <v>220</v>
      </c>
      <c r="J74" s="44" t="str">
        <f t="shared" si="4"/>
        <v>Não</v>
      </c>
      <c r="K74" s="47">
        <v>45191.0</v>
      </c>
      <c r="L74" s="45"/>
      <c r="M74" s="45" t="s">
        <v>385</v>
      </c>
      <c r="N74" s="48">
        <v>0.007</v>
      </c>
      <c r="O74" s="44" t="s">
        <v>24</v>
      </c>
      <c r="P74" s="49">
        <v>0.0</v>
      </c>
      <c r="Q74" s="110"/>
      <c r="R74" s="50"/>
      <c r="S74" s="45" t="s">
        <v>365</v>
      </c>
      <c r="T74" s="24" t="s">
        <v>386</v>
      </c>
      <c r="U74" s="9" t="s">
        <v>19</v>
      </c>
      <c r="V74" s="51" t="str">
        <f t="shared" si="3"/>
        <v>Ativo</v>
      </c>
      <c r="W74" s="45"/>
      <c r="X74" s="52" t="s">
        <v>124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3001534.49</v>
      </c>
      <c r="AL74" s="54">
        <v>3031897.57</v>
      </c>
      <c r="AM74" s="54">
        <v>3052799.55</v>
      </c>
      <c r="AN74" s="54">
        <v>3079102.94</v>
      </c>
      <c r="AO74" s="54">
        <v>3103296.77</v>
      </c>
      <c r="AP74" s="53">
        <v>3124030.29</v>
      </c>
      <c r="AQ74" s="53">
        <v>2130656.17</v>
      </c>
      <c r="AR74" s="53">
        <v>0.0</v>
      </c>
      <c r="AS74" s="53">
        <v>0.0</v>
      </c>
      <c r="AT74" s="53">
        <f t="array" ref="AT74">XLOOKUP(C74,'PL TOTAL D0'!A:A,'PL TOTAL D0'!C:C,"")</f>
        <v>300.28</v>
      </c>
    </row>
    <row r="75" ht="15.75" customHeight="1">
      <c r="A75" s="41" t="s">
        <v>36</v>
      </c>
      <c r="B75" s="42" t="s">
        <v>387</v>
      </c>
      <c r="C75" s="43" t="s">
        <v>388</v>
      </c>
      <c r="D75" s="44" t="s">
        <v>18</v>
      </c>
      <c r="E75" s="45" t="s">
        <v>175</v>
      </c>
      <c r="F75" s="44" t="s">
        <v>176</v>
      </c>
      <c r="G75" s="44" t="str">
        <f t="shared" si="1"/>
        <v>#N/A</v>
      </c>
      <c r="H75" s="51" t="s">
        <v>186</v>
      </c>
      <c r="I75" s="46" t="s">
        <v>24</v>
      </c>
      <c r="J75" s="44" t="str">
        <f t="shared" si="4"/>
        <v>Não</v>
      </c>
      <c r="K75" s="47">
        <v>45163.0</v>
      </c>
      <c r="L75" s="82">
        <v>45383.0</v>
      </c>
      <c r="M75" s="45" t="s">
        <v>190</v>
      </c>
      <c r="N75" s="48">
        <v>0.025</v>
      </c>
      <c r="O75" s="44" t="s">
        <v>191</v>
      </c>
      <c r="P75" s="49">
        <v>0.2</v>
      </c>
      <c r="Q75" s="63"/>
      <c r="R75" s="60" t="s">
        <v>389</v>
      </c>
      <c r="S75" s="45" t="s">
        <v>113</v>
      </c>
      <c r="T75" s="24" t="s">
        <v>390</v>
      </c>
      <c r="U75" s="9" t="s">
        <v>179</v>
      </c>
      <c r="V75" s="51" t="str">
        <f t="shared" si="3"/>
        <v>Encerrado</v>
      </c>
      <c r="W75" s="45"/>
      <c r="X75" s="52" t="s">
        <v>115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>
        <v>639942.68</v>
      </c>
      <c r="AK75" s="54">
        <v>670430.24</v>
      </c>
      <c r="AL75" s="54">
        <v>420511.08</v>
      </c>
      <c r="AM75" s="54">
        <v>425435.34</v>
      </c>
      <c r="AN75" s="54">
        <v>446569.35</v>
      </c>
      <c r="AO75" s="54">
        <v>409645.1</v>
      </c>
      <c r="AP75" s="53">
        <v>414810.38</v>
      </c>
      <c r="AQ75" s="53">
        <v>0.0</v>
      </c>
      <c r="AR75" s="53">
        <v>0.0</v>
      </c>
      <c r="AS75" s="53">
        <v>0.0</v>
      </c>
      <c r="AT75" s="53" t="str">
        <f t="array" ref="AT75">XLOOKUP(C75,'PL TOTAL D0'!A:A,'PL TOTAL D0'!C:C,"")</f>
        <v/>
      </c>
    </row>
    <row r="76" ht="15.75" customHeight="1">
      <c r="A76" s="41" t="s">
        <v>36</v>
      </c>
      <c r="B76" s="42" t="s">
        <v>387</v>
      </c>
      <c r="C76" s="43" t="s">
        <v>391</v>
      </c>
      <c r="D76" s="44" t="s">
        <v>18</v>
      </c>
      <c r="E76" s="45" t="s">
        <v>175</v>
      </c>
      <c r="F76" s="44" t="s">
        <v>176</v>
      </c>
      <c r="G76" s="44" t="str">
        <f t="shared" si="1"/>
        <v>#N/A</v>
      </c>
      <c r="H76" s="51" t="s">
        <v>186</v>
      </c>
      <c r="I76" s="51" t="s">
        <v>24</v>
      </c>
      <c r="J76" s="44" t="str">
        <f t="shared" si="4"/>
        <v>Não</v>
      </c>
      <c r="K76" s="47">
        <v>45163.0</v>
      </c>
      <c r="L76" s="82">
        <v>45383.0</v>
      </c>
      <c r="M76" s="45" t="s">
        <v>51</v>
      </c>
      <c r="N76" s="48">
        <v>0.012</v>
      </c>
      <c r="O76" s="44" t="s">
        <v>24</v>
      </c>
      <c r="P76" s="49">
        <v>0.0</v>
      </c>
      <c r="Q76" s="50"/>
      <c r="R76" s="60" t="s">
        <v>389</v>
      </c>
      <c r="S76" s="45" t="s">
        <v>113</v>
      </c>
      <c r="T76" s="24" t="s">
        <v>390</v>
      </c>
      <c r="U76" s="9" t="s">
        <v>179</v>
      </c>
      <c r="V76" s="51" t="str">
        <f t="shared" si="3"/>
        <v>Encerrado</v>
      </c>
      <c r="W76" s="45"/>
      <c r="X76" s="52" t="s">
        <v>115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1155551.7</v>
      </c>
      <c r="AK76" s="54">
        <v>1186917.76</v>
      </c>
      <c r="AL76" s="54">
        <v>437400.25</v>
      </c>
      <c r="AM76" s="54">
        <v>440335.02</v>
      </c>
      <c r="AN76" s="54">
        <v>443817.26</v>
      </c>
      <c r="AO76" s="54">
        <v>447861.32</v>
      </c>
      <c r="AP76" s="53">
        <v>91645.86</v>
      </c>
      <c r="AQ76" s="53">
        <v>0.0</v>
      </c>
      <c r="AR76" s="53">
        <v>0.0</v>
      </c>
      <c r="AS76" s="53">
        <v>0.0</v>
      </c>
      <c r="AT76" s="53" t="str">
        <f t="array" ref="AT76">XLOOKUP(C76,'PL TOTAL D0'!A:A,'PL TOTAL D0'!C:C,"")</f>
        <v/>
      </c>
    </row>
    <row r="77" ht="15.75" customHeight="1">
      <c r="A77" s="41" t="s">
        <v>36</v>
      </c>
      <c r="B77" s="66" t="s">
        <v>387</v>
      </c>
      <c r="C77" s="67" t="s">
        <v>392</v>
      </c>
      <c r="D77" s="44" t="s">
        <v>18</v>
      </c>
      <c r="E77" s="45" t="s">
        <v>175</v>
      </c>
      <c r="F77" s="44" t="s">
        <v>176</v>
      </c>
      <c r="G77" s="44" t="str">
        <f t="shared" si="1"/>
        <v>#N/A</v>
      </c>
      <c r="H77" s="51" t="s">
        <v>186</v>
      </c>
      <c r="I77" s="51" t="s">
        <v>24</v>
      </c>
      <c r="J77" s="44" t="str">
        <f t="shared" si="4"/>
        <v>Não</v>
      </c>
      <c r="K77" s="47">
        <v>45197.0</v>
      </c>
      <c r="L77" s="82">
        <v>45383.0</v>
      </c>
      <c r="M77" s="45" t="s">
        <v>67</v>
      </c>
      <c r="N77" s="48">
        <v>0.0</v>
      </c>
      <c r="O77" s="44" t="s">
        <v>24</v>
      </c>
      <c r="P77" s="49">
        <v>0.0</v>
      </c>
      <c r="Q77" s="50"/>
      <c r="R77" s="50"/>
      <c r="S77" s="45" t="s">
        <v>113</v>
      </c>
      <c r="T77" s="24" t="s">
        <v>390</v>
      </c>
      <c r="U77" s="9" t="s">
        <v>179</v>
      </c>
      <c r="V77" s="51" t="str">
        <f t="shared" si="3"/>
        <v>Encerrado</v>
      </c>
      <c r="W77" s="45"/>
      <c r="X77" s="52" t="s">
        <v>115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0.0</v>
      </c>
      <c r="AL77" s="54">
        <v>994268.77</v>
      </c>
      <c r="AM77" s="54">
        <v>1018728.75</v>
      </c>
      <c r="AN77" s="54">
        <v>1051464.13</v>
      </c>
      <c r="AO77" s="54">
        <v>1074749.39</v>
      </c>
      <c r="AP77" s="53">
        <v>290707.79</v>
      </c>
      <c r="AQ77" s="53">
        <v>0.0</v>
      </c>
      <c r="AR77" s="53">
        <v>0.0</v>
      </c>
      <c r="AS77" s="53">
        <v>0.0</v>
      </c>
      <c r="AT77" s="53" t="str">
        <f t="array" ref="AT77">XLOOKUP(C77,'PL TOTAL D0'!A:A,'PL TOTAL D0'!C:C,"")</f>
        <v/>
      </c>
    </row>
    <row r="78" ht="15.75" customHeight="1">
      <c r="A78" s="6" t="s">
        <v>36</v>
      </c>
      <c r="B78" s="111" t="s">
        <v>393</v>
      </c>
      <c r="C78" s="112" t="s">
        <v>394</v>
      </c>
      <c r="D78" s="9" t="s">
        <v>18</v>
      </c>
      <c r="E78" s="24" t="s">
        <v>29</v>
      </c>
      <c r="F78" s="9" t="s">
        <v>142</v>
      </c>
      <c r="G78" s="44" t="str">
        <f t="shared" si="1"/>
        <v>Augusto</v>
      </c>
      <c r="H78" s="51" t="s">
        <v>111</v>
      </c>
      <c r="I78" s="51" t="s">
        <v>24</v>
      </c>
      <c r="J78" s="44" t="str">
        <f t="shared" si="4"/>
        <v>Não</v>
      </c>
      <c r="K78" s="57">
        <v>45364.0</v>
      </c>
      <c r="L78" s="45"/>
      <c r="M78" s="24" t="s">
        <v>128</v>
      </c>
      <c r="N78" s="58">
        <v>0.0</v>
      </c>
      <c r="O78" s="9" t="s">
        <v>24</v>
      </c>
      <c r="P78" s="59">
        <v>0.0</v>
      </c>
      <c r="Q78" s="50"/>
      <c r="R78" s="50"/>
      <c r="S78" s="24" t="s">
        <v>113</v>
      </c>
      <c r="T78" s="5" t="s">
        <v>395</v>
      </c>
      <c r="U78" s="9" t="s">
        <v>29</v>
      </c>
      <c r="V78" s="51" t="str">
        <f t="shared" si="3"/>
        <v>Ativo</v>
      </c>
      <c r="W78" s="45"/>
      <c r="X78" s="52" t="s">
        <v>124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3"/>
      <c r="AQ78" s="53">
        <v>6000.0</v>
      </c>
      <c r="AR78" s="53">
        <v>12048.81</v>
      </c>
      <c r="AS78" s="53">
        <v>12143.78</v>
      </c>
      <c r="AT78" s="53">
        <f t="array" ref="AT78">XLOOKUP(C78,'PL TOTAL D0'!A:A,'PL TOTAL D0'!C:C,"")</f>
        <v>12219.3</v>
      </c>
    </row>
    <row r="79" ht="15.75" customHeight="1">
      <c r="A79" s="6" t="s">
        <v>36</v>
      </c>
      <c r="B79" s="113" t="s">
        <v>396</v>
      </c>
      <c r="C79" s="65" t="s">
        <v>397</v>
      </c>
      <c r="D79" s="9" t="s">
        <v>56</v>
      </c>
      <c r="E79" s="24" t="s">
        <v>29</v>
      </c>
      <c r="F79" s="9" t="s">
        <v>146</v>
      </c>
      <c r="G79" s="44" t="str">
        <f t="shared" si="1"/>
        <v>#N/A</v>
      </c>
      <c r="H79" s="51" t="s">
        <v>147</v>
      </c>
      <c r="I79" s="51" t="s">
        <v>148</v>
      </c>
      <c r="J79" s="44" t="str">
        <f t="shared" si="4"/>
        <v>Não</v>
      </c>
      <c r="K79" s="57">
        <v>45414.0</v>
      </c>
      <c r="L79" s="45"/>
      <c r="M79" s="24" t="s">
        <v>67</v>
      </c>
      <c r="N79" s="58">
        <v>0.003</v>
      </c>
      <c r="O79" s="9" t="s">
        <v>24</v>
      </c>
      <c r="P79" s="59">
        <v>0.0</v>
      </c>
      <c r="Q79" s="50"/>
      <c r="R79" s="50"/>
      <c r="S79" s="24" t="s">
        <v>113</v>
      </c>
      <c r="T79" s="23" t="s">
        <v>398</v>
      </c>
      <c r="U79" s="9" t="s">
        <v>46</v>
      </c>
      <c r="V79" s="51" t="str">
        <f t="shared" si="3"/>
        <v>Ativo</v>
      </c>
      <c r="W79" s="24" t="s">
        <v>69</v>
      </c>
      <c r="X79" s="5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/>
      <c r="AR79" s="53"/>
      <c r="AS79" s="53">
        <v>0.0</v>
      </c>
      <c r="AT79" s="53" t="str">
        <f t="array" ref="AT79">XLOOKUP(C79,'PL TOTAL D0'!A:A,'PL TOTAL D0'!C:C,"")</f>
        <v/>
      </c>
    </row>
    <row r="80" ht="15.75" customHeight="1">
      <c r="A80" s="41" t="s">
        <v>36</v>
      </c>
      <c r="B80" s="55" t="s">
        <v>399</v>
      </c>
      <c r="C80" s="56" t="s">
        <v>400</v>
      </c>
      <c r="D80" s="9" t="s">
        <v>18</v>
      </c>
      <c r="E80" s="24" t="s">
        <v>175</v>
      </c>
      <c r="F80" s="44" t="s">
        <v>176</v>
      </c>
      <c r="G80" s="44" t="str">
        <f t="shared" si="1"/>
        <v>Augusto</v>
      </c>
      <c r="H80" s="51" t="s">
        <v>111</v>
      </c>
      <c r="I80" s="51" t="s">
        <v>24</v>
      </c>
      <c r="J80" s="44" t="str">
        <f t="shared" si="4"/>
        <v>Não</v>
      </c>
      <c r="K80" s="57">
        <v>45315.0</v>
      </c>
      <c r="L80" s="45"/>
      <c r="M80" s="24" t="s">
        <v>128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113</v>
      </c>
      <c r="T80" s="24" t="s">
        <v>401</v>
      </c>
      <c r="U80" s="9" t="s">
        <v>179</v>
      </c>
      <c r="V80" s="51" t="str">
        <f t="shared" si="3"/>
        <v>Ativo</v>
      </c>
      <c r="W80" s="45"/>
      <c r="X80" s="52" t="s">
        <v>115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>
        <v>0.0</v>
      </c>
      <c r="AP80" s="53">
        <v>0.0</v>
      </c>
      <c r="AQ80" s="53">
        <v>7188.3</v>
      </c>
      <c r="AR80" s="53">
        <v>7220.99</v>
      </c>
      <c r="AS80" s="53">
        <v>7277.91</v>
      </c>
      <c r="AT80" s="53">
        <f t="array" ref="AT80">XLOOKUP(C80,'PL TOTAL D0'!A:A,'PL TOTAL D0'!C:C,"")</f>
        <v>7321.3</v>
      </c>
    </row>
    <row r="81" ht="15.75" customHeight="1">
      <c r="A81" s="41" t="s">
        <v>36</v>
      </c>
      <c r="B81" s="80" t="s">
        <v>402</v>
      </c>
      <c r="C81" s="98" t="s">
        <v>403</v>
      </c>
      <c r="D81" s="44" t="s">
        <v>18</v>
      </c>
      <c r="E81" s="45" t="s">
        <v>175</v>
      </c>
      <c r="F81" s="44" t="s">
        <v>197</v>
      </c>
      <c r="G81" s="44" t="str">
        <f t="shared" si="1"/>
        <v>Augusto</v>
      </c>
      <c r="H81" s="46" t="s">
        <v>111</v>
      </c>
      <c r="I81" s="46" t="s">
        <v>24</v>
      </c>
      <c r="J81" s="44" t="str">
        <f t="shared" si="4"/>
        <v>Não</v>
      </c>
      <c r="K81" s="47">
        <v>45212.0</v>
      </c>
      <c r="L81" s="45"/>
      <c r="M81" s="45" t="s">
        <v>112</v>
      </c>
      <c r="N81" s="48">
        <v>0.012</v>
      </c>
      <c r="O81" s="44" t="s">
        <v>42</v>
      </c>
      <c r="P81" s="49">
        <v>0.1</v>
      </c>
      <c r="Q81" s="63"/>
      <c r="R81" s="60" t="s">
        <v>404</v>
      </c>
      <c r="S81" s="45" t="s">
        <v>113</v>
      </c>
      <c r="T81" s="24" t="s">
        <v>405</v>
      </c>
      <c r="U81" s="9" t="s">
        <v>179</v>
      </c>
      <c r="V81" s="51" t="str">
        <f t="shared" si="3"/>
        <v>Ativo</v>
      </c>
      <c r="W81" s="45"/>
      <c r="X81" s="52" t="s">
        <v>115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>
        <v>100266.31</v>
      </c>
      <c r="AM81" s="54">
        <v>142155.29</v>
      </c>
      <c r="AN81" s="54">
        <v>164016.57</v>
      </c>
      <c r="AO81" s="54">
        <v>183966.57</v>
      </c>
      <c r="AP81" s="53">
        <v>205524.11</v>
      </c>
      <c r="AQ81" s="53">
        <v>227436.61</v>
      </c>
      <c r="AR81" s="53">
        <v>227492.11</v>
      </c>
      <c r="AS81" s="53">
        <v>248080.3</v>
      </c>
      <c r="AT81" s="53">
        <f t="array" ref="AT81">XLOOKUP(C81,'PL TOTAL D0'!A:A,'PL TOTAL D0'!C:C,"")</f>
        <v>249776.6</v>
      </c>
    </row>
    <row r="82" ht="15.75" customHeight="1">
      <c r="A82" s="41" t="s">
        <v>36</v>
      </c>
      <c r="B82" s="42" t="s">
        <v>406</v>
      </c>
      <c r="C82" s="43" t="s">
        <v>407</v>
      </c>
      <c r="D82" s="44" t="s">
        <v>56</v>
      </c>
      <c r="E82" s="45" t="s">
        <v>29</v>
      </c>
      <c r="F82" s="44" t="s">
        <v>408</v>
      </c>
      <c r="G82" s="44" t="str">
        <f t="shared" si="1"/>
        <v>Bruno</v>
      </c>
      <c r="H82" s="46" t="s">
        <v>111</v>
      </c>
      <c r="I82" s="46" t="s">
        <v>24</v>
      </c>
      <c r="J82" s="44" t="str">
        <f t="shared" si="4"/>
        <v>Sim</v>
      </c>
      <c r="K82" s="47">
        <v>45083.0</v>
      </c>
      <c r="L82" s="45"/>
      <c r="M82" s="45" t="s">
        <v>51</v>
      </c>
      <c r="N82" s="48">
        <v>0.007</v>
      </c>
      <c r="O82" s="44" t="s">
        <v>24</v>
      </c>
      <c r="P82" s="49">
        <v>0.0</v>
      </c>
      <c r="Q82" s="60" t="s">
        <v>409</v>
      </c>
      <c r="R82" s="50"/>
      <c r="S82" s="45" t="s">
        <v>113</v>
      </c>
      <c r="T82" s="24" t="s">
        <v>410</v>
      </c>
      <c r="U82" s="9" t="s">
        <v>29</v>
      </c>
      <c r="V82" s="51" t="str">
        <f t="shared" si="3"/>
        <v>Ativo</v>
      </c>
      <c r="W82" s="45"/>
      <c r="X82" s="52" t="s">
        <v>115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>
        <v>3553838.57</v>
      </c>
      <c r="AI82" s="54">
        <v>3583128.63</v>
      </c>
      <c r="AJ82" s="54">
        <v>3606773.39</v>
      </c>
      <c r="AK82" s="54">
        <v>3627523.86</v>
      </c>
      <c r="AL82" s="54">
        <v>3653413.64</v>
      </c>
      <c r="AM82" s="54">
        <v>3688194.04</v>
      </c>
      <c r="AN82" s="54">
        <v>3717376.72</v>
      </c>
      <c r="AO82" s="54">
        <v>3749944.01</v>
      </c>
      <c r="AP82" s="53">
        <v>3780231.62</v>
      </c>
      <c r="AQ82" s="53">
        <v>3819221.34</v>
      </c>
      <c r="AR82" s="53">
        <v>3828588.27</v>
      </c>
      <c r="AS82" s="53">
        <v>3822686.0</v>
      </c>
      <c r="AT82" s="53">
        <f t="array" ref="AT82">XLOOKUP(C82,'PL TOTAL D0'!A:A,'PL TOTAL D0'!C:C,"")</f>
        <v>3850951</v>
      </c>
    </row>
    <row r="83" ht="15.75" customHeight="1">
      <c r="A83" s="41" t="s">
        <v>36</v>
      </c>
      <c r="B83" s="42" t="s">
        <v>411</v>
      </c>
      <c r="C83" s="43" t="s">
        <v>412</v>
      </c>
      <c r="D83" s="44" t="s">
        <v>18</v>
      </c>
      <c r="E83" s="45" t="s">
        <v>29</v>
      </c>
      <c r="F83" s="44" t="s">
        <v>295</v>
      </c>
      <c r="G83" s="44" t="str">
        <f t="shared" si="1"/>
        <v>Breno</v>
      </c>
      <c r="H83" s="46" t="s">
        <v>111</v>
      </c>
      <c r="I83" s="46" t="s">
        <v>24</v>
      </c>
      <c r="J83" s="44" t="str">
        <f t="shared" si="4"/>
        <v>Não</v>
      </c>
      <c r="K83" s="47">
        <v>44909.0</v>
      </c>
      <c r="L83" s="45"/>
      <c r="M83" s="45" t="s">
        <v>190</v>
      </c>
      <c r="N83" s="48">
        <v>0.025</v>
      </c>
      <c r="O83" s="44" t="s">
        <v>191</v>
      </c>
      <c r="P83" s="49">
        <v>0.2</v>
      </c>
      <c r="Q83" s="50"/>
      <c r="R83" s="50"/>
      <c r="S83" s="45" t="s">
        <v>113</v>
      </c>
      <c r="T83" s="24" t="s">
        <v>413</v>
      </c>
      <c r="U83" s="9" t="s">
        <v>29</v>
      </c>
      <c r="V83" s="51" t="str">
        <f t="shared" si="3"/>
        <v>Ativo</v>
      </c>
      <c r="W83" s="45"/>
      <c r="X83" s="52" t="s">
        <v>124</v>
      </c>
      <c r="Y83" s="54"/>
      <c r="Z83" s="54"/>
      <c r="AA83" s="54"/>
      <c r="AB83" s="54">
        <v>208225.34</v>
      </c>
      <c r="AC83" s="54">
        <v>199132.11</v>
      </c>
      <c r="AD83" s="54">
        <v>445715.68</v>
      </c>
      <c r="AE83" s="54">
        <v>484136.36</v>
      </c>
      <c r="AF83" s="54">
        <v>292820.86</v>
      </c>
      <c r="AG83" s="54">
        <v>430183.62</v>
      </c>
      <c r="AH83" s="54">
        <v>458436.4</v>
      </c>
      <c r="AI83" s="54">
        <v>480581.05</v>
      </c>
      <c r="AJ83" s="54">
        <v>460141.61</v>
      </c>
      <c r="AK83" s="54">
        <v>454523.52</v>
      </c>
      <c r="AL83" s="54">
        <v>432464.51</v>
      </c>
      <c r="AM83" s="54">
        <v>464777.09</v>
      </c>
      <c r="AN83" s="54">
        <v>486661.08</v>
      </c>
      <c r="AO83" s="54">
        <v>452304.01</v>
      </c>
      <c r="AP83" s="53">
        <v>458425.63</v>
      </c>
      <c r="AQ83" s="53">
        <v>466830.27</v>
      </c>
      <c r="AR83" s="53">
        <v>448658.28</v>
      </c>
      <c r="AS83" s="53">
        <v>434181.2</v>
      </c>
      <c r="AT83" s="53">
        <f t="array" ref="AT83">XLOOKUP(C83,'PL TOTAL D0'!A:A,'PL TOTAL D0'!C:C,"")</f>
        <v>435247.7</v>
      </c>
    </row>
    <row r="84" ht="15.75" customHeight="1">
      <c r="A84" s="41" t="s">
        <v>36</v>
      </c>
      <c r="B84" s="42" t="s">
        <v>411</v>
      </c>
      <c r="C84" s="43" t="s">
        <v>414</v>
      </c>
      <c r="D84" s="44" t="s">
        <v>18</v>
      </c>
      <c r="E84" s="45" t="s">
        <v>29</v>
      </c>
      <c r="F84" s="44" t="s">
        <v>295</v>
      </c>
      <c r="G84" s="44" t="str">
        <f t="shared" si="1"/>
        <v>Augusto</v>
      </c>
      <c r="H84" s="46" t="s">
        <v>111</v>
      </c>
      <c r="I84" s="46" t="s">
        <v>24</v>
      </c>
      <c r="J84" s="44" t="str">
        <f t="shared" si="4"/>
        <v>Não</v>
      </c>
      <c r="K84" s="47">
        <v>45000.0</v>
      </c>
      <c r="L84" s="45"/>
      <c r="M84" s="45" t="s">
        <v>415</v>
      </c>
      <c r="N84" s="48">
        <v>0.02</v>
      </c>
      <c r="O84" s="44" t="s">
        <v>191</v>
      </c>
      <c r="P84" s="49">
        <v>0.2</v>
      </c>
      <c r="Q84" s="50"/>
      <c r="R84" s="50"/>
      <c r="S84" s="45" t="s">
        <v>113</v>
      </c>
      <c r="T84" s="24" t="s">
        <v>413</v>
      </c>
      <c r="U84" s="9" t="s">
        <v>29</v>
      </c>
      <c r="V84" s="51" t="str">
        <f t="shared" si="3"/>
        <v>Ativo</v>
      </c>
      <c r="W84" s="45"/>
      <c r="X84" s="52" t="s">
        <v>124</v>
      </c>
      <c r="Y84" s="54"/>
      <c r="Z84" s="54"/>
      <c r="AA84" s="54"/>
      <c r="AB84" s="54"/>
      <c r="AC84" s="54">
        <v>0.0</v>
      </c>
      <c r="AD84" s="54">
        <v>0.0</v>
      </c>
      <c r="AE84" s="54">
        <v>38619.74</v>
      </c>
      <c r="AF84" s="54">
        <v>39585.71</v>
      </c>
      <c r="AG84" s="54">
        <v>43353.84</v>
      </c>
      <c r="AH84" s="54">
        <v>46351.99</v>
      </c>
      <c r="AI84" s="54">
        <v>50159.6</v>
      </c>
      <c r="AJ84" s="54">
        <v>51186.8</v>
      </c>
      <c r="AK84" s="54">
        <v>50747.86</v>
      </c>
      <c r="AL84" s="54">
        <v>46192.47</v>
      </c>
      <c r="AM84" s="54">
        <v>49495.0</v>
      </c>
      <c r="AN84" s="54">
        <v>52418.97</v>
      </c>
      <c r="AO84" s="54">
        <v>49646.1</v>
      </c>
      <c r="AP84" s="53">
        <v>49063.18</v>
      </c>
      <c r="AQ84" s="53">
        <v>51054.53</v>
      </c>
      <c r="AR84" s="53">
        <v>47973.39</v>
      </c>
      <c r="AS84" s="53">
        <v>44787.31</v>
      </c>
      <c r="AT84" s="53">
        <f t="array" ref="AT84">XLOOKUP(C84,'PL TOTAL D0'!A:A,'PL TOTAL D0'!C:C,"")</f>
        <v>44765.22</v>
      </c>
    </row>
    <row r="85" ht="15.75" customHeight="1">
      <c r="A85" s="41" t="s">
        <v>36</v>
      </c>
      <c r="B85" s="42" t="s">
        <v>411</v>
      </c>
      <c r="C85" s="43" t="s">
        <v>416</v>
      </c>
      <c r="D85" s="44" t="s">
        <v>18</v>
      </c>
      <c r="E85" s="45" t="s">
        <v>29</v>
      </c>
      <c r="F85" s="44" t="s">
        <v>295</v>
      </c>
      <c r="G85" s="44" t="str">
        <f t="shared" si="1"/>
        <v>Augusto</v>
      </c>
      <c r="H85" s="46" t="s">
        <v>111</v>
      </c>
      <c r="I85" s="46" t="s">
        <v>24</v>
      </c>
      <c r="J85" s="44" t="str">
        <f t="shared" si="4"/>
        <v>Não</v>
      </c>
      <c r="K85" s="47">
        <v>44914.0</v>
      </c>
      <c r="L85" s="45"/>
      <c r="M85" s="45" t="s">
        <v>417</v>
      </c>
      <c r="N85" s="48">
        <v>0.007</v>
      </c>
      <c r="O85" s="44" t="s">
        <v>24</v>
      </c>
      <c r="P85" s="49">
        <v>0.0</v>
      </c>
      <c r="Q85" s="50"/>
      <c r="R85" s="50"/>
      <c r="S85" s="45" t="s">
        <v>113</v>
      </c>
      <c r="T85" s="24" t="s">
        <v>413</v>
      </c>
      <c r="U85" s="9" t="s">
        <v>29</v>
      </c>
      <c r="V85" s="51" t="str">
        <f t="shared" si="3"/>
        <v>Ativo</v>
      </c>
      <c r="W85" s="45"/>
      <c r="X85" s="52" t="s">
        <v>124</v>
      </c>
      <c r="Y85" s="54"/>
      <c r="Z85" s="54"/>
      <c r="AA85" s="54"/>
      <c r="AB85" s="54">
        <v>251665.93</v>
      </c>
      <c r="AC85" s="54">
        <v>253101.08</v>
      </c>
      <c r="AD85" s="54">
        <v>253309.58</v>
      </c>
      <c r="AE85" s="54">
        <v>254947.94</v>
      </c>
      <c r="AF85" s="54">
        <v>256691.1</v>
      </c>
      <c r="AG85" s="54">
        <v>259544.42</v>
      </c>
      <c r="AH85" s="54">
        <v>262967.65</v>
      </c>
      <c r="AI85" s="54">
        <v>266291.47</v>
      </c>
      <c r="AJ85" s="54">
        <v>267662.59</v>
      </c>
      <c r="AK85" s="54">
        <v>268625.62</v>
      </c>
      <c r="AL85" s="54">
        <v>269955.31</v>
      </c>
      <c r="AM85" s="54">
        <v>275516.03</v>
      </c>
      <c r="AN85" s="54">
        <v>281427.46</v>
      </c>
      <c r="AO85" s="54">
        <v>282605.19</v>
      </c>
      <c r="AP85" s="53">
        <v>284292.04</v>
      </c>
      <c r="AQ85" s="53">
        <v>286943.12</v>
      </c>
      <c r="AR85" s="53">
        <v>287652.28</v>
      </c>
      <c r="AS85" s="53">
        <v>289949.1</v>
      </c>
      <c r="AT85" s="53">
        <f t="array" ref="AT85">XLOOKUP(C85,'PL TOTAL D0'!A:A,'PL TOTAL D0'!C:C,"")</f>
        <v>292522.6</v>
      </c>
    </row>
    <row r="86" ht="15.75" customHeight="1">
      <c r="A86" s="41" t="s">
        <v>36</v>
      </c>
      <c r="B86" s="42" t="s">
        <v>411</v>
      </c>
      <c r="C86" s="43" t="s">
        <v>418</v>
      </c>
      <c r="D86" s="44" t="s">
        <v>18</v>
      </c>
      <c r="E86" s="45" t="s">
        <v>29</v>
      </c>
      <c r="F86" s="44" t="s">
        <v>295</v>
      </c>
      <c r="G86" s="44" t="str">
        <f t="shared" si="1"/>
        <v>Augusto</v>
      </c>
      <c r="H86" s="46" t="s">
        <v>111</v>
      </c>
      <c r="I86" s="46" t="s">
        <v>24</v>
      </c>
      <c r="J86" s="44" t="str">
        <f t="shared" si="4"/>
        <v>Não</v>
      </c>
      <c r="K86" s="62">
        <v>45026.0</v>
      </c>
      <c r="L86" s="45"/>
      <c r="M86" s="45" t="s">
        <v>51</v>
      </c>
      <c r="N86" s="48">
        <v>0.012</v>
      </c>
      <c r="O86" s="44" t="s">
        <v>24</v>
      </c>
      <c r="P86" s="49">
        <v>0.0</v>
      </c>
      <c r="Q86" s="50"/>
      <c r="R86" s="50"/>
      <c r="S86" s="45" t="s">
        <v>113</v>
      </c>
      <c r="T86" s="24" t="s">
        <v>413</v>
      </c>
      <c r="U86" s="9" t="s">
        <v>29</v>
      </c>
      <c r="V86" s="51" t="str">
        <f t="shared" si="3"/>
        <v>Ativo</v>
      </c>
      <c r="W86" s="45"/>
      <c r="X86" s="52" t="s">
        <v>124</v>
      </c>
      <c r="Y86" s="54"/>
      <c r="Z86" s="54"/>
      <c r="AA86" s="54"/>
      <c r="AB86" s="54"/>
      <c r="AC86" s="54">
        <v>0.0</v>
      </c>
      <c r="AD86" s="54">
        <v>0.0</v>
      </c>
      <c r="AE86" s="54">
        <v>0.0</v>
      </c>
      <c r="AF86" s="54">
        <v>180408.94</v>
      </c>
      <c r="AG86" s="54">
        <v>182350.83</v>
      </c>
      <c r="AH86" s="54">
        <v>184021.08</v>
      </c>
      <c r="AI86" s="54">
        <v>185673.7</v>
      </c>
      <c r="AJ86" s="54">
        <v>187477.34</v>
      </c>
      <c r="AK86" s="54">
        <v>189009.11</v>
      </c>
      <c r="AL86" s="54">
        <v>190678.08</v>
      </c>
      <c r="AM86" s="54">
        <v>192060.09</v>
      </c>
      <c r="AN86" s="54">
        <v>193515.77</v>
      </c>
      <c r="AO86" s="54">
        <v>192079.67</v>
      </c>
      <c r="AP86" s="53">
        <v>193429.54</v>
      </c>
      <c r="AQ86" s="53">
        <v>194882.55</v>
      </c>
      <c r="AR86" s="53">
        <v>195978.42</v>
      </c>
      <c r="AS86" s="53">
        <v>197386.4</v>
      </c>
      <c r="AT86" s="53">
        <f t="array" ref="AT86">XLOOKUP(C86,'PL TOTAL D0'!A:A,'PL TOTAL D0'!C:C,"")</f>
        <v>198823.4</v>
      </c>
    </row>
    <row r="87" ht="15.75" customHeight="1">
      <c r="A87" s="41" t="s">
        <v>36</v>
      </c>
      <c r="B87" s="42" t="s">
        <v>411</v>
      </c>
      <c r="C87" s="43" t="s">
        <v>419</v>
      </c>
      <c r="D87" s="44" t="s">
        <v>18</v>
      </c>
      <c r="E87" s="45" t="s">
        <v>29</v>
      </c>
      <c r="F87" s="44" t="s">
        <v>295</v>
      </c>
      <c r="G87" s="44" t="str">
        <f t="shared" si="1"/>
        <v>#N/A</v>
      </c>
      <c r="H87" s="46" t="s">
        <v>147</v>
      </c>
      <c r="I87" s="46" t="s">
        <v>220</v>
      </c>
      <c r="J87" s="44" t="str">
        <f t="shared" si="4"/>
        <v>Não</v>
      </c>
      <c r="K87" s="47">
        <v>45166.0</v>
      </c>
      <c r="L87" s="62"/>
      <c r="M87" s="45" t="s">
        <v>194</v>
      </c>
      <c r="N87" s="48">
        <v>0.008</v>
      </c>
      <c r="O87" s="44" t="s">
        <v>195</v>
      </c>
      <c r="P87" s="49">
        <v>0.1</v>
      </c>
      <c r="Q87" s="74"/>
      <c r="R87" s="60" t="s">
        <v>420</v>
      </c>
      <c r="S87" s="45" t="s">
        <v>113</v>
      </c>
      <c r="T87" s="24" t="s">
        <v>413</v>
      </c>
      <c r="U87" s="9" t="s">
        <v>29</v>
      </c>
      <c r="V87" s="51" t="str">
        <f t="shared" si="3"/>
        <v>Inativo</v>
      </c>
      <c r="W87" s="45"/>
      <c r="X87" s="52" t="s">
        <v>124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0.0</v>
      </c>
      <c r="AG87" s="54">
        <v>0.0</v>
      </c>
      <c r="AH87" s="54">
        <v>0.0</v>
      </c>
      <c r="AI87" s="54">
        <v>0.0</v>
      </c>
      <c r="AJ87" s="54">
        <v>0.0</v>
      </c>
      <c r="AK87" s="54">
        <v>0.0</v>
      </c>
      <c r="AL87" s="54">
        <v>0.0</v>
      </c>
      <c r="AM87" s="54">
        <v>0.0</v>
      </c>
      <c r="AN87" s="54">
        <v>0.0</v>
      </c>
      <c r="AO87" s="54">
        <v>0.0</v>
      </c>
      <c r="AP87" s="53">
        <v>0.0</v>
      </c>
      <c r="AQ87" s="53">
        <v>0.0</v>
      </c>
      <c r="AR87" s="53">
        <v>0.0</v>
      </c>
      <c r="AS87" s="53">
        <v>0.0</v>
      </c>
      <c r="AT87" s="53" t="str">
        <f t="array" ref="AT87">XLOOKUP(C87,'PL TOTAL D0'!A:A,'PL TOTAL D0'!C:C,"")</f>
        <v/>
      </c>
    </row>
    <row r="88" ht="15.75" customHeight="1">
      <c r="A88" s="6" t="s">
        <v>36</v>
      </c>
      <c r="B88" s="55" t="s">
        <v>421</v>
      </c>
      <c r="C88" s="21" t="s">
        <v>422</v>
      </c>
      <c r="D88" s="9" t="s">
        <v>18</v>
      </c>
      <c r="E88" s="24" t="s">
        <v>29</v>
      </c>
      <c r="F88" s="9" t="s">
        <v>295</v>
      </c>
      <c r="G88" s="44" t="str">
        <f t="shared" si="1"/>
        <v>Bruno</v>
      </c>
      <c r="H88" s="51" t="s">
        <v>111</v>
      </c>
      <c r="I88" s="51" t="s">
        <v>24</v>
      </c>
      <c r="J88" s="44" t="str">
        <f t="shared" si="4"/>
        <v>Sim</v>
      </c>
      <c r="K88" s="57">
        <v>45350.0</v>
      </c>
      <c r="L88" s="45"/>
      <c r="M88" s="24" t="s">
        <v>51</v>
      </c>
      <c r="N88" s="58">
        <v>0.012</v>
      </c>
      <c r="O88" s="9" t="s">
        <v>24</v>
      </c>
      <c r="P88" s="59">
        <v>0.0</v>
      </c>
      <c r="Q88" s="60" t="s">
        <v>423</v>
      </c>
      <c r="R88" s="60" t="s">
        <v>424</v>
      </c>
      <c r="S88" s="24" t="s">
        <v>113</v>
      </c>
      <c r="T88" s="23" t="s">
        <v>425</v>
      </c>
      <c r="U88" s="9" t="s">
        <v>46</v>
      </c>
      <c r="V88" s="51" t="str">
        <f t="shared" si="3"/>
        <v>Ativo</v>
      </c>
      <c r="W88" s="45"/>
      <c r="X88" s="52" t="s">
        <v>124</v>
      </c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3">
        <v>397851.93</v>
      </c>
      <c r="AQ88" s="53">
        <v>1000991.59</v>
      </c>
      <c r="AR88" s="53">
        <v>998239.39</v>
      </c>
      <c r="AS88" s="53">
        <v>1001239.0</v>
      </c>
      <c r="AT88" s="53">
        <f t="array" ref="AT88">XLOOKUP(C88,'PL TOTAL D0'!A:A,'PL TOTAL D0'!C:C,"")</f>
        <v>1008290</v>
      </c>
    </row>
    <row r="89" ht="15.75" customHeight="1">
      <c r="A89" s="6" t="s">
        <v>36</v>
      </c>
      <c r="B89" s="113" t="s">
        <v>426</v>
      </c>
      <c r="C89" s="65" t="s">
        <v>427</v>
      </c>
      <c r="D89" s="9" t="s">
        <v>18</v>
      </c>
      <c r="E89" s="24" t="s">
        <v>29</v>
      </c>
      <c r="F89" s="9" t="s">
        <v>142</v>
      </c>
      <c r="G89" s="44" t="str">
        <f t="shared" si="1"/>
        <v>Augusto</v>
      </c>
      <c r="H89" s="51" t="s">
        <v>111</v>
      </c>
      <c r="I89" s="51" t="s">
        <v>24</v>
      </c>
      <c r="J89" s="44" t="str">
        <f t="shared" si="4"/>
        <v>Não</v>
      </c>
      <c r="K89" s="57">
        <v>45390.0</v>
      </c>
      <c r="L89" s="45"/>
      <c r="M89" s="24" t="s">
        <v>41</v>
      </c>
      <c r="N89" s="58">
        <v>0.015</v>
      </c>
      <c r="O89" s="9" t="s">
        <v>42</v>
      </c>
      <c r="P89" s="59">
        <v>0.1</v>
      </c>
      <c r="Q89" s="60"/>
      <c r="R89" s="50"/>
      <c r="S89" s="24" t="s">
        <v>113</v>
      </c>
      <c r="T89" s="5" t="s">
        <v>428</v>
      </c>
      <c r="U89" s="9" t="s">
        <v>29</v>
      </c>
      <c r="V89" s="51" t="str">
        <f t="shared" si="3"/>
        <v>Ativo</v>
      </c>
      <c r="W89" s="24" t="s">
        <v>69</v>
      </c>
      <c r="X89" s="5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/>
      <c r="AQ89" s="53"/>
      <c r="AR89" s="53">
        <v>211189.07</v>
      </c>
      <c r="AS89" s="53">
        <v>200754.9</v>
      </c>
      <c r="AT89" s="53">
        <f t="array" ref="AT89">XLOOKUP(C89,'PL TOTAL D0'!A:A,'PL TOTAL D0'!C:C,"")</f>
        <v>201925.5</v>
      </c>
    </row>
    <row r="90" ht="15.75" customHeight="1">
      <c r="A90" s="41" t="s">
        <v>36</v>
      </c>
      <c r="B90" s="61" t="s">
        <v>429</v>
      </c>
      <c r="C90" s="43" t="s">
        <v>430</v>
      </c>
      <c r="D90" s="44" t="s">
        <v>18</v>
      </c>
      <c r="E90" s="45" t="s">
        <v>19</v>
      </c>
      <c r="F90" s="45" t="s">
        <v>20</v>
      </c>
      <c r="G90" s="44" t="str">
        <f t="shared" si="1"/>
        <v>Breno</v>
      </c>
      <c r="H90" s="51" t="s">
        <v>111</v>
      </c>
      <c r="I90" s="51" t="s">
        <v>24</v>
      </c>
      <c r="J90" s="44" t="str">
        <f t="shared" si="4"/>
        <v>Não</v>
      </c>
      <c r="K90" s="47">
        <v>44964.0</v>
      </c>
      <c r="L90" s="45"/>
      <c r="M90" s="45" t="s">
        <v>41</v>
      </c>
      <c r="N90" s="48">
        <v>0.015</v>
      </c>
      <c r="O90" s="44" t="s">
        <v>42</v>
      </c>
      <c r="P90" s="49">
        <v>0.1</v>
      </c>
      <c r="Q90" s="50"/>
      <c r="R90" s="50"/>
      <c r="S90" s="45" t="s">
        <v>365</v>
      </c>
      <c r="T90" s="24" t="s">
        <v>431</v>
      </c>
      <c r="U90" s="9" t="s">
        <v>19</v>
      </c>
      <c r="V90" s="51" t="str">
        <f t="shared" si="3"/>
        <v>Ativo</v>
      </c>
      <c r="W90" s="45"/>
      <c r="X90" s="52" t="s">
        <v>124</v>
      </c>
      <c r="Y90" s="54"/>
      <c r="Z90" s="54"/>
      <c r="AA90" s="54"/>
      <c r="AB90" s="54"/>
      <c r="AC90" s="54">
        <v>0.0</v>
      </c>
      <c r="AD90" s="54">
        <v>424706.47</v>
      </c>
      <c r="AE90" s="54">
        <v>428705.7</v>
      </c>
      <c r="AF90" s="54">
        <v>431156.36</v>
      </c>
      <c r="AG90" s="54">
        <v>439840.02</v>
      </c>
      <c r="AH90" s="54">
        <v>446395.97</v>
      </c>
      <c r="AI90" s="54">
        <v>449077.62</v>
      </c>
      <c r="AJ90" s="54">
        <v>447110.31</v>
      </c>
      <c r="AK90" s="54">
        <v>449892.29</v>
      </c>
      <c r="AL90" s="54">
        <v>449202.07</v>
      </c>
      <c r="AM90" s="54">
        <v>458954.86</v>
      </c>
      <c r="AN90" s="54">
        <v>618719.08</v>
      </c>
      <c r="AO90" s="54">
        <v>613591.21</v>
      </c>
      <c r="AP90" s="53">
        <v>619436.47</v>
      </c>
      <c r="AQ90" s="53">
        <v>626479.97</v>
      </c>
      <c r="AR90" s="53">
        <v>622178.19</v>
      </c>
      <c r="AS90" s="53">
        <v>619409.8</v>
      </c>
      <c r="AT90" s="53">
        <f t="array" ref="AT90">XLOOKUP(C90,'PL TOTAL D0'!A:A,'PL TOTAL D0'!C:C,"")</f>
        <v>621983.2</v>
      </c>
    </row>
    <row r="91" ht="15.75" customHeight="1">
      <c r="A91" s="41" t="s">
        <v>36</v>
      </c>
      <c r="B91" s="114" t="s">
        <v>432</v>
      </c>
      <c r="C91" s="56" t="s">
        <v>433</v>
      </c>
      <c r="D91" s="9" t="s">
        <v>18</v>
      </c>
      <c r="E91" s="24" t="s">
        <v>29</v>
      </c>
      <c r="F91" s="24" t="s">
        <v>18</v>
      </c>
      <c r="G91" s="44" t="str">
        <f t="shared" si="1"/>
        <v>Augusto</v>
      </c>
      <c r="H91" s="51" t="s">
        <v>147</v>
      </c>
      <c r="I91" s="51" t="s">
        <v>148</v>
      </c>
      <c r="J91" s="44" t="str">
        <f t="shared" si="4"/>
        <v>Não</v>
      </c>
      <c r="K91" s="115">
        <v>45415.0</v>
      </c>
      <c r="L91" s="45"/>
      <c r="M91" s="24" t="s">
        <v>67</v>
      </c>
      <c r="N91" s="58">
        <v>0.0</v>
      </c>
      <c r="O91" s="9" t="s">
        <v>24</v>
      </c>
      <c r="P91" s="9">
        <v>0.0</v>
      </c>
      <c r="Q91" s="50"/>
      <c r="R91" s="50"/>
      <c r="S91" s="24" t="s">
        <v>365</v>
      </c>
      <c r="T91" s="24" t="s">
        <v>434</v>
      </c>
      <c r="U91" s="9" t="s">
        <v>29</v>
      </c>
      <c r="V91" s="51" t="str">
        <f t="shared" si="3"/>
        <v>Ativo</v>
      </c>
      <c r="W91" s="45"/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/>
      <c r="AS91" s="53">
        <v>5233.53</v>
      </c>
      <c r="AT91" s="53">
        <f t="array" ref="AT91">XLOOKUP(C91,'PL TOTAL D0'!A:A,'PL TOTAL D0'!C:C,"")</f>
        <v>713.12</v>
      </c>
    </row>
    <row r="92" ht="15.75" customHeight="1">
      <c r="A92" s="41" t="s">
        <v>36</v>
      </c>
      <c r="B92" s="61" t="s">
        <v>435</v>
      </c>
      <c r="C92" s="43" t="s">
        <v>436</v>
      </c>
      <c r="D92" s="9" t="s">
        <v>77</v>
      </c>
      <c r="E92" s="45" t="s">
        <v>29</v>
      </c>
      <c r="F92" s="24" t="s">
        <v>182</v>
      </c>
      <c r="G92" s="44" t="str">
        <f t="shared" si="1"/>
        <v>Bruno</v>
      </c>
      <c r="H92" s="46" t="s">
        <v>111</v>
      </c>
      <c r="I92" s="46" t="s">
        <v>24</v>
      </c>
      <c r="J92" s="44" t="str">
        <f t="shared" si="4"/>
        <v>Não</v>
      </c>
      <c r="K92" s="47">
        <v>44993.0</v>
      </c>
      <c r="L92" s="45"/>
      <c r="M92" s="45" t="s">
        <v>270</v>
      </c>
      <c r="N92" s="48">
        <v>0.02</v>
      </c>
      <c r="O92" s="44" t="s">
        <v>42</v>
      </c>
      <c r="P92" s="49">
        <v>0.2</v>
      </c>
      <c r="Q92" s="50"/>
      <c r="R92" s="50"/>
      <c r="S92" s="45" t="s">
        <v>365</v>
      </c>
      <c r="T92" s="24" t="s">
        <v>437</v>
      </c>
      <c r="U92" s="9" t="s">
        <v>29</v>
      </c>
      <c r="V92" s="51" t="str">
        <f t="shared" si="3"/>
        <v>Ativo</v>
      </c>
      <c r="W92" s="45"/>
      <c r="X92" s="52" t="s">
        <v>115</v>
      </c>
      <c r="Y92" s="54"/>
      <c r="Z92" s="54"/>
      <c r="AA92" s="54"/>
      <c r="AB92" s="54"/>
      <c r="AC92" s="54"/>
      <c r="AD92" s="54"/>
      <c r="AE92" s="54">
        <v>2346598.11</v>
      </c>
      <c r="AF92" s="54">
        <v>3047635.57</v>
      </c>
      <c r="AG92" s="54">
        <v>3122146.91</v>
      </c>
      <c r="AH92" s="54">
        <v>3243875.86</v>
      </c>
      <c r="AI92" s="54">
        <v>3303894.64</v>
      </c>
      <c r="AJ92" s="54">
        <v>3242700.75</v>
      </c>
      <c r="AK92" s="54">
        <v>3246859.38</v>
      </c>
      <c r="AL92" s="54">
        <v>4104623.12</v>
      </c>
      <c r="AM92" s="54">
        <v>4251143.04</v>
      </c>
      <c r="AN92" s="54">
        <v>4357260.2</v>
      </c>
      <c r="AO92" s="54">
        <v>4220625.06</v>
      </c>
      <c r="AP92" s="53">
        <v>4260472.45</v>
      </c>
      <c r="AQ92" s="53">
        <v>4312662.84</v>
      </c>
      <c r="AR92" s="53">
        <v>4234923.86</v>
      </c>
      <c r="AS92" s="53">
        <v>4187826.0</v>
      </c>
      <c r="AT92" s="53">
        <f t="array" ref="AT92">XLOOKUP(C92,'PL TOTAL D0'!A:A,'PL TOTAL D0'!C:C,"")</f>
        <v>4205193</v>
      </c>
    </row>
    <row r="93" ht="15.75" customHeight="1">
      <c r="A93" s="41" t="s">
        <v>36</v>
      </c>
      <c r="B93" s="42" t="s">
        <v>438</v>
      </c>
      <c r="C93" s="43" t="s">
        <v>439</v>
      </c>
      <c r="D93" s="44" t="s">
        <v>18</v>
      </c>
      <c r="E93" s="45" t="s">
        <v>19</v>
      </c>
      <c r="F93" s="45" t="s">
        <v>20</v>
      </c>
      <c r="G93" s="44" t="str">
        <f t="shared" si="1"/>
        <v>Bruno</v>
      </c>
      <c r="H93" s="51" t="s">
        <v>111</v>
      </c>
      <c r="I93" s="51" t="s">
        <v>24</v>
      </c>
      <c r="J93" s="44" t="str">
        <f t="shared" si="4"/>
        <v>Não</v>
      </c>
      <c r="K93" s="47">
        <v>45261.0</v>
      </c>
      <c r="L93" s="45"/>
      <c r="M93" s="45" t="s">
        <v>51</v>
      </c>
      <c r="N93" s="94">
        <v>0.012</v>
      </c>
      <c r="O93" s="95" t="s">
        <v>24</v>
      </c>
      <c r="P93" s="96">
        <v>0.0</v>
      </c>
      <c r="Q93" s="50"/>
      <c r="R93" s="50"/>
      <c r="S93" s="45" t="s">
        <v>365</v>
      </c>
      <c r="T93" s="24" t="s">
        <v>440</v>
      </c>
      <c r="U93" s="9" t="s">
        <v>19</v>
      </c>
      <c r="V93" s="51" t="str">
        <f t="shared" si="3"/>
        <v>Ativo</v>
      </c>
      <c r="W93" s="45"/>
      <c r="X93" s="52" t="s">
        <v>124</v>
      </c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>
        <v>0.0</v>
      </c>
      <c r="AN93" s="54">
        <v>533982.57</v>
      </c>
      <c r="AO93" s="54">
        <v>539299.95</v>
      </c>
      <c r="AP93" s="53">
        <v>2632293.06</v>
      </c>
      <c r="AQ93" s="53">
        <v>2756883.68</v>
      </c>
      <c r="AR93" s="53">
        <v>2845937.21</v>
      </c>
      <c r="AS93" s="53">
        <v>2868951.0</v>
      </c>
      <c r="AT93" s="53">
        <f t="array" ref="AT93">XLOOKUP(C93,'PL TOTAL D0'!A:A,'PL TOTAL D0'!C:C,"")</f>
        <v>2892247</v>
      </c>
    </row>
    <row r="94" ht="15.75" customHeight="1">
      <c r="A94" s="41" t="s">
        <v>36</v>
      </c>
      <c r="B94" s="20" t="s">
        <v>441</v>
      </c>
      <c r="C94" s="21" t="s">
        <v>442</v>
      </c>
      <c r="D94" s="9" t="s">
        <v>18</v>
      </c>
      <c r="E94" s="24" t="s">
        <v>29</v>
      </c>
      <c r="F94" s="24" t="s">
        <v>443</v>
      </c>
      <c r="G94" s="44" t="str">
        <f t="shared" si="1"/>
        <v>Augusto</v>
      </c>
      <c r="H94" s="51" t="s">
        <v>147</v>
      </c>
      <c r="I94" s="51" t="s">
        <v>148</v>
      </c>
      <c r="J94" s="44" t="str">
        <f t="shared" si="4"/>
        <v>Não</v>
      </c>
      <c r="K94" s="57">
        <v>45377.0</v>
      </c>
      <c r="L94" s="45"/>
      <c r="M94" s="24" t="s">
        <v>67</v>
      </c>
      <c r="N94" s="58">
        <v>0.0</v>
      </c>
      <c r="O94" s="9" t="s">
        <v>24</v>
      </c>
      <c r="P94" s="59">
        <v>0.0</v>
      </c>
      <c r="Q94" s="50"/>
      <c r="R94" s="50"/>
      <c r="S94" s="24" t="s">
        <v>113</v>
      </c>
      <c r="T94" s="23" t="s">
        <v>444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>
        <v>5194.78</v>
      </c>
      <c r="AR94" s="53">
        <v>5244.49</v>
      </c>
      <c r="AS94" s="53">
        <v>16430.55</v>
      </c>
      <c r="AT94" s="53">
        <f t="array" ref="AT94">XLOOKUP(C94,'PL TOTAL D0'!A:A,'PL TOTAL D0'!C:C,"")</f>
        <v>23232.19</v>
      </c>
    </row>
    <row r="95" ht="15.75" customHeight="1">
      <c r="A95" s="41" t="s">
        <v>36</v>
      </c>
      <c r="B95" s="114" t="s">
        <v>445</v>
      </c>
      <c r="C95" s="43" t="s">
        <v>446</v>
      </c>
      <c r="D95" s="44" t="s">
        <v>18</v>
      </c>
      <c r="E95" s="45" t="s">
        <v>19</v>
      </c>
      <c r="F95" s="45" t="s">
        <v>20</v>
      </c>
      <c r="G95" s="44" t="str">
        <f t="shared" si="1"/>
        <v>Augusto</v>
      </c>
      <c r="H95" s="51" t="s">
        <v>147</v>
      </c>
      <c r="I95" s="51" t="s">
        <v>220</v>
      </c>
      <c r="J95" s="44" t="str">
        <f t="shared" si="4"/>
        <v>Não</v>
      </c>
      <c r="K95" s="47">
        <v>44950.0</v>
      </c>
      <c r="L95" s="45"/>
      <c r="M95" s="45" t="s">
        <v>51</v>
      </c>
      <c r="N95" s="48">
        <v>0.01</v>
      </c>
      <c r="O95" s="44" t="s">
        <v>24</v>
      </c>
      <c r="P95" s="49">
        <v>0.0</v>
      </c>
      <c r="Q95" s="50"/>
      <c r="R95" s="50"/>
      <c r="S95" s="45" t="s">
        <v>113</v>
      </c>
      <c r="T95" s="24" t="s">
        <v>447</v>
      </c>
      <c r="U95" s="9" t="s">
        <v>19</v>
      </c>
      <c r="V95" s="51" t="str">
        <f t="shared" si="3"/>
        <v>Ativo</v>
      </c>
      <c r="W95" s="45"/>
      <c r="X95" s="52" t="s">
        <v>124</v>
      </c>
      <c r="Y95" s="54"/>
      <c r="Z95" s="54"/>
      <c r="AA95" s="54"/>
      <c r="AB95" s="54"/>
      <c r="AC95" s="54">
        <v>50146.76</v>
      </c>
      <c r="AD95" s="54">
        <v>50596.26</v>
      </c>
      <c r="AE95" s="54">
        <v>51063.01</v>
      </c>
      <c r="AF95" s="54">
        <v>52548.06</v>
      </c>
      <c r="AG95" s="54">
        <v>38402.56</v>
      </c>
      <c r="AH95" s="54">
        <v>20613.26</v>
      </c>
      <c r="AI95" s="54">
        <v>20817.53</v>
      </c>
      <c r="AJ95" s="54">
        <v>21044.03</v>
      </c>
      <c r="AK95" s="54">
        <v>21235.62</v>
      </c>
      <c r="AL95" s="54">
        <v>0.0</v>
      </c>
      <c r="AM95" s="54">
        <v>0.0</v>
      </c>
      <c r="AN95" s="54">
        <v>0.0</v>
      </c>
      <c r="AO95" s="54">
        <v>0.0</v>
      </c>
      <c r="AP95" s="53">
        <v>0.78</v>
      </c>
      <c r="AQ95" s="53">
        <v>0.78</v>
      </c>
      <c r="AR95" s="53">
        <v>0.78</v>
      </c>
      <c r="AS95" s="53">
        <v>0.78</v>
      </c>
      <c r="AT95" s="53">
        <f t="array" ref="AT95">XLOOKUP(C95,'PL TOTAL D0'!A:A,'PL TOTAL D0'!C:C,"")</f>
        <v>0.78</v>
      </c>
    </row>
    <row r="96" ht="15.75" customHeight="1">
      <c r="A96" s="41" t="s">
        <v>36</v>
      </c>
      <c r="B96" s="42" t="s">
        <v>448</v>
      </c>
      <c r="C96" s="43" t="s">
        <v>449</v>
      </c>
      <c r="D96" s="44" t="s">
        <v>18</v>
      </c>
      <c r="E96" s="45" t="s">
        <v>175</v>
      </c>
      <c r="F96" s="45" t="s">
        <v>176</v>
      </c>
      <c r="G96" s="44" t="str">
        <f t="shared" si="1"/>
        <v>Augusto</v>
      </c>
      <c r="H96" s="46" t="s">
        <v>111</v>
      </c>
      <c r="I96" s="46" t="s">
        <v>24</v>
      </c>
      <c r="J96" s="44" t="str">
        <f t="shared" si="4"/>
        <v>Não</v>
      </c>
      <c r="K96" s="47">
        <v>45070.0</v>
      </c>
      <c r="L96" s="62"/>
      <c r="M96" s="45" t="s">
        <v>41</v>
      </c>
      <c r="N96" s="48">
        <v>0.015</v>
      </c>
      <c r="O96" s="44" t="s">
        <v>42</v>
      </c>
      <c r="P96" s="49">
        <v>0.1</v>
      </c>
      <c r="Q96" s="50"/>
      <c r="R96" s="50"/>
      <c r="S96" s="45" t="s">
        <v>113</v>
      </c>
      <c r="T96" s="24" t="s">
        <v>450</v>
      </c>
      <c r="U96" s="9" t="s">
        <v>451</v>
      </c>
      <c r="V96" s="51" t="str">
        <f t="shared" si="3"/>
        <v>Ativo</v>
      </c>
      <c r="W96" s="45"/>
      <c r="X96" s="52" t="s">
        <v>115</v>
      </c>
      <c r="Y96" s="54"/>
      <c r="Z96" s="54"/>
      <c r="AA96" s="54"/>
      <c r="AB96" s="54"/>
      <c r="AC96" s="54"/>
      <c r="AD96" s="54"/>
      <c r="AE96" s="54"/>
      <c r="AF96" s="54">
        <v>0.0</v>
      </c>
      <c r="AG96" s="54">
        <v>0.0</v>
      </c>
      <c r="AH96" s="54">
        <v>153290.86</v>
      </c>
      <c r="AI96" s="54">
        <v>156154.21</v>
      </c>
      <c r="AJ96" s="54">
        <v>159693.13</v>
      </c>
      <c r="AK96" s="54">
        <v>160546.72</v>
      </c>
      <c r="AL96" s="54">
        <v>177487.27</v>
      </c>
      <c r="AM96" s="54">
        <v>181353.63</v>
      </c>
      <c r="AN96" s="54">
        <v>191895.27</v>
      </c>
      <c r="AO96" s="54">
        <v>195075.61</v>
      </c>
      <c r="AP96" s="53">
        <v>198908.76</v>
      </c>
      <c r="AQ96" s="53">
        <v>205686.07</v>
      </c>
      <c r="AR96" s="53">
        <v>214463.58</v>
      </c>
      <c r="AS96" s="53">
        <v>218645.7</v>
      </c>
      <c r="AT96" s="53">
        <f t="array" ref="AT96">XLOOKUP(C96,'PL TOTAL D0'!A:A,'PL TOTAL D0'!C:C,"")</f>
        <v>234039.8</v>
      </c>
    </row>
    <row r="97" ht="15.75" customHeight="1">
      <c r="A97" s="6" t="s">
        <v>36</v>
      </c>
      <c r="B97" s="55" t="s">
        <v>452</v>
      </c>
      <c r="C97" s="56" t="s">
        <v>453</v>
      </c>
      <c r="D97" s="9" t="s">
        <v>18</v>
      </c>
      <c r="E97" s="24" t="s">
        <v>29</v>
      </c>
      <c r="F97" s="24" t="s">
        <v>127</v>
      </c>
      <c r="G97" s="44" t="str">
        <f t="shared" si="1"/>
        <v>Augusto</v>
      </c>
      <c r="H97" s="51" t="s">
        <v>147</v>
      </c>
      <c r="I97" s="51" t="s">
        <v>148</v>
      </c>
      <c r="J97" s="44" t="str">
        <f t="shared" si="4"/>
        <v>Não</v>
      </c>
      <c r="K97" s="57">
        <v>45281.0</v>
      </c>
      <c r="L97" s="62"/>
      <c r="M97" s="24" t="s">
        <v>67</v>
      </c>
      <c r="N97" s="58">
        <v>0.0</v>
      </c>
      <c r="O97" s="9" t="s">
        <v>24</v>
      </c>
      <c r="P97" s="59">
        <v>0.0</v>
      </c>
      <c r="Q97" s="60"/>
      <c r="R97" s="50"/>
      <c r="S97" s="24" t="s">
        <v>113</v>
      </c>
      <c r="T97" s="24" t="s">
        <v>454</v>
      </c>
      <c r="U97" s="9" t="s">
        <v>29</v>
      </c>
      <c r="V97" s="51" t="str">
        <f t="shared" si="3"/>
        <v>Ativo</v>
      </c>
      <c r="W97" s="45"/>
      <c r="X97" s="52" t="s">
        <v>124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>
        <v>548.45</v>
      </c>
      <c r="AO97" s="54">
        <v>1812.67</v>
      </c>
      <c r="AP97" s="53">
        <v>1735.32</v>
      </c>
      <c r="AQ97" s="53">
        <v>2050.86</v>
      </c>
      <c r="AR97" s="53">
        <v>2085.39</v>
      </c>
      <c r="AS97" s="53">
        <v>2197.64</v>
      </c>
      <c r="AT97" s="53">
        <f t="array" ref="AT97">XLOOKUP(C97,'PL TOTAL D0'!A:A,'PL TOTAL D0'!C:C,"")</f>
        <v>2898.31</v>
      </c>
    </row>
    <row r="98" ht="15.75" customHeight="1">
      <c r="A98" s="41" t="s">
        <v>36</v>
      </c>
      <c r="B98" s="61" t="s">
        <v>455</v>
      </c>
      <c r="C98" s="71" t="s">
        <v>456</v>
      </c>
      <c r="D98" s="44" t="s">
        <v>18</v>
      </c>
      <c r="E98" s="45" t="s">
        <v>175</v>
      </c>
      <c r="F98" s="93" t="s">
        <v>176</v>
      </c>
      <c r="G98" s="44" t="str">
        <f t="shared" si="1"/>
        <v>Augusto</v>
      </c>
      <c r="H98" s="46" t="s">
        <v>111</v>
      </c>
      <c r="I98" s="46" t="s">
        <v>24</v>
      </c>
      <c r="J98" s="44" t="str">
        <f t="shared" si="4"/>
        <v>Não</v>
      </c>
      <c r="K98" s="47">
        <v>45222.0</v>
      </c>
      <c r="L98" s="62"/>
      <c r="M98" s="45" t="s">
        <v>270</v>
      </c>
      <c r="N98" s="48">
        <v>0.02</v>
      </c>
      <c r="O98" s="44" t="s">
        <v>42</v>
      </c>
      <c r="P98" s="49">
        <v>0.2</v>
      </c>
      <c r="Q98" s="50"/>
      <c r="R98" s="50"/>
      <c r="S98" s="45" t="s">
        <v>113</v>
      </c>
      <c r="T98" s="24" t="s">
        <v>457</v>
      </c>
      <c r="U98" s="9" t="s">
        <v>179</v>
      </c>
      <c r="V98" s="51" t="str">
        <f t="shared" si="3"/>
        <v>Ativo</v>
      </c>
      <c r="W98" s="45"/>
      <c r="X98" s="52" t="s">
        <v>115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>
        <v>0.0</v>
      </c>
      <c r="AM98" s="54">
        <v>277932.23</v>
      </c>
      <c r="AN98" s="54">
        <v>289239.67</v>
      </c>
      <c r="AO98" s="54">
        <v>278382.04</v>
      </c>
      <c r="AP98" s="53">
        <v>220820.08</v>
      </c>
      <c r="AQ98" s="53">
        <v>223808.12</v>
      </c>
      <c r="AR98" s="53">
        <v>219655.87</v>
      </c>
      <c r="AS98" s="53">
        <v>217168.4</v>
      </c>
      <c r="AT98" s="53">
        <f t="array" ref="AT98">XLOOKUP(C98,'PL TOTAL D0'!A:A,'PL TOTAL D0'!C:C,"")</f>
        <v>218200.6</v>
      </c>
    </row>
    <row r="99" ht="15.75" customHeight="1">
      <c r="A99" s="41" t="s">
        <v>36</v>
      </c>
      <c r="B99" s="61" t="s">
        <v>458</v>
      </c>
      <c r="C99" s="43" t="s">
        <v>459</v>
      </c>
      <c r="D99" s="44" t="s">
        <v>18</v>
      </c>
      <c r="E99" s="45" t="s">
        <v>175</v>
      </c>
      <c r="F99" s="44" t="s">
        <v>197</v>
      </c>
      <c r="G99" s="44" t="str">
        <f t="shared" si="1"/>
        <v>Breno</v>
      </c>
      <c r="H99" s="46" t="s">
        <v>111</v>
      </c>
      <c r="I99" s="46" t="s">
        <v>24</v>
      </c>
      <c r="J99" s="44" t="str">
        <f t="shared" si="4"/>
        <v>Não</v>
      </c>
      <c r="K99" s="47">
        <v>45042.0</v>
      </c>
      <c r="L99" s="45"/>
      <c r="M99" s="45" t="s">
        <v>41</v>
      </c>
      <c r="N99" s="48">
        <v>0.015</v>
      </c>
      <c r="O99" s="44" t="s">
        <v>42</v>
      </c>
      <c r="P99" s="49">
        <v>0.1</v>
      </c>
      <c r="Q99" s="50"/>
      <c r="R99" s="50"/>
      <c r="S99" s="45" t="s">
        <v>113</v>
      </c>
      <c r="T99" s="24" t="s">
        <v>460</v>
      </c>
      <c r="U99" s="9" t="s">
        <v>179</v>
      </c>
      <c r="V99" s="51" t="str">
        <f t="shared" si="3"/>
        <v>Ativo</v>
      </c>
      <c r="W99" s="45"/>
      <c r="X99" s="52" t="s">
        <v>115</v>
      </c>
      <c r="Y99" s="54"/>
      <c r="Z99" s="54"/>
      <c r="AA99" s="54"/>
      <c r="AB99" s="54"/>
      <c r="AC99" s="54"/>
      <c r="AD99" s="54"/>
      <c r="AE99" s="54">
        <v>0.0</v>
      </c>
      <c r="AF99" s="54">
        <v>542346.66</v>
      </c>
      <c r="AG99" s="54">
        <v>584340.22</v>
      </c>
      <c r="AH99" s="54">
        <v>594830.28</v>
      </c>
      <c r="AI99" s="54">
        <v>602056.04</v>
      </c>
      <c r="AJ99" s="54">
        <v>598199.86</v>
      </c>
      <c r="AK99" s="54">
        <v>600995.9</v>
      </c>
      <c r="AL99" s="54">
        <v>599761.88</v>
      </c>
      <c r="AM99" s="54">
        <v>613288.51</v>
      </c>
      <c r="AN99" s="54">
        <v>625453.34</v>
      </c>
      <c r="AO99" s="54">
        <v>616152.86</v>
      </c>
      <c r="AP99" s="53">
        <v>620014.59</v>
      </c>
      <c r="AQ99" s="53">
        <v>626625.64</v>
      </c>
      <c r="AR99" s="53">
        <v>617212.34</v>
      </c>
      <c r="AS99" s="53">
        <v>614698.6</v>
      </c>
      <c r="AT99" s="53">
        <f t="array" ref="AT99">XLOOKUP(C99,'PL TOTAL D0'!A:A,'PL TOTAL D0'!C:C,"")</f>
        <v>618528</v>
      </c>
    </row>
    <row r="100" ht="15.75" customHeight="1">
      <c r="A100" s="41" t="s">
        <v>36</v>
      </c>
      <c r="B100" s="61" t="s">
        <v>461</v>
      </c>
      <c r="C100" s="43" t="s">
        <v>462</v>
      </c>
      <c r="D100" s="44" t="s">
        <v>18</v>
      </c>
      <c r="E100" s="45" t="s">
        <v>175</v>
      </c>
      <c r="F100" s="44" t="s">
        <v>176</v>
      </c>
      <c r="G100" s="44" t="str">
        <f t="shared" si="1"/>
        <v>Bruno</v>
      </c>
      <c r="H100" s="46" t="s">
        <v>111</v>
      </c>
      <c r="I100" s="46" t="s">
        <v>24</v>
      </c>
      <c r="J100" s="44" t="str">
        <f t="shared" si="4"/>
        <v>Não</v>
      </c>
      <c r="K100" s="47">
        <v>45069.0</v>
      </c>
      <c r="L100" s="45"/>
      <c r="M100" s="45" t="s">
        <v>41</v>
      </c>
      <c r="N100" s="48">
        <v>0.015</v>
      </c>
      <c r="O100" s="44" t="s">
        <v>42</v>
      </c>
      <c r="P100" s="49">
        <v>0.1</v>
      </c>
      <c r="Q100" s="50"/>
      <c r="R100" s="60" t="s">
        <v>463</v>
      </c>
      <c r="S100" s="45" t="s">
        <v>113</v>
      </c>
      <c r="T100" s="24" t="s">
        <v>464</v>
      </c>
      <c r="U100" s="9" t="s">
        <v>179</v>
      </c>
      <c r="V100" s="51" t="str">
        <f t="shared" si="3"/>
        <v>Ativo</v>
      </c>
      <c r="W100" s="45"/>
      <c r="X100" s="52" t="s">
        <v>115</v>
      </c>
      <c r="Y100" s="54"/>
      <c r="Z100" s="54"/>
      <c r="AA100" s="54"/>
      <c r="AB100" s="54"/>
      <c r="AC100" s="54"/>
      <c r="AD100" s="54"/>
      <c r="AE100" s="54">
        <v>0.0</v>
      </c>
      <c r="AF100" s="54">
        <v>0.0</v>
      </c>
      <c r="AG100" s="54">
        <v>2070022.35</v>
      </c>
      <c r="AH100" s="54">
        <v>2103502.64</v>
      </c>
      <c r="AI100" s="54">
        <v>2127232.49</v>
      </c>
      <c r="AJ100" s="54">
        <v>2116358.07</v>
      </c>
      <c r="AK100" s="54">
        <v>2243640.55</v>
      </c>
      <c r="AL100" s="54">
        <v>2235994.67</v>
      </c>
      <c r="AM100" s="54">
        <v>2377416.49</v>
      </c>
      <c r="AN100" s="54">
        <v>2415030.57</v>
      </c>
      <c r="AO100" s="54">
        <v>2380802.78</v>
      </c>
      <c r="AP100" s="53">
        <v>2399647.77</v>
      </c>
      <c r="AQ100" s="53">
        <v>2426511.51</v>
      </c>
      <c r="AR100" s="53">
        <v>2528771.03</v>
      </c>
      <c r="AS100" s="53">
        <v>2517554.0</v>
      </c>
      <c r="AT100" s="53">
        <f t="array" ref="AT100">XLOOKUP(C100,'PL TOTAL D0'!A:A,'PL TOTAL D0'!C:C,"")</f>
        <v>2532958</v>
      </c>
    </row>
    <row r="101" ht="15.75" customHeight="1">
      <c r="A101" s="41" t="s">
        <v>36</v>
      </c>
      <c r="B101" s="97" t="s">
        <v>461</v>
      </c>
      <c r="C101" s="71" t="s">
        <v>465</v>
      </c>
      <c r="D101" s="44" t="s">
        <v>18</v>
      </c>
      <c r="E101" s="45" t="s">
        <v>175</v>
      </c>
      <c r="F101" s="44" t="s">
        <v>176</v>
      </c>
      <c r="G101" s="44" t="str">
        <f t="shared" si="1"/>
        <v>Breno</v>
      </c>
      <c r="H101" s="51" t="s">
        <v>111</v>
      </c>
      <c r="I101" s="51" t="s">
        <v>24</v>
      </c>
      <c r="J101" s="44" t="str">
        <f t="shared" si="4"/>
        <v>Não</v>
      </c>
      <c r="K101" s="47">
        <v>45238.0</v>
      </c>
      <c r="L101" s="45"/>
      <c r="M101" s="45" t="s">
        <v>190</v>
      </c>
      <c r="N101" s="116">
        <v>0.025</v>
      </c>
      <c r="O101" s="95" t="s">
        <v>191</v>
      </c>
      <c r="P101" s="117">
        <v>0.2</v>
      </c>
      <c r="Q101" s="50"/>
      <c r="R101" s="60" t="s">
        <v>466</v>
      </c>
      <c r="S101" s="45" t="s">
        <v>113</v>
      </c>
      <c r="T101" s="24" t="s">
        <v>464</v>
      </c>
      <c r="U101" s="9" t="s">
        <v>179</v>
      </c>
      <c r="V101" s="51" t="str">
        <f t="shared" si="3"/>
        <v>Ativo</v>
      </c>
      <c r="W101" s="45"/>
      <c r="X101" s="52" t="s">
        <v>115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>
        <v>652851.99</v>
      </c>
      <c r="AN101" s="54">
        <v>684298.56</v>
      </c>
      <c r="AO101" s="54">
        <v>637688.03</v>
      </c>
      <c r="AP101" s="53">
        <v>645978.53</v>
      </c>
      <c r="AQ101" s="53">
        <v>656283.35</v>
      </c>
      <c r="AR101" s="53">
        <v>626648.49</v>
      </c>
      <c r="AS101" s="53">
        <v>616981.8</v>
      </c>
      <c r="AT101" s="53">
        <f t="array" ref="AT101">XLOOKUP(C101,'PL TOTAL D0'!A:A,'PL TOTAL D0'!C:C,"")</f>
        <v>618421.3</v>
      </c>
    </row>
    <row r="102" ht="15.75" customHeight="1">
      <c r="A102" s="41" t="s">
        <v>36</v>
      </c>
      <c r="B102" s="42" t="s">
        <v>467</v>
      </c>
      <c r="C102" s="43" t="s">
        <v>468</v>
      </c>
      <c r="D102" s="44" t="s">
        <v>18</v>
      </c>
      <c r="E102" s="45" t="s">
        <v>175</v>
      </c>
      <c r="F102" s="44" t="s">
        <v>176</v>
      </c>
      <c r="G102" s="44" t="str">
        <f t="shared" si="1"/>
        <v>Augusto</v>
      </c>
      <c r="H102" s="46" t="s">
        <v>111</v>
      </c>
      <c r="I102" s="46" t="s">
        <v>24</v>
      </c>
      <c r="J102" s="44" t="str">
        <f t="shared" si="4"/>
        <v>Não</v>
      </c>
      <c r="K102" s="47">
        <v>45113.0</v>
      </c>
      <c r="L102" s="62"/>
      <c r="M102" s="45" t="s">
        <v>190</v>
      </c>
      <c r="N102" s="48">
        <v>0.025</v>
      </c>
      <c r="O102" s="44" t="s">
        <v>191</v>
      </c>
      <c r="P102" s="49">
        <v>0.2</v>
      </c>
      <c r="Q102" s="50"/>
      <c r="R102" s="50"/>
      <c r="S102" s="45" t="s">
        <v>113</v>
      </c>
      <c r="T102" s="24" t="s">
        <v>469</v>
      </c>
      <c r="U102" s="9" t="s">
        <v>179</v>
      </c>
      <c r="V102" s="51" t="str">
        <f t="shared" si="3"/>
        <v>Ativo</v>
      </c>
      <c r="W102" s="45"/>
      <c r="X102" s="52" t="s">
        <v>115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>
        <v>0.0</v>
      </c>
      <c r="AI102" s="54">
        <v>51041.15</v>
      </c>
      <c r="AJ102" s="54">
        <v>49917.84</v>
      </c>
      <c r="AK102" s="54">
        <v>49755.82</v>
      </c>
      <c r="AL102" s="54">
        <v>47504.14</v>
      </c>
      <c r="AM102" s="54">
        <v>51103.35</v>
      </c>
      <c r="AN102" s="54">
        <v>53544.78</v>
      </c>
      <c r="AO102" s="54">
        <v>49830.07</v>
      </c>
      <c r="AP102" s="53">
        <v>99800.43</v>
      </c>
      <c r="AQ102" s="53">
        <v>101505.39</v>
      </c>
      <c r="AR102" s="53">
        <v>97140.19</v>
      </c>
      <c r="AS102" s="53">
        <v>94921.19</v>
      </c>
      <c r="AT102" s="53">
        <f t="array" ref="AT102">XLOOKUP(C102,'PL TOTAL D0'!A:A,'PL TOTAL D0'!C:C,"")</f>
        <v>94769.16</v>
      </c>
    </row>
    <row r="103" ht="15.75" customHeight="1">
      <c r="A103" s="41" t="s">
        <v>36</v>
      </c>
      <c r="B103" s="42" t="s">
        <v>467</v>
      </c>
      <c r="C103" s="43" t="s">
        <v>470</v>
      </c>
      <c r="D103" s="44" t="s">
        <v>18</v>
      </c>
      <c r="E103" s="45" t="s">
        <v>175</v>
      </c>
      <c r="F103" s="44" t="s">
        <v>176</v>
      </c>
      <c r="G103" s="44" t="str">
        <f t="shared" si="1"/>
        <v>Breno</v>
      </c>
      <c r="H103" s="46" t="s">
        <v>111</v>
      </c>
      <c r="I103" s="46" t="s">
        <v>24</v>
      </c>
      <c r="J103" s="44" t="str">
        <f t="shared" si="4"/>
        <v>Não</v>
      </c>
      <c r="K103" s="47">
        <v>45075.0</v>
      </c>
      <c r="L103" s="45"/>
      <c r="M103" s="45" t="s">
        <v>51</v>
      </c>
      <c r="N103" s="48">
        <v>0.012</v>
      </c>
      <c r="O103" s="44" t="s">
        <v>24</v>
      </c>
      <c r="P103" s="49">
        <v>0.0</v>
      </c>
      <c r="Q103" s="50"/>
      <c r="R103" s="50"/>
      <c r="S103" s="45" t="s">
        <v>113</v>
      </c>
      <c r="T103" s="24" t="s">
        <v>469</v>
      </c>
      <c r="U103" s="9" t="s">
        <v>179</v>
      </c>
      <c r="V103" s="51" t="str">
        <f t="shared" si="3"/>
        <v>Ativo</v>
      </c>
      <c r="W103" s="45"/>
      <c r="X103" s="52" t="s">
        <v>115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625317.48</v>
      </c>
      <c r="AH103" s="54">
        <v>675434.06</v>
      </c>
      <c r="AI103" s="54">
        <v>628805.12</v>
      </c>
      <c r="AJ103" s="54">
        <v>634687.11</v>
      </c>
      <c r="AK103" s="54">
        <v>637617.83</v>
      </c>
      <c r="AL103" s="54">
        <v>640660.17</v>
      </c>
      <c r="AM103" s="54">
        <v>625126.21</v>
      </c>
      <c r="AN103" s="54">
        <v>610235.55</v>
      </c>
      <c r="AO103" s="54">
        <v>593915.89</v>
      </c>
      <c r="AP103" s="53">
        <v>546034.45</v>
      </c>
      <c r="AQ103" s="53">
        <v>550621.0</v>
      </c>
      <c r="AR103" s="53">
        <v>549433.34</v>
      </c>
      <c r="AS103" s="53">
        <v>552019.2</v>
      </c>
      <c r="AT103" s="53">
        <f t="array" ref="AT103">XLOOKUP(C103,'PL TOTAL D0'!A:A,'PL TOTAL D0'!C:C,"")</f>
        <v>556363.9</v>
      </c>
    </row>
    <row r="104" ht="15.75" customHeight="1">
      <c r="A104" s="41" t="s">
        <v>36</v>
      </c>
      <c r="B104" s="55" t="s">
        <v>471</v>
      </c>
      <c r="C104" s="43" t="s">
        <v>472</v>
      </c>
      <c r="D104" s="44" t="s">
        <v>18</v>
      </c>
      <c r="E104" s="45" t="s">
        <v>175</v>
      </c>
      <c r="F104" s="44" t="s">
        <v>197</v>
      </c>
      <c r="G104" s="44" t="str">
        <f t="shared" si="1"/>
        <v>Augusto</v>
      </c>
      <c r="H104" s="46" t="s">
        <v>111</v>
      </c>
      <c r="I104" s="46" t="s">
        <v>24</v>
      </c>
      <c r="J104" s="44" t="str">
        <f t="shared" si="4"/>
        <v>Não</v>
      </c>
      <c r="K104" s="47">
        <v>45093.0</v>
      </c>
      <c r="L104" s="45"/>
      <c r="M104" s="45" t="s">
        <v>112</v>
      </c>
      <c r="N104" s="48">
        <v>0.012</v>
      </c>
      <c r="O104" s="44" t="s">
        <v>24</v>
      </c>
      <c r="P104" s="49">
        <v>0.0</v>
      </c>
      <c r="Q104" s="74"/>
      <c r="R104" s="50"/>
      <c r="S104" s="45" t="s">
        <v>113</v>
      </c>
      <c r="T104" s="24" t="s">
        <v>473</v>
      </c>
      <c r="U104" s="9" t="s">
        <v>179</v>
      </c>
      <c r="V104" s="51" t="str">
        <f t="shared" si="3"/>
        <v>Ativo</v>
      </c>
      <c r="W104" s="45"/>
      <c r="X104" s="52" t="s">
        <v>115</v>
      </c>
      <c r="Y104" s="54"/>
      <c r="Z104" s="54"/>
      <c r="AA104" s="54"/>
      <c r="AB104" s="54"/>
      <c r="AC104" s="54"/>
      <c r="AD104" s="54"/>
      <c r="AE104" s="54"/>
      <c r="AF104" s="54">
        <v>0.0</v>
      </c>
      <c r="AG104" s="54">
        <v>5000.0</v>
      </c>
      <c r="AH104" s="54">
        <v>5026.08</v>
      </c>
      <c r="AI104" s="54">
        <v>242504.57</v>
      </c>
      <c r="AJ104" s="54">
        <v>251998.2</v>
      </c>
      <c r="AK104" s="54">
        <v>258335.65</v>
      </c>
      <c r="AL104" s="54">
        <v>258603.46</v>
      </c>
      <c r="AM104" s="54">
        <v>263284.06</v>
      </c>
      <c r="AN104" s="54">
        <v>267096.93</v>
      </c>
      <c r="AO104" s="54">
        <v>266200.21</v>
      </c>
      <c r="AP104" s="53">
        <v>268175.67</v>
      </c>
      <c r="AQ104" s="53">
        <v>267033.97</v>
      </c>
      <c r="AR104" s="53">
        <v>267120.61</v>
      </c>
      <c r="AS104" s="53">
        <v>267699.6</v>
      </c>
      <c r="AT104" s="53">
        <f t="array" ref="AT104">XLOOKUP(C104,'PL TOTAL D0'!A:A,'PL TOTAL D0'!C:C,"")</f>
        <v>269730.4</v>
      </c>
    </row>
    <row r="105" ht="15.75" customHeight="1">
      <c r="A105" s="41" t="s">
        <v>36</v>
      </c>
      <c r="B105" s="42" t="s">
        <v>474</v>
      </c>
      <c r="C105" s="43" t="s">
        <v>475</v>
      </c>
      <c r="D105" s="44" t="s">
        <v>18</v>
      </c>
      <c r="E105" s="45" t="s">
        <v>175</v>
      </c>
      <c r="F105" s="44" t="s">
        <v>197</v>
      </c>
      <c r="G105" s="44" t="str">
        <f t="shared" si="1"/>
        <v>Augusto</v>
      </c>
      <c r="H105" s="46" t="s">
        <v>111</v>
      </c>
      <c r="I105" s="46" t="s">
        <v>24</v>
      </c>
      <c r="J105" s="44" t="str">
        <f t="shared" si="4"/>
        <v>Não</v>
      </c>
      <c r="K105" s="47">
        <v>45043.0</v>
      </c>
      <c r="L105" s="45"/>
      <c r="M105" s="45" t="s">
        <v>112</v>
      </c>
      <c r="N105" s="48">
        <v>0.012</v>
      </c>
      <c r="O105" s="44" t="s">
        <v>42</v>
      </c>
      <c r="P105" s="49">
        <v>0.1</v>
      </c>
      <c r="Q105" s="63"/>
      <c r="R105" s="60" t="s">
        <v>476</v>
      </c>
      <c r="S105" s="45" t="s">
        <v>113</v>
      </c>
      <c r="T105" s="24" t="s">
        <v>477</v>
      </c>
      <c r="U105" s="9" t="s">
        <v>179</v>
      </c>
      <c r="V105" s="51" t="str">
        <f t="shared" si="3"/>
        <v>Ativo</v>
      </c>
      <c r="W105" s="45"/>
      <c r="X105" s="52" t="s">
        <v>115</v>
      </c>
      <c r="Y105" s="54"/>
      <c r="Z105" s="54"/>
      <c r="AA105" s="54"/>
      <c r="AB105" s="54"/>
      <c r="AC105" s="54"/>
      <c r="AD105" s="54"/>
      <c r="AE105" s="54">
        <v>0.0</v>
      </c>
      <c r="AF105" s="54">
        <v>13680.76</v>
      </c>
      <c r="AG105" s="54">
        <v>82180.02</v>
      </c>
      <c r="AH105" s="54">
        <v>154130.79</v>
      </c>
      <c r="AI105" s="54">
        <v>157675.4</v>
      </c>
      <c r="AJ105" s="54">
        <v>194857.67</v>
      </c>
      <c r="AK105" s="54">
        <v>197754.37</v>
      </c>
      <c r="AL105" s="54">
        <v>205526.47</v>
      </c>
      <c r="AM105" s="54">
        <v>213038.45</v>
      </c>
      <c r="AN105" s="54">
        <v>217649.15</v>
      </c>
      <c r="AO105" s="54">
        <v>201823.01</v>
      </c>
      <c r="AP105" s="53">
        <v>204980.68</v>
      </c>
      <c r="AQ105" s="53">
        <v>209678.1</v>
      </c>
      <c r="AR105" s="53">
        <v>227132.7</v>
      </c>
      <c r="AS105" s="53">
        <v>233041.9</v>
      </c>
      <c r="AT105" s="53">
        <f t="array" ref="AT105">XLOOKUP(C105,'PL TOTAL D0'!A:A,'PL TOTAL D0'!C:C,"")</f>
        <v>235324.8</v>
      </c>
    </row>
    <row r="106" ht="15.75" customHeight="1">
      <c r="A106" s="41" t="s">
        <v>36</v>
      </c>
      <c r="B106" s="42" t="s">
        <v>478</v>
      </c>
      <c r="C106" s="67" t="s">
        <v>479</v>
      </c>
      <c r="D106" s="44" t="s">
        <v>18</v>
      </c>
      <c r="E106" s="45" t="s">
        <v>29</v>
      </c>
      <c r="F106" s="44" t="s">
        <v>295</v>
      </c>
      <c r="G106" s="44" t="str">
        <f t="shared" si="1"/>
        <v>Breno</v>
      </c>
      <c r="H106" s="46" t="s">
        <v>111</v>
      </c>
      <c r="I106" s="46" t="s">
        <v>24</v>
      </c>
      <c r="J106" s="44" t="str">
        <f t="shared" si="4"/>
        <v>Não</v>
      </c>
      <c r="K106" s="47">
        <v>45174.0</v>
      </c>
      <c r="L106" s="45"/>
      <c r="M106" s="45" t="s">
        <v>112</v>
      </c>
      <c r="N106" s="48">
        <v>0.012</v>
      </c>
      <c r="O106" s="44" t="s">
        <v>42</v>
      </c>
      <c r="P106" s="49">
        <v>0.1</v>
      </c>
      <c r="Q106" s="50"/>
      <c r="R106" s="50"/>
      <c r="S106" s="45" t="s">
        <v>113</v>
      </c>
      <c r="T106" s="24" t="s">
        <v>480</v>
      </c>
      <c r="U106" s="9" t="s">
        <v>29</v>
      </c>
      <c r="V106" s="51" t="str">
        <f t="shared" si="3"/>
        <v>Ativo</v>
      </c>
      <c r="W106" s="45"/>
      <c r="X106" s="52" t="s">
        <v>124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>
        <v>0.0</v>
      </c>
      <c r="AK106" s="54">
        <v>302072.36</v>
      </c>
      <c r="AL106" s="54">
        <v>354108.05</v>
      </c>
      <c r="AM106" s="54">
        <v>377820.02</v>
      </c>
      <c r="AN106" s="54">
        <v>404903.88</v>
      </c>
      <c r="AO106" s="54">
        <v>414156.46</v>
      </c>
      <c r="AP106" s="53">
        <v>422660.17</v>
      </c>
      <c r="AQ106" s="53">
        <v>427208.0</v>
      </c>
      <c r="AR106" s="53">
        <v>427330.42</v>
      </c>
      <c r="AS106" s="53">
        <v>451626.5</v>
      </c>
      <c r="AT106" s="53">
        <f t="array" ref="AT106">XLOOKUP(C106,'PL TOTAL D0'!A:A,'PL TOTAL D0'!C:C,"")</f>
        <v>474984.9</v>
      </c>
    </row>
    <row r="107" ht="15.75" customHeight="1">
      <c r="A107" s="41" t="s">
        <v>36</v>
      </c>
      <c r="B107" s="42" t="s">
        <v>481</v>
      </c>
      <c r="C107" s="43" t="s">
        <v>482</v>
      </c>
      <c r="D107" s="44" t="s">
        <v>18</v>
      </c>
      <c r="E107" s="45" t="s">
        <v>29</v>
      </c>
      <c r="F107" s="44" t="s">
        <v>142</v>
      </c>
      <c r="G107" s="44" t="str">
        <f t="shared" si="1"/>
        <v>#N/A</v>
      </c>
      <c r="H107" s="51" t="s">
        <v>147</v>
      </c>
      <c r="I107" s="51" t="s">
        <v>220</v>
      </c>
      <c r="J107" s="44" t="str">
        <f t="shared" si="4"/>
        <v>Não</v>
      </c>
      <c r="K107" s="47">
        <v>45264.0</v>
      </c>
      <c r="L107" s="45"/>
      <c r="M107" s="45" t="s">
        <v>279</v>
      </c>
      <c r="N107" s="48">
        <v>0.007</v>
      </c>
      <c r="O107" s="44" t="s">
        <v>24</v>
      </c>
      <c r="P107" s="49">
        <v>0.0</v>
      </c>
      <c r="Q107" s="50"/>
      <c r="R107" s="50"/>
      <c r="S107" s="45" t="s">
        <v>113</v>
      </c>
      <c r="T107" s="24" t="s">
        <v>483</v>
      </c>
      <c r="U107" s="9" t="s">
        <v>29</v>
      </c>
      <c r="V107" s="51" t="str">
        <f t="shared" si="3"/>
        <v>Ativo</v>
      </c>
      <c r="W107" s="45"/>
      <c r="X107" s="52" t="s">
        <v>124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>
        <v>0.0</v>
      </c>
      <c r="AN107" s="54">
        <v>0.0</v>
      </c>
      <c r="AO107" s="54">
        <v>0.0</v>
      </c>
      <c r="AP107" s="53">
        <v>0.0</v>
      </c>
      <c r="AQ107" s="53">
        <v>0.0</v>
      </c>
      <c r="AR107" s="53">
        <v>0.0</v>
      </c>
      <c r="AS107" s="53">
        <v>0.0</v>
      </c>
      <c r="AT107" s="53" t="str">
        <f t="array" ref="AT107">XLOOKUP(C107,'PL TOTAL D0'!A:A,'PL TOTAL D0'!C:C,"")</f>
        <v/>
      </c>
    </row>
    <row r="108" ht="15.75" customHeight="1">
      <c r="A108" s="41" t="s">
        <v>36</v>
      </c>
      <c r="B108" s="55" t="s">
        <v>484</v>
      </c>
      <c r="C108" s="56" t="s">
        <v>485</v>
      </c>
      <c r="D108" s="9" t="s">
        <v>18</v>
      </c>
      <c r="E108" s="24" t="s">
        <v>29</v>
      </c>
      <c r="F108" s="44" t="s">
        <v>295</v>
      </c>
      <c r="G108" s="44" t="str">
        <f t="shared" si="1"/>
        <v>#N/A</v>
      </c>
      <c r="H108" s="51" t="s">
        <v>206</v>
      </c>
      <c r="I108" s="51" t="s">
        <v>24</v>
      </c>
      <c r="J108" s="44" t="str">
        <f t="shared" si="4"/>
        <v>Sim</v>
      </c>
      <c r="K108" s="57">
        <v>45470.0</v>
      </c>
      <c r="L108" s="45"/>
      <c r="M108" s="24" t="s">
        <v>385</v>
      </c>
      <c r="N108" s="58">
        <v>0.007</v>
      </c>
      <c r="O108" s="9" t="s">
        <v>24</v>
      </c>
      <c r="P108" s="59">
        <v>0.0</v>
      </c>
      <c r="Q108" s="25" t="s">
        <v>486</v>
      </c>
      <c r="R108" s="50"/>
      <c r="S108" s="24" t="s">
        <v>113</v>
      </c>
      <c r="T108" s="24" t="s">
        <v>487</v>
      </c>
      <c r="U108" s="9" t="s">
        <v>29</v>
      </c>
      <c r="V108" s="51" t="str">
        <f t="shared" si="3"/>
        <v>Ativo</v>
      </c>
      <c r="W108" s="24" t="s">
        <v>80</v>
      </c>
      <c r="X108" s="52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3"/>
      <c r="AQ108" s="53"/>
      <c r="AR108" s="53"/>
      <c r="AS108" s="53"/>
      <c r="AT108" s="53" t="str">
        <f t="array" ref="AT108">XLOOKUP(C108,'PL TOTAL D0'!A:A,'PL TOTAL D0'!C:C,"")</f>
        <v/>
      </c>
    </row>
    <row r="109" ht="15.75" customHeight="1">
      <c r="A109" s="41" t="s">
        <v>36</v>
      </c>
      <c r="B109" s="42" t="s">
        <v>488</v>
      </c>
      <c r="C109" s="43" t="s">
        <v>489</v>
      </c>
      <c r="D109" s="44" t="s">
        <v>18</v>
      </c>
      <c r="E109" s="45" t="s">
        <v>29</v>
      </c>
      <c r="F109" s="44" t="s">
        <v>295</v>
      </c>
      <c r="G109" s="44" t="str">
        <f t="shared" si="1"/>
        <v>#N/A</v>
      </c>
      <c r="H109" s="51" t="s">
        <v>147</v>
      </c>
      <c r="I109" s="51" t="s">
        <v>220</v>
      </c>
      <c r="J109" s="44" t="str">
        <f t="shared" si="4"/>
        <v>Não</v>
      </c>
      <c r="K109" s="47">
        <v>44999.0</v>
      </c>
      <c r="L109" s="45"/>
      <c r="M109" s="45" t="s">
        <v>51</v>
      </c>
      <c r="N109" s="48">
        <v>0.01</v>
      </c>
      <c r="O109" s="44" t="s">
        <v>24</v>
      </c>
      <c r="P109" s="49">
        <v>0.0</v>
      </c>
      <c r="Q109" s="50"/>
      <c r="R109" s="50"/>
      <c r="S109" s="45" t="s">
        <v>113</v>
      </c>
      <c r="T109" s="24" t="s">
        <v>490</v>
      </c>
      <c r="U109" s="9" t="s">
        <v>29</v>
      </c>
      <c r="V109" s="51" t="str">
        <f t="shared" si="3"/>
        <v>Ativo</v>
      </c>
      <c r="W109" s="45"/>
      <c r="X109" s="52" t="s">
        <v>124</v>
      </c>
      <c r="Y109" s="54"/>
      <c r="Z109" s="54"/>
      <c r="AA109" s="54"/>
      <c r="AB109" s="54"/>
      <c r="AC109" s="54"/>
      <c r="AD109" s="54">
        <v>0.0</v>
      </c>
      <c r="AE109" s="54">
        <v>70041.45</v>
      </c>
      <c r="AF109" s="54">
        <v>70577.15</v>
      </c>
      <c r="AG109" s="54">
        <v>64526.73</v>
      </c>
      <c r="AH109" s="54">
        <v>65262.09</v>
      </c>
      <c r="AI109" s="54">
        <v>65965.11</v>
      </c>
      <c r="AJ109" s="54">
        <v>66693.43</v>
      </c>
      <c r="AK109" s="54">
        <v>47363.79</v>
      </c>
      <c r="AL109" s="54">
        <v>47815.83</v>
      </c>
      <c r="AM109" s="54">
        <v>32941.81</v>
      </c>
      <c r="AN109" s="54">
        <v>33240.64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 t="str">
        <f t="array" ref="AT109">XLOOKUP(C109,'PL TOTAL D0'!A:A,'PL TOTAL D0'!C:C,"")</f>
        <v/>
      </c>
    </row>
    <row r="110" ht="15.75" customHeight="1">
      <c r="A110" s="41" t="s">
        <v>36</v>
      </c>
      <c r="B110" s="42" t="s">
        <v>491</v>
      </c>
      <c r="C110" s="43" t="s">
        <v>492</v>
      </c>
      <c r="D110" s="44" t="s">
        <v>18</v>
      </c>
      <c r="E110" s="45" t="s">
        <v>19</v>
      </c>
      <c r="F110" s="44" t="s">
        <v>20</v>
      </c>
      <c r="G110" s="44" t="str">
        <f t="shared" si="1"/>
        <v>Augusto</v>
      </c>
      <c r="H110" s="46" t="s">
        <v>111</v>
      </c>
      <c r="I110" s="46" t="s">
        <v>24</v>
      </c>
      <c r="J110" s="44" t="str">
        <f t="shared" si="4"/>
        <v>Não</v>
      </c>
      <c r="K110" s="47">
        <v>45086.0</v>
      </c>
      <c r="L110" s="62"/>
      <c r="M110" s="45" t="s">
        <v>51</v>
      </c>
      <c r="N110" s="48">
        <v>0.012</v>
      </c>
      <c r="O110" s="44" t="s">
        <v>24</v>
      </c>
      <c r="P110" s="49">
        <v>0.0</v>
      </c>
      <c r="Q110" s="60"/>
      <c r="R110" s="50"/>
      <c r="S110" s="45" t="s">
        <v>113</v>
      </c>
      <c r="T110" s="24" t="s">
        <v>493</v>
      </c>
      <c r="U110" s="9" t="s">
        <v>19</v>
      </c>
      <c r="V110" s="51" t="str">
        <f t="shared" si="3"/>
        <v>Ativo</v>
      </c>
      <c r="W110" s="45"/>
      <c r="X110" s="52" t="s">
        <v>124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>
        <v>88076.51</v>
      </c>
      <c r="AI110" s="54">
        <v>89551.9</v>
      </c>
      <c r="AJ110" s="54">
        <v>90224.01</v>
      </c>
      <c r="AK110" s="54">
        <v>91564.82</v>
      </c>
      <c r="AL110" s="54">
        <v>98424.87</v>
      </c>
      <c r="AM110" s="54">
        <v>99288.58</v>
      </c>
      <c r="AN110" s="54">
        <v>102257.13</v>
      </c>
      <c r="AO110" s="54">
        <v>102853.11</v>
      </c>
      <c r="AP110" s="53">
        <v>106572.92</v>
      </c>
      <c r="AQ110" s="53">
        <v>107205.88</v>
      </c>
      <c r="AR110" s="53">
        <v>107003.63</v>
      </c>
      <c r="AS110" s="53">
        <v>107293.9</v>
      </c>
      <c r="AT110" s="53">
        <f t="array" ref="AT110">XLOOKUP(C110,'PL TOTAL D0'!A:A,'PL TOTAL D0'!C:C,"")</f>
        <v>107780.3</v>
      </c>
    </row>
    <row r="111" ht="15.75" customHeight="1">
      <c r="A111" s="41" t="s">
        <v>36</v>
      </c>
      <c r="B111" s="42" t="s">
        <v>494</v>
      </c>
      <c r="C111" s="43" t="s">
        <v>495</v>
      </c>
      <c r="D111" s="44" t="s">
        <v>56</v>
      </c>
      <c r="E111" s="45" t="s">
        <v>29</v>
      </c>
      <c r="F111" s="44" t="s">
        <v>110</v>
      </c>
      <c r="G111" s="44" t="str">
        <f t="shared" si="1"/>
        <v>Breno</v>
      </c>
      <c r="H111" s="46" t="s">
        <v>111</v>
      </c>
      <c r="I111" s="46" t="s">
        <v>24</v>
      </c>
      <c r="J111" s="44" t="str">
        <f t="shared" si="4"/>
        <v>Não</v>
      </c>
      <c r="K111" s="47">
        <v>45104.0</v>
      </c>
      <c r="L111" s="62"/>
      <c r="M111" s="45" t="s">
        <v>279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113</v>
      </c>
      <c r="T111" s="24" t="s">
        <v>496</v>
      </c>
      <c r="U111" s="9" t="s">
        <v>497</v>
      </c>
      <c r="V111" s="51" t="str">
        <f t="shared" si="3"/>
        <v>Ativo</v>
      </c>
      <c r="W111" s="45"/>
      <c r="X111" s="52" t="s">
        <v>115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>
        <v>20667.09</v>
      </c>
      <c r="AI111" s="54">
        <v>508181.96</v>
      </c>
      <c r="AJ111" s="54">
        <v>513461.7</v>
      </c>
      <c r="AK111" s="54">
        <v>518951.57</v>
      </c>
      <c r="AL111" s="54">
        <v>523946.66</v>
      </c>
      <c r="AM111" s="54">
        <v>528165.2</v>
      </c>
      <c r="AN111" s="54">
        <v>532668.43</v>
      </c>
      <c r="AO111" s="54">
        <v>537204.05</v>
      </c>
      <c r="AP111" s="53">
        <v>541302.71</v>
      </c>
      <c r="AQ111" s="53">
        <v>545892.12</v>
      </c>
      <c r="AR111" s="53">
        <v>550361.38</v>
      </c>
      <c r="AS111" s="53">
        <v>554654.3</v>
      </c>
      <c r="AT111" s="53">
        <f t="array" ref="AT111">XLOOKUP(C111,'PL TOTAL D0'!A:A,'PL TOTAL D0'!C:C,"")</f>
        <v>558846.6</v>
      </c>
    </row>
    <row r="112" ht="15.75" customHeight="1">
      <c r="A112" s="41" t="s">
        <v>36</v>
      </c>
      <c r="B112" s="64" t="s">
        <v>498</v>
      </c>
      <c r="C112" s="65" t="s">
        <v>499</v>
      </c>
      <c r="D112" s="9" t="s">
        <v>18</v>
      </c>
      <c r="E112" s="24" t="s">
        <v>29</v>
      </c>
      <c r="F112" s="9" t="s">
        <v>146</v>
      </c>
      <c r="G112" s="44" t="str">
        <f t="shared" si="1"/>
        <v>#N/A</v>
      </c>
      <c r="H112" s="51" t="s">
        <v>147</v>
      </c>
      <c r="I112" s="51" t="s">
        <v>148</v>
      </c>
      <c r="J112" s="44" t="str">
        <f t="shared" si="4"/>
        <v>Não</v>
      </c>
      <c r="K112" s="57">
        <v>45405.0</v>
      </c>
      <c r="L112" s="62"/>
      <c r="M112" s="24" t="s">
        <v>67</v>
      </c>
      <c r="N112" s="58">
        <v>0.002</v>
      </c>
      <c r="O112" s="9" t="s">
        <v>24</v>
      </c>
      <c r="P112" s="59">
        <v>0.0</v>
      </c>
      <c r="Q112" s="50"/>
      <c r="R112" s="50"/>
      <c r="S112" s="24" t="s">
        <v>113</v>
      </c>
      <c r="T112" s="23" t="s">
        <v>500</v>
      </c>
      <c r="U112" s="9" t="s">
        <v>60</v>
      </c>
      <c r="V112" s="51" t="str">
        <f t="shared" si="3"/>
        <v>Ativo</v>
      </c>
      <c r="W112" s="24" t="s">
        <v>69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>
        <v>0.0</v>
      </c>
      <c r="AS112" s="53">
        <v>0.0</v>
      </c>
      <c r="AT112" s="53" t="str">
        <f t="array" ref="AT112">XLOOKUP(C112,'PL TOTAL D0'!A:A,'PL TOTAL D0'!C:C,"")</f>
        <v/>
      </c>
    </row>
    <row r="113" ht="15.75" customHeight="1">
      <c r="A113" s="41" t="s">
        <v>36</v>
      </c>
      <c r="B113" s="42" t="s">
        <v>501</v>
      </c>
      <c r="C113" s="43" t="s">
        <v>502</v>
      </c>
      <c r="D113" s="44" t="s">
        <v>18</v>
      </c>
      <c r="E113" s="45" t="s">
        <v>19</v>
      </c>
      <c r="F113" s="44" t="s">
        <v>257</v>
      </c>
      <c r="G113" s="44" t="str">
        <f t="shared" si="1"/>
        <v>Augusto</v>
      </c>
      <c r="H113" s="46" t="s">
        <v>111</v>
      </c>
      <c r="I113" s="46" t="s">
        <v>24</v>
      </c>
      <c r="J113" s="44" t="str">
        <f t="shared" si="4"/>
        <v>Não</v>
      </c>
      <c r="K113" s="47">
        <v>44944.0</v>
      </c>
      <c r="L113" s="45"/>
      <c r="M113" s="45" t="s">
        <v>112</v>
      </c>
      <c r="N113" s="48">
        <v>0.012</v>
      </c>
      <c r="O113" s="44" t="s">
        <v>24</v>
      </c>
      <c r="P113" s="49">
        <v>0.0</v>
      </c>
      <c r="Q113" s="50"/>
      <c r="R113" s="50"/>
      <c r="S113" s="45" t="s">
        <v>113</v>
      </c>
      <c r="T113" s="24" t="s">
        <v>503</v>
      </c>
      <c r="U113" s="9" t="s">
        <v>19</v>
      </c>
      <c r="V113" s="51" t="str">
        <f t="shared" si="3"/>
        <v>Ativo</v>
      </c>
      <c r="W113" s="45"/>
      <c r="X113" s="52" t="s">
        <v>124</v>
      </c>
      <c r="Y113" s="54"/>
      <c r="Z113" s="54"/>
      <c r="AA113" s="54"/>
      <c r="AB113" s="54"/>
      <c r="AC113" s="54">
        <v>334399.81</v>
      </c>
      <c r="AD113" s="54">
        <v>336441.18</v>
      </c>
      <c r="AE113" s="54">
        <v>339644.96</v>
      </c>
      <c r="AF113" s="54">
        <v>341771.9</v>
      </c>
      <c r="AG113" s="54">
        <v>344793.73</v>
      </c>
      <c r="AH113" s="54">
        <v>347244.02</v>
      </c>
      <c r="AI113" s="54">
        <v>349078.77</v>
      </c>
      <c r="AJ113" s="54">
        <v>351131.1</v>
      </c>
      <c r="AK113" s="54">
        <v>352988.04</v>
      </c>
      <c r="AL113" s="54">
        <v>353935.74</v>
      </c>
      <c r="AM113" s="54">
        <v>359144.86</v>
      </c>
      <c r="AN113" s="54">
        <v>363969.67</v>
      </c>
      <c r="AO113" s="54">
        <v>362470.15</v>
      </c>
      <c r="AP113" s="53">
        <v>365282.26</v>
      </c>
      <c r="AQ113" s="53">
        <v>368564.59</v>
      </c>
      <c r="AR113" s="53">
        <v>368325.36</v>
      </c>
      <c r="AS113" s="53">
        <v>368284.2</v>
      </c>
      <c r="AT113" s="53">
        <f t="array" ref="AT113">XLOOKUP(C113,'PL TOTAL D0'!A:A,'PL TOTAL D0'!C:C,"")</f>
        <v>370590.7</v>
      </c>
    </row>
    <row r="114" ht="15.75" customHeight="1">
      <c r="A114" s="41" t="s">
        <v>36</v>
      </c>
      <c r="B114" s="55" t="s">
        <v>504</v>
      </c>
      <c r="C114" s="43" t="s">
        <v>505</v>
      </c>
      <c r="D114" s="44" t="s">
        <v>56</v>
      </c>
      <c r="E114" s="45" t="s">
        <v>29</v>
      </c>
      <c r="F114" s="44" t="s">
        <v>110</v>
      </c>
      <c r="G114" s="44" t="str">
        <f t="shared" si="1"/>
        <v>Augusto</v>
      </c>
      <c r="H114" s="46" t="s">
        <v>111</v>
      </c>
      <c r="I114" s="46" t="s">
        <v>24</v>
      </c>
      <c r="J114" s="44" t="str">
        <f t="shared" si="4"/>
        <v>Não</v>
      </c>
      <c r="K114" s="47">
        <v>45090.0</v>
      </c>
      <c r="L114" s="45"/>
      <c r="M114" s="45" t="s">
        <v>112</v>
      </c>
      <c r="N114" s="48">
        <v>0.012</v>
      </c>
      <c r="O114" s="44" t="s">
        <v>24</v>
      </c>
      <c r="P114" s="49">
        <v>0.0</v>
      </c>
      <c r="Q114" s="50"/>
      <c r="R114" s="50"/>
      <c r="S114" s="45" t="s">
        <v>113</v>
      </c>
      <c r="T114" s="24" t="s">
        <v>506</v>
      </c>
      <c r="U114" s="9" t="s">
        <v>497</v>
      </c>
      <c r="V114" s="51" t="str">
        <f t="shared" si="3"/>
        <v>Ativo</v>
      </c>
      <c r="W114" s="45"/>
      <c r="X114" s="52" t="s">
        <v>124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509914.47</v>
      </c>
      <c r="AI114" s="54">
        <v>625244.89</v>
      </c>
      <c r="AJ114" s="54">
        <v>629166.25</v>
      </c>
      <c r="AK114" s="54">
        <v>627167.85</v>
      </c>
      <c r="AL114" s="54">
        <v>627376.06</v>
      </c>
      <c r="AM114" s="54">
        <v>637882.06</v>
      </c>
      <c r="AN114" s="54">
        <v>650613.94</v>
      </c>
      <c r="AO114" s="54">
        <v>645332.56</v>
      </c>
      <c r="AP114" s="53">
        <v>650998.97</v>
      </c>
      <c r="AQ114" s="53">
        <v>655293.54</v>
      </c>
      <c r="AR114" s="53">
        <v>642847.24</v>
      </c>
      <c r="AS114" s="53">
        <v>643971.6</v>
      </c>
      <c r="AT114" s="53">
        <f t="array" ref="AT114">XLOOKUP(C114,'PL TOTAL D0'!A:A,'PL TOTAL D0'!C:C,"")</f>
        <v>167261.8</v>
      </c>
    </row>
    <row r="115" ht="15.75" customHeight="1">
      <c r="A115" s="41" t="s">
        <v>36</v>
      </c>
      <c r="B115" s="55" t="s">
        <v>507</v>
      </c>
      <c r="C115" s="56" t="s">
        <v>508</v>
      </c>
      <c r="D115" s="9" t="s">
        <v>49</v>
      </c>
      <c r="E115" s="24" t="s">
        <v>19</v>
      </c>
      <c r="F115" s="9" t="s">
        <v>50</v>
      </c>
      <c r="G115" s="44" t="str">
        <f t="shared" si="1"/>
        <v>#N/A</v>
      </c>
      <c r="H115" s="51" t="s">
        <v>206</v>
      </c>
      <c r="I115" s="51" t="s">
        <v>24</v>
      </c>
      <c r="J115" s="44" t="str">
        <f t="shared" si="4"/>
        <v>Não</v>
      </c>
      <c r="K115" s="57">
        <v>45468.0</v>
      </c>
      <c r="L115" s="45"/>
      <c r="M115" s="24" t="s">
        <v>51</v>
      </c>
      <c r="N115" s="58">
        <v>0.012</v>
      </c>
      <c r="O115" s="9" t="s">
        <v>24</v>
      </c>
      <c r="P115" s="59">
        <v>0.0</v>
      </c>
      <c r="Q115" s="50"/>
      <c r="R115" s="50"/>
      <c r="S115" s="24" t="s">
        <v>113</v>
      </c>
      <c r="T115" s="24" t="s">
        <v>509</v>
      </c>
      <c r="U115" s="9" t="s">
        <v>19</v>
      </c>
      <c r="V115" s="51" t="str">
        <f t="shared" si="3"/>
        <v>Ativo</v>
      </c>
      <c r="W115" s="24" t="s">
        <v>69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/>
      <c r="AS115" s="53"/>
      <c r="AT115" s="53" t="str">
        <f t="array" ref="AT115">XLOOKUP(C115,'PL TOTAL D0'!A:A,'PL TOTAL D0'!C:C,"")</f>
        <v/>
      </c>
    </row>
    <row r="116" ht="15.75" customHeight="1">
      <c r="A116" s="41" t="s">
        <v>36</v>
      </c>
      <c r="B116" s="42" t="s">
        <v>510</v>
      </c>
      <c r="C116" s="43" t="s">
        <v>511</v>
      </c>
      <c r="D116" s="44" t="s">
        <v>56</v>
      </c>
      <c r="E116" s="45" t="s">
        <v>29</v>
      </c>
      <c r="F116" s="44" t="s">
        <v>110</v>
      </c>
      <c r="G116" s="44" t="str">
        <f t="shared" si="1"/>
        <v>Augusto</v>
      </c>
      <c r="H116" s="46" t="s">
        <v>111</v>
      </c>
      <c r="I116" s="46" t="s">
        <v>24</v>
      </c>
      <c r="J116" s="44" t="str">
        <f t="shared" si="4"/>
        <v>Não</v>
      </c>
      <c r="K116" s="47">
        <v>45082.0</v>
      </c>
      <c r="L116" s="45"/>
      <c r="M116" s="45" t="s">
        <v>51</v>
      </c>
      <c r="N116" s="48">
        <v>0.012</v>
      </c>
      <c r="O116" s="44" t="s">
        <v>24</v>
      </c>
      <c r="P116" s="49">
        <v>0.0</v>
      </c>
      <c r="Q116" s="60"/>
      <c r="R116" s="50"/>
      <c r="S116" s="45" t="s">
        <v>113</v>
      </c>
      <c r="T116" s="24" t="s">
        <v>512</v>
      </c>
      <c r="U116" s="9" t="s">
        <v>46</v>
      </c>
      <c r="V116" s="51" t="str">
        <f t="shared" si="3"/>
        <v>Ativo</v>
      </c>
      <c r="W116" s="45"/>
      <c r="X116" s="52" t="s">
        <v>115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100855.31</v>
      </c>
      <c r="AI116" s="54">
        <v>101432.92</v>
      </c>
      <c r="AJ116" s="54">
        <v>102469.64</v>
      </c>
      <c r="AK116" s="54">
        <v>153675.62</v>
      </c>
      <c r="AL116" s="54">
        <v>155000.13</v>
      </c>
      <c r="AM116" s="54">
        <v>156110.6</v>
      </c>
      <c r="AN116" s="54">
        <v>157287.9</v>
      </c>
      <c r="AO116" s="54">
        <v>120209.71</v>
      </c>
      <c r="AP116" s="53">
        <v>121112.44</v>
      </c>
      <c r="AQ116" s="53">
        <v>121658.89</v>
      </c>
      <c r="AR116" s="53">
        <v>112458.18</v>
      </c>
      <c r="AS116" s="53">
        <v>113330.1</v>
      </c>
      <c r="AT116" s="53">
        <f t="array" ref="AT116">XLOOKUP(C116,'PL TOTAL D0'!A:A,'PL TOTAL D0'!C:C,"")</f>
        <v>114226.1</v>
      </c>
    </row>
    <row r="117" ht="15.75" customHeight="1">
      <c r="A117" s="41" t="s">
        <v>36</v>
      </c>
      <c r="B117" s="61" t="s">
        <v>513</v>
      </c>
      <c r="C117" s="43" t="s">
        <v>514</v>
      </c>
      <c r="D117" s="44" t="s">
        <v>18</v>
      </c>
      <c r="E117" s="45" t="s">
        <v>175</v>
      </c>
      <c r="F117" s="44" t="s">
        <v>197</v>
      </c>
      <c r="G117" s="44" t="str">
        <f t="shared" si="1"/>
        <v>Augusto</v>
      </c>
      <c r="H117" s="46" t="s">
        <v>111</v>
      </c>
      <c r="I117" s="46" t="s">
        <v>24</v>
      </c>
      <c r="J117" s="44" t="str">
        <f t="shared" si="4"/>
        <v>Sim</v>
      </c>
      <c r="K117" s="47">
        <v>45029.0</v>
      </c>
      <c r="L117" s="45"/>
      <c r="M117" s="45" t="s">
        <v>51</v>
      </c>
      <c r="N117" s="48">
        <v>0.012</v>
      </c>
      <c r="O117" s="44" t="s">
        <v>24</v>
      </c>
      <c r="P117" s="49">
        <v>0.0</v>
      </c>
      <c r="Q117" s="60" t="s">
        <v>515</v>
      </c>
      <c r="R117" s="50"/>
      <c r="S117" s="45" t="s">
        <v>113</v>
      </c>
      <c r="T117" s="24" t="s">
        <v>516</v>
      </c>
      <c r="U117" s="9" t="s">
        <v>179</v>
      </c>
      <c r="V117" s="51" t="str">
        <f t="shared" si="3"/>
        <v>Ativo</v>
      </c>
      <c r="W117" s="45"/>
      <c r="X117" s="52" t="s">
        <v>115</v>
      </c>
      <c r="Y117" s="54"/>
      <c r="Z117" s="54"/>
      <c r="AA117" s="54"/>
      <c r="AB117" s="54"/>
      <c r="AC117" s="54">
        <v>0.0</v>
      </c>
      <c r="AD117" s="54">
        <v>0.0</v>
      </c>
      <c r="AE117" s="54">
        <v>0.0</v>
      </c>
      <c r="AF117" s="54">
        <v>160367.74</v>
      </c>
      <c r="AG117" s="54">
        <v>163569.63</v>
      </c>
      <c r="AH117" s="54">
        <v>165862.5</v>
      </c>
      <c r="AI117" s="54">
        <v>167691.47</v>
      </c>
      <c r="AJ117" s="54">
        <v>169137.32</v>
      </c>
      <c r="AK117" s="54">
        <v>170517.88</v>
      </c>
      <c r="AL117" s="54">
        <v>172124.46</v>
      </c>
      <c r="AM117" s="54">
        <v>173490.61</v>
      </c>
      <c r="AN117" s="54">
        <v>173336.56</v>
      </c>
      <c r="AO117" s="54">
        <v>174958.35</v>
      </c>
      <c r="AP117" s="53">
        <v>176314.09</v>
      </c>
      <c r="AQ117" s="53">
        <v>177375.23</v>
      </c>
      <c r="AR117" s="53">
        <v>178666.11</v>
      </c>
      <c r="AS117" s="53">
        <v>180039.3</v>
      </c>
      <c r="AT117" s="53">
        <f t="array" ref="AT117">XLOOKUP(C117,'PL TOTAL D0'!A:A,'PL TOTAL D0'!C:C,"")</f>
        <v>181128.2</v>
      </c>
    </row>
    <row r="118" ht="15.75" customHeight="1">
      <c r="A118" s="41" t="s">
        <v>36</v>
      </c>
      <c r="B118" s="114" t="s">
        <v>517</v>
      </c>
      <c r="C118" s="56" t="s">
        <v>518</v>
      </c>
      <c r="D118" s="9" t="s">
        <v>49</v>
      </c>
      <c r="E118" s="24" t="s">
        <v>19</v>
      </c>
      <c r="F118" s="9" t="s">
        <v>50</v>
      </c>
      <c r="G118" s="44" t="str">
        <f t="shared" si="1"/>
        <v>Augusto</v>
      </c>
      <c r="H118" s="51" t="s">
        <v>206</v>
      </c>
      <c r="I118" s="51" t="s">
        <v>24</v>
      </c>
      <c r="J118" s="44" t="str">
        <f t="shared" si="4"/>
        <v>Não</v>
      </c>
      <c r="K118" s="57">
        <v>45461.0</v>
      </c>
      <c r="L118" s="45"/>
      <c r="M118" s="24" t="s">
        <v>51</v>
      </c>
      <c r="N118" s="58">
        <v>0.012</v>
      </c>
      <c r="O118" s="9" t="s">
        <v>24</v>
      </c>
      <c r="P118" s="59">
        <v>0.0</v>
      </c>
      <c r="Q118" s="60"/>
      <c r="R118" s="50"/>
      <c r="S118" s="24" t="s">
        <v>113</v>
      </c>
      <c r="T118" s="24" t="s">
        <v>519</v>
      </c>
      <c r="U118" s="9" t="s">
        <v>19</v>
      </c>
      <c r="V118" s="51" t="str">
        <f t="shared" si="3"/>
        <v>Ativo</v>
      </c>
      <c r="W118" s="24" t="s">
        <v>86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f t="array" ref="AT118">XLOOKUP(C118,'PL TOTAL D0'!A:A,'PL TOTAL D0'!C:C,"")</f>
        <v>272385.8</v>
      </c>
    </row>
    <row r="119" ht="15.75" customHeight="1">
      <c r="A119" s="41" t="s">
        <v>36</v>
      </c>
      <c r="B119" s="61" t="s">
        <v>520</v>
      </c>
      <c r="C119" s="43" t="s">
        <v>521</v>
      </c>
      <c r="D119" s="44" t="s">
        <v>18</v>
      </c>
      <c r="E119" s="45" t="s">
        <v>29</v>
      </c>
      <c r="F119" s="44" t="s">
        <v>295</v>
      </c>
      <c r="G119" s="44" t="str">
        <f t="shared" si="1"/>
        <v>Augusto</v>
      </c>
      <c r="H119" s="46" t="s">
        <v>111</v>
      </c>
      <c r="I119" s="46" t="s">
        <v>24</v>
      </c>
      <c r="J119" s="44" t="str">
        <f t="shared" si="4"/>
        <v>Não</v>
      </c>
      <c r="K119" s="47">
        <v>44973.0</v>
      </c>
      <c r="L119" s="45"/>
      <c r="M119" s="45" t="s">
        <v>41</v>
      </c>
      <c r="N119" s="48">
        <v>0.015</v>
      </c>
      <c r="O119" s="44" t="s">
        <v>42</v>
      </c>
      <c r="P119" s="49">
        <v>0.1</v>
      </c>
      <c r="Q119" s="50"/>
      <c r="R119" s="50"/>
      <c r="S119" s="45" t="s">
        <v>113</v>
      </c>
      <c r="T119" s="24" t="s">
        <v>522</v>
      </c>
      <c r="U119" s="9" t="s">
        <v>29</v>
      </c>
      <c r="V119" s="51" t="str">
        <f t="shared" si="3"/>
        <v>Ativo</v>
      </c>
      <c r="W119" s="45"/>
      <c r="X119" s="52" t="s">
        <v>124</v>
      </c>
      <c r="Y119" s="54"/>
      <c r="Z119" s="54"/>
      <c r="AA119" s="54"/>
      <c r="AB119" s="54"/>
      <c r="AC119" s="54">
        <v>0.0</v>
      </c>
      <c r="AD119" s="54">
        <v>50152.64</v>
      </c>
      <c r="AE119" s="54">
        <v>75711.68</v>
      </c>
      <c r="AF119" s="54">
        <v>98150.6</v>
      </c>
      <c r="AG119" s="54">
        <v>99754.48</v>
      </c>
      <c r="AH119" s="54">
        <v>101414.15</v>
      </c>
      <c r="AI119" s="54">
        <v>102260.12</v>
      </c>
      <c r="AJ119" s="54">
        <v>101772.24</v>
      </c>
      <c r="AK119" s="54">
        <v>182622.03</v>
      </c>
      <c r="AL119" s="54">
        <v>201720.06</v>
      </c>
      <c r="AM119" s="54">
        <v>206168.64</v>
      </c>
      <c r="AN119" s="54">
        <v>209883.74</v>
      </c>
      <c r="AO119" s="54">
        <v>206949.11</v>
      </c>
      <c r="AP119" s="53">
        <v>208833.41</v>
      </c>
      <c r="AQ119" s="53">
        <v>210854.24</v>
      </c>
      <c r="AR119" s="53">
        <v>229237.29</v>
      </c>
      <c r="AS119" s="53">
        <v>228096.4</v>
      </c>
      <c r="AT119" s="53">
        <f t="array" ref="AT119">XLOOKUP(C119,'PL TOTAL D0'!A:A,'PL TOTAL D0'!C:C,"")</f>
        <v>229529.1</v>
      </c>
    </row>
    <row r="120" ht="15.75" customHeight="1">
      <c r="A120" s="41" t="s">
        <v>36</v>
      </c>
      <c r="B120" s="42" t="s">
        <v>523</v>
      </c>
      <c r="C120" s="43" t="s">
        <v>524</v>
      </c>
      <c r="D120" s="44" t="s">
        <v>18</v>
      </c>
      <c r="E120" s="45" t="s">
        <v>175</v>
      </c>
      <c r="F120" s="44" t="s">
        <v>525</v>
      </c>
      <c r="G120" s="44" t="str">
        <f t="shared" si="1"/>
        <v>Bruno</v>
      </c>
      <c r="H120" s="46" t="s">
        <v>111</v>
      </c>
      <c r="I120" s="46" t="s">
        <v>24</v>
      </c>
      <c r="J120" s="44" t="str">
        <f t="shared" si="4"/>
        <v>Não</v>
      </c>
      <c r="K120" s="47">
        <v>45035.0</v>
      </c>
      <c r="L120" s="45"/>
      <c r="M120" s="45" t="s">
        <v>51</v>
      </c>
      <c r="N120" s="48">
        <v>0.007</v>
      </c>
      <c r="O120" s="44" t="s">
        <v>24</v>
      </c>
      <c r="P120" s="49">
        <v>0.0</v>
      </c>
      <c r="Q120" s="50"/>
      <c r="R120" s="50"/>
      <c r="S120" s="45" t="s">
        <v>113</v>
      </c>
      <c r="T120" s="24" t="s">
        <v>526</v>
      </c>
      <c r="U120" s="9" t="s">
        <v>46</v>
      </c>
      <c r="V120" s="51" t="str">
        <f t="shared" si="3"/>
        <v>Ativo</v>
      </c>
      <c r="W120" s="45"/>
      <c r="X120" s="52" t="s">
        <v>115</v>
      </c>
      <c r="Y120" s="54"/>
      <c r="Z120" s="54"/>
      <c r="AA120" s="54"/>
      <c r="AB120" s="54"/>
      <c r="AC120" s="54"/>
      <c r="AD120" s="54"/>
      <c r="AE120" s="54">
        <v>0.0</v>
      </c>
      <c r="AF120" s="54">
        <v>1642101.9</v>
      </c>
      <c r="AG120" s="54">
        <v>1728001.75</v>
      </c>
      <c r="AH120" s="54">
        <v>1735162.85</v>
      </c>
      <c r="AI120" s="54">
        <v>1750873.41</v>
      </c>
      <c r="AJ120" s="54">
        <v>1768651.3</v>
      </c>
      <c r="AK120" s="54">
        <v>1777349.32</v>
      </c>
      <c r="AL120" s="54">
        <v>1786530.17</v>
      </c>
      <c r="AM120" s="54">
        <v>1805961.93</v>
      </c>
      <c r="AN120" s="54">
        <v>1807968.44</v>
      </c>
      <c r="AO120" s="54">
        <v>1823522.49</v>
      </c>
      <c r="AP120" s="53">
        <v>1836277.05</v>
      </c>
      <c r="AQ120" s="53">
        <v>1833654.69</v>
      </c>
      <c r="AR120" s="53">
        <v>1848462.05</v>
      </c>
      <c r="AS120" s="53">
        <v>1863063.0</v>
      </c>
      <c r="AT120" s="53">
        <f t="array" ref="AT120">XLOOKUP(C120,'PL TOTAL D0'!A:A,'PL TOTAL D0'!C:C,"")</f>
        <v>1877951</v>
      </c>
    </row>
    <row r="121" ht="15.75" customHeight="1">
      <c r="A121" s="41" t="s">
        <v>36</v>
      </c>
      <c r="B121" s="64" t="s">
        <v>527</v>
      </c>
      <c r="C121" s="65" t="s">
        <v>528</v>
      </c>
      <c r="D121" s="9" t="s">
        <v>18</v>
      </c>
      <c r="E121" s="24" t="s">
        <v>29</v>
      </c>
      <c r="F121" s="9" t="s">
        <v>142</v>
      </c>
      <c r="G121" s="44" t="str">
        <f t="shared" si="1"/>
        <v>Augusto</v>
      </c>
      <c r="H121" s="51" t="s">
        <v>111</v>
      </c>
      <c r="I121" s="51" t="s">
        <v>24</v>
      </c>
      <c r="J121" s="44" t="str">
        <f t="shared" si="4"/>
        <v>Sim</v>
      </c>
      <c r="K121" s="57">
        <v>45426.0</v>
      </c>
      <c r="L121" s="45"/>
      <c r="M121" s="24" t="s">
        <v>51</v>
      </c>
      <c r="N121" s="58">
        <v>0.01</v>
      </c>
      <c r="O121" s="9" t="s">
        <v>24</v>
      </c>
      <c r="P121" s="59">
        <v>0.0</v>
      </c>
      <c r="Q121" s="60" t="s">
        <v>529</v>
      </c>
      <c r="R121" s="50"/>
      <c r="S121" s="24" t="s">
        <v>113</v>
      </c>
      <c r="T121" s="23" t="s">
        <v>530</v>
      </c>
      <c r="U121" s="9" t="s">
        <v>29</v>
      </c>
      <c r="V121" s="51" t="str">
        <f t="shared" si="3"/>
        <v>Ativo</v>
      </c>
      <c r="W121" s="24" t="s">
        <v>69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>
        <v>301117.9</v>
      </c>
      <c r="AT121" s="53">
        <f t="array" ref="AT121">XLOOKUP(C121,'PL TOTAL D0'!A:A,'PL TOTAL D0'!C:C,"")</f>
        <v>303804.6</v>
      </c>
    </row>
    <row r="122" ht="15.75" customHeight="1">
      <c r="A122" s="41" t="s">
        <v>36</v>
      </c>
      <c r="B122" s="118" t="s">
        <v>531</v>
      </c>
      <c r="C122" s="119" t="s">
        <v>532</v>
      </c>
      <c r="D122" s="9" t="s">
        <v>18</v>
      </c>
      <c r="E122" s="24" t="s">
        <v>19</v>
      </c>
      <c r="F122" s="9" t="s">
        <v>83</v>
      </c>
      <c r="G122" s="44" t="str">
        <f t="shared" si="1"/>
        <v>Augusto</v>
      </c>
      <c r="H122" s="51" t="s">
        <v>206</v>
      </c>
      <c r="I122" s="51" t="s">
        <v>24</v>
      </c>
      <c r="J122" s="44" t="str">
        <f t="shared" si="4"/>
        <v>Sim</v>
      </c>
      <c r="K122" s="57">
        <v>45460.0</v>
      </c>
      <c r="L122" s="45"/>
      <c r="M122" s="24" t="s">
        <v>385</v>
      </c>
      <c r="N122" s="58">
        <v>0.007</v>
      </c>
      <c r="O122" s="9" t="s">
        <v>24</v>
      </c>
      <c r="P122" s="59">
        <v>0.0</v>
      </c>
      <c r="Q122" s="60" t="s">
        <v>533</v>
      </c>
      <c r="R122" s="50"/>
      <c r="S122" s="24" t="s">
        <v>365</v>
      </c>
      <c r="T122" s="23" t="s">
        <v>534</v>
      </c>
      <c r="U122" s="9" t="s">
        <v>19</v>
      </c>
      <c r="V122" s="51" t="str">
        <f t="shared" si="3"/>
        <v>Ativo</v>
      </c>
      <c r="W122" s="24" t="s">
        <v>69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f t="array" ref="AT122">XLOOKUP(C122,'PL TOTAL D0'!A:A,'PL TOTAL D0'!C:C,"")</f>
        <v>50121.53</v>
      </c>
    </row>
    <row r="123" ht="15.75" customHeight="1">
      <c r="A123" s="41" t="s">
        <v>36</v>
      </c>
      <c r="B123" s="118" t="s">
        <v>535</v>
      </c>
      <c r="C123" s="119" t="s">
        <v>536</v>
      </c>
      <c r="D123" s="9" t="s">
        <v>56</v>
      </c>
      <c r="E123" s="24" t="s">
        <v>29</v>
      </c>
      <c r="F123" s="9" t="s">
        <v>146</v>
      </c>
      <c r="G123" s="44" t="str">
        <f t="shared" si="1"/>
        <v>Augusto</v>
      </c>
      <c r="H123" s="51" t="s">
        <v>147</v>
      </c>
      <c r="I123" s="51" t="s">
        <v>148</v>
      </c>
      <c r="J123" s="44" t="str">
        <f t="shared" si="4"/>
        <v>Não</v>
      </c>
      <c r="K123" s="57">
        <v>45449.0</v>
      </c>
      <c r="L123" s="45"/>
      <c r="M123" s="24" t="s">
        <v>67</v>
      </c>
      <c r="N123" s="58">
        <v>0.003</v>
      </c>
      <c r="O123" s="9" t="s">
        <v>24</v>
      </c>
      <c r="P123" s="59">
        <v>0.0</v>
      </c>
      <c r="Q123" s="60"/>
      <c r="R123" s="50"/>
      <c r="S123" s="24" t="s">
        <v>113</v>
      </c>
      <c r="T123" s="23" t="s">
        <v>537</v>
      </c>
      <c r="U123" s="9" t="s">
        <v>60</v>
      </c>
      <c r="V123" s="51" t="str">
        <f t="shared" si="3"/>
        <v>Ativo</v>
      </c>
      <c r="W123" s="24" t="s">
        <v>80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f t="array" ref="AT123">XLOOKUP(C123,'PL TOTAL D0'!A:A,'PL TOTAL D0'!C:C,"")</f>
        <v>10</v>
      </c>
    </row>
    <row r="124" ht="18.75" customHeight="1">
      <c r="A124" s="41" t="s">
        <v>36</v>
      </c>
      <c r="B124" s="42" t="s">
        <v>538</v>
      </c>
      <c r="C124" s="43" t="s">
        <v>539</v>
      </c>
      <c r="D124" s="44" t="s">
        <v>18</v>
      </c>
      <c r="E124" s="45" t="s">
        <v>29</v>
      </c>
      <c r="F124" s="44" t="s">
        <v>295</v>
      </c>
      <c r="G124" s="44" t="str">
        <f t="shared" si="1"/>
        <v>Augusto</v>
      </c>
      <c r="H124" s="46" t="s">
        <v>111</v>
      </c>
      <c r="I124" s="46" t="s">
        <v>24</v>
      </c>
      <c r="J124" s="44" t="str">
        <f t="shared" si="4"/>
        <v>Não</v>
      </c>
      <c r="K124" s="47">
        <v>45099.0</v>
      </c>
      <c r="L124" s="62"/>
      <c r="M124" s="45" t="s">
        <v>128</v>
      </c>
      <c r="N124" s="48">
        <v>0.0</v>
      </c>
      <c r="O124" s="44" t="s">
        <v>24</v>
      </c>
      <c r="P124" s="49">
        <v>0.0</v>
      </c>
      <c r="Q124" s="74"/>
      <c r="R124" s="50"/>
      <c r="S124" s="45" t="s">
        <v>113</v>
      </c>
      <c r="T124" s="24" t="s">
        <v>540</v>
      </c>
      <c r="U124" s="9" t="s">
        <v>46</v>
      </c>
      <c r="V124" s="51" t="str">
        <f t="shared" si="3"/>
        <v>Ativo</v>
      </c>
      <c r="W124" s="45"/>
      <c r="X124" s="52" t="s">
        <v>115</v>
      </c>
      <c r="Y124" s="54"/>
      <c r="Z124" s="54"/>
      <c r="AA124" s="54"/>
      <c r="AB124" s="54"/>
      <c r="AC124" s="54"/>
      <c r="AD124" s="54"/>
      <c r="AE124" s="54"/>
      <c r="AF124" s="54"/>
      <c r="AG124" s="54"/>
      <c r="AH124" s="54">
        <v>85172.94</v>
      </c>
      <c r="AI124" s="54">
        <v>43658.82</v>
      </c>
      <c r="AJ124" s="54">
        <v>44153.5</v>
      </c>
      <c r="AK124" s="54">
        <v>44559.33</v>
      </c>
      <c r="AL124" s="54">
        <v>45000.8</v>
      </c>
      <c r="AM124" s="54">
        <v>45384.13</v>
      </c>
      <c r="AN124" s="54">
        <v>45404.86</v>
      </c>
      <c r="AO124" s="54">
        <v>45834.66</v>
      </c>
      <c r="AP124" s="53">
        <v>46119.54</v>
      </c>
      <c r="AQ124" s="53">
        <v>46392.12</v>
      </c>
      <c r="AR124" s="53">
        <v>46602.85</v>
      </c>
      <c r="AS124" s="53">
        <v>46969.74</v>
      </c>
      <c r="AT124" s="53">
        <f t="array" ref="AT124">XLOOKUP(C124,'PL TOTAL D0'!A:A,'PL TOTAL D0'!C:C,"")</f>
        <v>47057.42</v>
      </c>
    </row>
    <row r="125" ht="18.75" customHeight="1">
      <c r="A125" s="41" t="s">
        <v>36</v>
      </c>
      <c r="B125" s="64" t="s">
        <v>541</v>
      </c>
      <c r="C125" s="65" t="s">
        <v>542</v>
      </c>
      <c r="D125" s="9" t="s">
        <v>56</v>
      </c>
      <c r="E125" s="24" t="s">
        <v>29</v>
      </c>
      <c r="F125" s="9" t="s">
        <v>146</v>
      </c>
      <c r="G125" s="44" t="str">
        <f t="shared" si="1"/>
        <v>Augusto</v>
      </c>
      <c r="H125" s="51" t="s">
        <v>147</v>
      </c>
      <c r="I125" s="51" t="s">
        <v>148</v>
      </c>
      <c r="J125" s="44" t="str">
        <f t="shared" si="4"/>
        <v>Não</v>
      </c>
      <c r="K125" s="57">
        <v>45412.0</v>
      </c>
      <c r="L125" s="62"/>
      <c r="M125" s="24" t="s">
        <v>67</v>
      </c>
      <c r="N125" s="58">
        <v>0.003</v>
      </c>
      <c r="O125" s="9" t="s">
        <v>24</v>
      </c>
      <c r="P125" s="59">
        <v>0.0</v>
      </c>
      <c r="Q125" s="74"/>
      <c r="R125" s="50"/>
      <c r="S125" s="24" t="s">
        <v>113</v>
      </c>
      <c r="T125" s="23" t="s">
        <v>543</v>
      </c>
      <c r="U125" s="9" t="s">
        <v>46</v>
      </c>
      <c r="V125" s="51" t="str">
        <f t="shared" si="3"/>
        <v>Ativo</v>
      </c>
      <c r="W125" s="45"/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>
        <v>0.0</v>
      </c>
      <c r="AS125" s="53">
        <v>727.17</v>
      </c>
      <c r="AT125" s="53">
        <f t="array" ref="AT125">XLOOKUP(C125,'PL TOTAL D0'!A:A,'PL TOTAL D0'!C:C,"")</f>
        <v>732.24</v>
      </c>
    </row>
    <row r="126">
      <c r="A126" s="41" t="s">
        <v>36</v>
      </c>
      <c r="B126" s="61" t="s">
        <v>544</v>
      </c>
      <c r="C126" s="43" t="s">
        <v>545</v>
      </c>
      <c r="D126" s="44" t="s">
        <v>18</v>
      </c>
      <c r="E126" s="45" t="s">
        <v>19</v>
      </c>
      <c r="F126" s="44" t="s">
        <v>257</v>
      </c>
      <c r="G126" s="44" t="str">
        <f t="shared" si="1"/>
        <v>Augusto</v>
      </c>
      <c r="H126" s="46" t="s">
        <v>111</v>
      </c>
      <c r="I126" s="46" t="s">
        <v>24</v>
      </c>
      <c r="J126" s="44" t="str">
        <f t="shared" si="4"/>
        <v>Não</v>
      </c>
      <c r="K126" s="47">
        <v>44916.0</v>
      </c>
      <c r="L126" s="45"/>
      <c r="M126" s="45" t="s">
        <v>112</v>
      </c>
      <c r="N126" s="48">
        <v>0.012</v>
      </c>
      <c r="O126" s="44" t="s">
        <v>24</v>
      </c>
      <c r="P126" s="49">
        <v>0.0</v>
      </c>
      <c r="Q126" s="50"/>
      <c r="R126" s="50"/>
      <c r="S126" s="45" t="s">
        <v>113</v>
      </c>
      <c r="T126" s="24" t="s">
        <v>546</v>
      </c>
      <c r="U126" s="9" t="s">
        <v>29</v>
      </c>
      <c r="V126" s="51" t="str">
        <f t="shared" si="3"/>
        <v>Ativo</v>
      </c>
      <c r="W126" s="45"/>
      <c r="X126" s="52" t="s">
        <v>124</v>
      </c>
      <c r="Y126" s="54"/>
      <c r="Z126" s="54"/>
      <c r="AA126" s="54"/>
      <c r="AB126" s="54">
        <v>50145.2</v>
      </c>
      <c r="AC126" s="54">
        <v>238921.36</v>
      </c>
      <c r="AD126" s="54">
        <v>240791.65</v>
      </c>
      <c r="AE126" s="54">
        <v>243357.27</v>
      </c>
      <c r="AF126" s="54">
        <v>245077.86</v>
      </c>
      <c r="AG126" s="54">
        <v>247554.61</v>
      </c>
      <c r="AH126" s="54">
        <v>249107.77</v>
      </c>
      <c r="AI126" s="54">
        <v>251183.31</v>
      </c>
      <c r="AJ126" s="54">
        <v>253258.18</v>
      </c>
      <c r="AK126" s="54">
        <v>254304.31</v>
      </c>
      <c r="AL126" s="54">
        <v>254816.15</v>
      </c>
      <c r="AM126" s="54">
        <v>258852.46</v>
      </c>
      <c r="AN126" s="54">
        <v>262315.47</v>
      </c>
      <c r="AO126" s="54">
        <v>261512.38</v>
      </c>
      <c r="AP126" s="53">
        <v>263682.22</v>
      </c>
      <c r="AQ126" s="53">
        <v>265297.84</v>
      </c>
      <c r="AR126" s="53">
        <v>265059.79</v>
      </c>
      <c r="AS126" s="53">
        <v>265615.5</v>
      </c>
      <c r="AT126" s="53">
        <f t="array" ref="AT126">XLOOKUP(C126,'PL TOTAL D0'!A:A,'PL TOTAL D0'!C:C,"")</f>
        <v>267569.6</v>
      </c>
    </row>
    <row r="127" ht="15.75" customHeight="1">
      <c r="A127" s="41" t="s">
        <v>36</v>
      </c>
      <c r="B127" s="42" t="s">
        <v>547</v>
      </c>
      <c r="C127" s="43" t="s">
        <v>548</v>
      </c>
      <c r="D127" s="44" t="s">
        <v>18</v>
      </c>
      <c r="E127" s="45" t="s">
        <v>29</v>
      </c>
      <c r="F127" s="9" t="s">
        <v>153</v>
      </c>
      <c r="G127" s="44" t="str">
        <f t="shared" si="1"/>
        <v>Augusto</v>
      </c>
      <c r="H127" s="46" t="s">
        <v>111</v>
      </c>
      <c r="I127" s="46" t="s">
        <v>24</v>
      </c>
      <c r="J127" s="44" t="str">
        <f t="shared" si="4"/>
        <v>Não</v>
      </c>
      <c r="K127" s="47">
        <v>44993.0</v>
      </c>
      <c r="L127" s="45"/>
      <c r="M127" s="45" t="s">
        <v>51</v>
      </c>
      <c r="N127" s="48">
        <v>0.012</v>
      </c>
      <c r="O127" s="44" t="s">
        <v>24</v>
      </c>
      <c r="P127" s="49">
        <v>0.0</v>
      </c>
      <c r="Q127" s="60"/>
      <c r="R127" s="60" t="s">
        <v>549</v>
      </c>
      <c r="S127" s="45" t="s">
        <v>113</v>
      </c>
      <c r="T127" s="24" t="s">
        <v>550</v>
      </c>
      <c r="U127" s="9" t="s">
        <v>29</v>
      </c>
      <c r="V127" s="51" t="str">
        <f t="shared" si="3"/>
        <v>Ativo</v>
      </c>
      <c r="W127" s="45"/>
      <c r="X127" s="52" t="s">
        <v>124</v>
      </c>
      <c r="Y127" s="54"/>
      <c r="Z127" s="54"/>
      <c r="AA127" s="54"/>
      <c r="AB127" s="54"/>
      <c r="AC127" s="54"/>
      <c r="AD127" s="54"/>
      <c r="AE127" s="54">
        <v>77129.59</v>
      </c>
      <c r="AF127" s="54">
        <v>59816.41</v>
      </c>
      <c r="AG127" s="54">
        <v>210494.19</v>
      </c>
      <c r="AH127" s="54">
        <v>194253.16</v>
      </c>
      <c r="AI127" s="54">
        <v>196307.12</v>
      </c>
      <c r="AJ127" s="54">
        <v>196880.83</v>
      </c>
      <c r="AK127" s="54">
        <v>191557.41</v>
      </c>
      <c r="AL127" s="54">
        <v>189585.81</v>
      </c>
      <c r="AM127" s="54">
        <v>185233.66</v>
      </c>
      <c r="AN127" s="54">
        <v>177840.36</v>
      </c>
      <c r="AO127" s="54">
        <v>180851.73</v>
      </c>
      <c r="AP127" s="53">
        <v>141458.68</v>
      </c>
      <c r="AQ127" s="53">
        <v>137435.1</v>
      </c>
      <c r="AR127" s="53">
        <v>137408.65</v>
      </c>
      <c r="AS127" s="53">
        <v>131989.0</v>
      </c>
      <c r="AT127" s="53">
        <f t="array" ref="AT127">XLOOKUP(C127,'PL TOTAL D0'!A:A,'PL TOTAL D0'!C:C,"")</f>
        <v>120566.9</v>
      </c>
    </row>
    <row r="128" ht="15.75" customHeight="1">
      <c r="A128" s="41" t="s">
        <v>36</v>
      </c>
      <c r="B128" s="42" t="s">
        <v>551</v>
      </c>
      <c r="C128" s="43" t="s">
        <v>552</v>
      </c>
      <c r="D128" s="44" t="s">
        <v>18</v>
      </c>
      <c r="E128" s="45" t="s">
        <v>175</v>
      </c>
      <c r="F128" s="44" t="s">
        <v>176</v>
      </c>
      <c r="G128" s="44" t="str">
        <f t="shared" si="1"/>
        <v>Augusto</v>
      </c>
      <c r="H128" s="46" t="s">
        <v>111</v>
      </c>
      <c r="I128" s="46" t="s">
        <v>24</v>
      </c>
      <c r="J128" s="44" t="str">
        <f t="shared" si="4"/>
        <v>Não</v>
      </c>
      <c r="K128" s="47">
        <v>45166.0</v>
      </c>
      <c r="L128" s="62"/>
      <c r="M128" s="45" t="s">
        <v>41</v>
      </c>
      <c r="N128" s="48">
        <v>0.015</v>
      </c>
      <c r="O128" s="44" t="s">
        <v>42</v>
      </c>
      <c r="P128" s="49">
        <v>0.1</v>
      </c>
      <c r="Q128" s="50"/>
      <c r="R128" s="60" t="s">
        <v>553</v>
      </c>
      <c r="S128" s="45" t="s">
        <v>113</v>
      </c>
      <c r="T128" s="24" t="s">
        <v>554</v>
      </c>
      <c r="U128" s="9" t="s">
        <v>179</v>
      </c>
      <c r="V128" s="51" t="str">
        <f t="shared" si="3"/>
        <v>Ativo</v>
      </c>
      <c r="W128" s="45"/>
      <c r="X128" s="52" t="s">
        <v>115</v>
      </c>
      <c r="Y128" s="54"/>
      <c r="Z128" s="54"/>
      <c r="AA128" s="54"/>
      <c r="AB128" s="54"/>
      <c r="AC128" s="54"/>
      <c r="AD128" s="54"/>
      <c r="AE128" s="54"/>
      <c r="AF128" s="54">
        <v>0.0</v>
      </c>
      <c r="AG128" s="54">
        <v>0.0</v>
      </c>
      <c r="AH128" s="54">
        <v>0.0</v>
      </c>
      <c r="AI128" s="54">
        <v>0.0</v>
      </c>
      <c r="AJ128" s="54">
        <v>0.0</v>
      </c>
      <c r="AK128" s="54">
        <v>407803.29</v>
      </c>
      <c r="AL128" s="54">
        <v>408062.01</v>
      </c>
      <c r="AM128" s="54">
        <v>417765.73</v>
      </c>
      <c r="AN128" s="54">
        <v>426540.4</v>
      </c>
      <c r="AO128" s="54">
        <v>419110.92</v>
      </c>
      <c r="AP128" s="53">
        <v>422670.41</v>
      </c>
      <c r="AQ128" s="53">
        <v>427432.58</v>
      </c>
      <c r="AR128" s="53">
        <v>359025.64</v>
      </c>
      <c r="AS128" s="53">
        <v>357581.9</v>
      </c>
      <c r="AT128" s="53">
        <f t="array" ref="AT128">XLOOKUP(C128,'PL TOTAL D0'!A:A,'PL TOTAL D0'!C:C,"")</f>
        <v>359764.1</v>
      </c>
    </row>
    <row r="129" ht="15.75" customHeight="1">
      <c r="A129" s="41" t="s">
        <v>36</v>
      </c>
      <c r="B129" s="42" t="s">
        <v>555</v>
      </c>
      <c r="C129" s="43" t="s">
        <v>556</v>
      </c>
      <c r="D129" s="44" t="s">
        <v>18</v>
      </c>
      <c r="E129" s="45" t="s">
        <v>175</v>
      </c>
      <c r="F129" s="44" t="s">
        <v>176</v>
      </c>
      <c r="G129" s="44" t="str">
        <f t="shared" si="1"/>
        <v>Augusto</v>
      </c>
      <c r="H129" s="46" t="s">
        <v>111</v>
      </c>
      <c r="I129" s="46" t="s">
        <v>24</v>
      </c>
      <c r="J129" s="44" t="str">
        <f t="shared" si="4"/>
        <v>Não</v>
      </c>
      <c r="K129" s="47">
        <v>45141.0</v>
      </c>
      <c r="L129" s="62"/>
      <c r="M129" s="45" t="s">
        <v>51</v>
      </c>
      <c r="N129" s="48">
        <v>0.012</v>
      </c>
      <c r="O129" s="44" t="s">
        <v>24</v>
      </c>
      <c r="P129" s="49">
        <v>0.0</v>
      </c>
      <c r="Q129" s="74"/>
      <c r="R129" s="50"/>
      <c r="S129" s="45" t="s">
        <v>113</v>
      </c>
      <c r="T129" s="24" t="s">
        <v>557</v>
      </c>
      <c r="U129" s="9" t="s">
        <v>179</v>
      </c>
      <c r="V129" s="51" t="str">
        <f t="shared" si="3"/>
        <v>Ativo</v>
      </c>
      <c r="W129" s="45"/>
      <c r="X129" s="52" t="s">
        <v>115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0.0</v>
      </c>
      <c r="AI129" s="54">
        <v>0.0</v>
      </c>
      <c r="AJ129" s="54">
        <v>338513.34</v>
      </c>
      <c r="AK129" s="54">
        <v>341132.31</v>
      </c>
      <c r="AL129" s="54">
        <v>343653.3</v>
      </c>
      <c r="AM129" s="54">
        <v>346154.34</v>
      </c>
      <c r="AN129" s="54">
        <v>348818.11</v>
      </c>
      <c r="AO129" s="54">
        <v>351930.36</v>
      </c>
      <c r="AP129" s="53">
        <v>303944.09</v>
      </c>
      <c r="AQ129" s="53">
        <v>306615.91</v>
      </c>
      <c r="AR129" s="53">
        <v>309264.16</v>
      </c>
      <c r="AS129" s="53">
        <v>311423.6</v>
      </c>
      <c r="AT129" s="53">
        <f t="array" ref="AT129">XLOOKUP(C129,'PL TOTAL D0'!A:A,'PL TOTAL D0'!C:C,"")</f>
        <v>313912</v>
      </c>
    </row>
    <row r="130" ht="15.75" customHeight="1">
      <c r="A130" s="41" t="s">
        <v>36</v>
      </c>
      <c r="B130" s="42" t="s">
        <v>555</v>
      </c>
      <c r="C130" s="43" t="s">
        <v>558</v>
      </c>
      <c r="D130" s="44" t="s">
        <v>18</v>
      </c>
      <c r="E130" s="45" t="s">
        <v>175</v>
      </c>
      <c r="F130" s="44" t="s">
        <v>176</v>
      </c>
      <c r="G130" s="44" t="str">
        <f t="shared" si="1"/>
        <v>Augusto</v>
      </c>
      <c r="H130" s="46" t="s">
        <v>111</v>
      </c>
      <c r="I130" s="46" t="s">
        <v>24</v>
      </c>
      <c r="J130" s="44" t="str">
        <f t="shared" si="4"/>
        <v>Não</v>
      </c>
      <c r="K130" s="47">
        <v>45140.0</v>
      </c>
      <c r="L130" s="62"/>
      <c r="M130" s="45" t="s">
        <v>190</v>
      </c>
      <c r="N130" s="48">
        <v>0.025</v>
      </c>
      <c r="O130" s="44" t="s">
        <v>191</v>
      </c>
      <c r="P130" s="49">
        <v>0.2</v>
      </c>
      <c r="Q130" s="50"/>
      <c r="R130" s="50"/>
      <c r="S130" s="45" t="s">
        <v>113</v>
      </c>
      <c r="T130" s="24" t="s">
        <v>557</v>
      </c>
      <c r="U130" s="9" t="s">
        <v>179</v>
      </c>
      <c r="V130" s="51" t="str">
        <f t="shared" si="3"/>
        <v>Ativo</v>
      </c>
      <c r="W130" s="45"/>
      <c r="X130" s="52" t="s">
        <v>115</v>
      </c>
      <c r="Y130" s="54"/>
      <c r="Z130" s="54"/>
      <c r="AA130" s="54"/>
      <c r="AB130" s="54"/>
      <c r="AC130" s="54"/>
      <c r="AD130" s="54"/>
      <c r="AE130" s="54"/>
      <c r="AF130" s="54"/>
      <c r="AG130" s="54"/>
      <c r="AH130" s="54">
        <v>0.0</v>
      </c>
      <c r="AI130" s="54">
        <v>0.0</v>
      </c>
      <c r="AJ130" s="54">
        <v>52239.98</v>
      </c>
      <c r="AK130" s="54">
        <v>52067.87</v>
      </c>
      <c r="AL130" s="54">
        <v>49764.17</v>
      </c>
      <c r="AM130" s="54">
        <v>53464.25</v>
      </c>
      <c r="AN130" s="54">
        <v>56014.37</v>
      </c>
      <c r="AO130" s="54">
        <v>52137.23</v>
      </c>
      <c r="AP130" s="53">
        <v>102726.79</v>
      </c>
      <c r="AQ130" s="53">
        <v>104501.31</v>
      </c>
      <c r="AR130" s="53">
        <v>99995.86</v>
      </c>
      <c r="AS130" s="53">
        <v>96913.29</v>
      </c>
      <c r="AT130" s="53">
        <f t="array" ref="AT130">XLOOKUP(C130,'PL TOTAL D0'!A:A,'PL TOTAL D0'!C:C,"")</f>
        <v>97073.17</v>
      </c>
    </row>
    <row r="131" ht="15.75" customHeight="1">
      <c r="A131" s="41" t="s">
        <v>36</v>
      </c>
      <c r="B131" s="42" t="s">
        <v>559</v>
      </c>
      <c r="C131" s="43" t="s">
        <v>560</v>
      </c>
      <c r="D131" s="44" t="s">
        <v>18</v>
      </c>
      <c r="E131" s="45" t="s">
        <v>29</v>
      </c>
      <c r="F131" s="44" t="s">
        <v>142</v>
      </c>
      <c r="G131" s="44" t="str">
        <f t="shared" si="1"/>
        <v>#N/A</v>
      </c>
      <c r="H131" s="51" t="s">
        <v>147</v>
      </c>
      <c r="I131" s="51" t="s">
        <v>220</v>
      </c>
      <c r="J131" s="44" t="str">
        <f t="shared" si="4"/>
        <v>Não</v>
      </c>
      <c r="K131" s="47">
        <v>45264.0</v>
      </c>
      <c r="L131" s="62"/>
      <c r="M131" s="93" t="s">
        <v>279</v>
      </c>
      <c r="N131" s="48">
        <v>0.007</v>
      </c>
      <c r="O131" s="44" t="s">
        <v>24</v>
      </c>
      <c r="P131" s="49">
        <v>0.0</v>
      </c>
      <c r="Q131" s="74"/>
      <c r="R131" s="50"/>
      <c r="S131" s="45" t="s">
        <v>113</v>
      </c>
      <c r="T131" s="24" t="s">
        <v>561</v>
      </c>
      <c r="U131" s="9" t="s">
        <v>29</v>
      </c>
      <c r="V131" s="51" t="str">
        <f t="shared" si="3"/>
        <v>Ativo</v>
      </c>
      <c r="W131" s="45"/>
      <c r="X131" s="52" t="s">
        <v>124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>
        <v>0.0</v>
      </c>
      <c r="AN131" s="54">
        <v>0.0</v>
      </c>
      <c r="AO131" s="54">
        <v>0.0</v>
      </c>
      <c r="AP131" s="53">
        <v>0.0</v>
      </c>
      <c r="AQ131" s="53">
        <v>0.0</v>
      </c>
      <c r="AR131" s="53">
        <v>0.0</v>
      </c>
      <c r="AS131" s="53">
        <v>0.0</v>
      </c>
      <c r="AT131" s="53" t="str">
        <f t="array" ref="AT131">XLOOKUP(C131,'PL TOTAL D0'!A:A,'PL TOTAL D0'!C:C,"")</f>
        <v/>
      </c>
    </row>
    <row r="132" ht="15.75" customHeight="1">
      <c r="A132" s="41" t="s">
        <v>36</v>
      </c>
      <c r="B132" s="66" t="s">
        <v>562</v>
      </c>
      <c r="C132" s="67" t="s">
        <v>563</v>
      </c>
      <c r="D132" s="44" t="s">
        <v>56</v>
      </c>
      <c r="E132" s="45" t="s">
        <v>29</v>
      </c>
      <c r="F132" s="44" t="s">
        <v>110</v>
      </c>
      <c r="G132" s="44" t="str">
        <f t="shared" si="1"/>
        <v>Augusto</v>
      </c>
      <c r="H132" s="46" t="s">
        <v>111</v>
      </c>
      <c r="I132" s="46" t="s">
        <v>24</v>
      </c>
      <c r="J132" s="44" t="str">
        <f t="shared" si="4"/>
        <v>Não</v>
      </c>
      <c r="K132" s="47">
        <v>45189.0</v>
      </c>
      <c r="L132" s="62"/>
      <c r="M132" s="45" t="s">
        <v>112</v>
      </c>
      <c r="N132" s="48">
        <v>0.012</v>
      </c>
      <c r="O132" s="44" t="s">
        <v>42</v>
      </c>
      <c r="P132" s="49">
        <v>0.1</v>
      </c>
      <c r="Q132" s="74"/>
      <c r="R132" s="50"/>
      <c r="S132" s="45" t="s">
        <v>113</v>
      </c>
      <c r="T132" s="24" t="s">
        <v>564</v>
      </c>
      <c r="U132" s="9" t="s">
        <v>29</v>
      </c>
      <c r="V132" s="51" t="str">
        <f t="shared" si="3"/>
        <v>Ativo</v>
      </c>
      <c r="W132" s="45"/>
      <c r="X132" s="52" t="s">
        <v>124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>
        <v>110342.23</v>
      </c>
      <c r="AL132" s="54">
        <v>111394.25</v>
      </c>
      <c r="AM132" s="54">
        <v>112217.82</v>
      </c>
      <c r="AN132" s="54">
        <v>112923.13</v>
      </c>
      <c r="AO132" s="54">
        <v>117879.39</v>
      </c>
      <c r="AP132" s="53">
        <v>118972.12</v>
      </c>
      <c r="AQ132" s="53">
        <v>119862.32</v>
      </c>
      <c r="AR132" s="53">
        <v>119821.94</v>
      </c>
      <c r="AS132" s="53">
        <v>120079.5</v>
      </c>
      <c r="AT132" s="53">
        <f t="array" ref="AT132">XLOOKUP(C132,'PL TOTAL D0'!A:A,'PL TOTAL D0'!C:C,"")</f>
        <v>112.72</v>
      </c>
    </row>
    <row r="133" ht="15.75" customHeight="1">
      <c r="A133" s="41" t="s">
        <v>36</v>
      </c>
      <c r="B133" s="42" t="s">
        <v>565</v>
      </c>
      <c r="C133" s="56" t="s">
        <v>566</v>
      </c>
      <c r="D133" s="44" t="s">
        <v>18</v>
      </c>
      <c r="E133" s="45" t="s">
        <v>46</v>
      </c>
      <c r="F133" s="44" t="s">
        <v>567</v>
      </c>
      <c r="G133" s="44" t="str">
        <f t="shared" si="1"/>
        <v>Augusto</v>
      </c>
      <c r="H133" s="46" t="s">
        <v>111</v>
      </c>
      <c r="I133" s="46" t="s">
        <v>24</v>
      </c>
      <c r="J133" s="44" t="str">
        <f t="shared" si="4"/>
        <v>Não</v>
      </c>
      <c r="K133" s="47">
        <v>44952.0</v>
      </c>
      <c r="L133" s="45"/>
      <c r="M133" s="45" t="s">
        <v>41</v>
      </c>
      <c r="N133" s="48">
        <v>0.015</v>
      </c>
      <c r="O133" s="44" t="s">
        <v>42</v>
      </c>
      <c r="P133" s="49">
        <v>0.1</v>
      </c>
      <c r="Q133" s="50"/>
      <c r="R133" s="50"/>
      <c r="S133" s="45" t="s">
        <v>113</v>
      </c>
      <c r="T133" s="24" t="s">
        <v>568</v>
      </c>
      <c r="U133" s="9" t="s">
        <v>46</v>
      </c>
      <c r="V133" s="51" t="str">
        <f t="shared" si="3"/>
        <v>Ativo</v>
      </c>
      <c r="W133" s="45"/>
      <c r="X133" s="52" t="s">
        <v>124</v>
      </c>
      <c r="Y133" s="54"/>
      <c r="Z133" s="54"/>
      <c r="AA133" s="54"/>
      <c r="AB133" s="54"/>
      <c r="AC133" s="54">
        <v>11476.59</v>
      </c>
      <c r="AD133" s="54">
        <v>56393.03</v>
      </c>
      <c r="AE133" s="54">
        <v>100741.71</v>
      </c>
      <c r="AF133" s="54">
        <v>130309.69</v>
      </c>
      <c r="AG133" s="54">
        <v>131947.19</v>
      </c>
      <c r="AH133" s="54">
        <v>134395.32</v>
      </c>
      <c r="AI133" s="54">
        <v>135329.99</v>
      </c>
      <c r="AJ133" s="54">
        <v>134736.77</v>
      </c>
      <c r="AK133" s="54">
        <v>135367.96</v>
      </c>
      <c r="AL133" s="54">
        <v>135090.37</v>
      </c>
      <c r="AM133" s="54">
        <v>138094.13</v>
      </c>
      <c r="AN133" s="54">
        <v>140826.88</v>
      </c>
      <c r="AO133" s="54">
        <v>138732.48</v>
      </c>
      <c r="AP133" s="53">
        <v>140072.31</v>
      </c>
      <c r="AQ133" s="53">
        <v>141341.87</v>
      </c>
      <c r="AR133" s="53">
        <v>139947.76</v>
      </c>
      <c r="AS133" s="53">
        <v>140100.9</v>
      </c>
      <c r="AT133" s="53">
        <f t="array" ref="AT133">XLOOKUP(C133,'PL TOTAL D0'!A:A,'PL TOTAL D0'!C:C,"")</f>
        <v>140925.9</v>
      </c>
    </row>
    <row r="134" ht="15.75" customHeight="1">
      <c r="A134" s="41" t="s">
        <v>36</v>
      </c>
      <c r="B134" s="42" t="s">
        <v>569</v>
      </c>
      <c r="C134" s="43" t="s">
        <v>570</v>
      </c>
      <c r="D134" s="44" t="s">
        <v>18</v>
      </c>
      <c r="E134" s="45" t="s">
        <v>19</v>
      </c>
      <c r="F134" s="44" t="s">
        <v>83</v>
      </c>
      <c r="G134" s="44" t="str">
        <f t="shared" si="1"/>
        <v>Augusto</v>
      </c>
      <c r="H134" s="46" t="s">
        <v>111</v>
      </c>
      <c r="I134" s="46" t="s">
        <v>24</v>
      </c>
      <c r="J134" s="44" t="str">
        <f t="shared" si="4"/>
        <v>Não</v>
      </c>
      <c r="K134" s="47">
        <v>44951.0</v>
      </c>
      <c r="L134" s="45"/>
      <c r="M134" s="45" t="s">
        <v>51</v>
      </c>
      <c r="N134" s="48">
        <v>0.01</v>
      </c>
      <c r="O134" s="44" t="s">
        <v>24</v>
      </c>
      <c r="P134" s="49">
        <v>0.0</v>
      </c>
      <c r="Q134" s="50"/>
      <c r="R134" s="50"/>
      <c r="S134" s="45" t="s">
        <v>113</v>
      </c>
      <c r="T134" s="24" t="s">
        <v>571</v>
      </c>
      <c r="U134" s="9" t="s">
        <v>497</v>
      </c>
      <c r="V134" s="51" t="str">
        <f t="shared" si="3"/>
        <v>Ativo</v>
      </c>
      <c r="W134" s="45"/>
      <c r="X134" s="52" t="s">
        <v>124</v>
      </c>
      <c r="Y134" s="54"/>
      <c r="Z134" s="54"/>
      <c r="AA134" s="54"/>
      <c r="AB134" s="54"/>
      <c r="AC134" s="54">
        <v>34444.79</v>
      </c>
      <c r="AD134" s="54">
        <v>24827.3</v>
      </c>
      <c r="AE134" s="54">
        <v>25083.91</v>
      </c>
      <c r="AF134" s="54">
        <v>25270.13</v>
      </c>
      <c r="AG134" s="54">
        <v>29257.61</v>
      </c>
      <c r="AH134" s="54">
        <v>31545.57</v>
      </c>
      <c r="AI134" s="54">
        <v>32831.67</v>
      </c>
      <c r="AJ134" s="54">
        <v>31614.77</v>
      </c>
      <c r="AK134" s="54">
        <v>27788.14</v>
      </c>
      <c r="AL134" s="54">
        <v>25899.62</v>
      </c>
      <c r="AM134" s="54">
        <v>27599.78</v>
      </c>
      <c r="AN134" s="54">
        <v>28863.14</v>
      </c>
      <c r="AO134" s="54">
        <v>28078.2</v>
      </c>
      <c r="AP134" s="53">
        <v>16394.32</v>
      </c>
      <c r="AQ134" s="53">
        <v>17659.52</v>
      </c>
      <c r="AR134" s="53">
        <v>21640.73</v>
      </c>
      <c r="AS134" s="53">
        <v>21833.69</v>
      </c>
      <c r="AT134" s="53">
        <f t="array" ref="AT134">XLOOKUP(C134,'PL TOTAL D0'!A:A,'PL TOTAL D0'!C:C,"")</f>
        <v>29153.77</v>
      </c>
    </row>
    <row r="135" ht="15.75" customHeight="1">
      <c r="A135" s="41" t="s">
        <v>36</v>
      </c>
      <c r="B135" s="42" t="s">
        <v>572</v>
      </c>
      <c r="C135" s="43" t="s">
        <v>573</v>
      </c>
      <c r="D135" s="44" t="s">
        <v>18</v>
      </c>
      <c r="E135" s="45" t="s">
        <v>175</v>
      </c>
      <c r="F135" s="44" t="s">
        <v>197</v>
      </c>
      <c r="G135" s="44" t="str">
        <f t="shared" si="1"/>
        <v>#N/A</v>
      </c>
      <c r="H135" s="46" t="s">
        <v>186</v>
      </c>
      <c r="I135" s="46" t="s">
        <v>24</v>
      </c>
      <c r="J135" s="44" t="str">
        <f t="shared" si="4"/>
        <v>Não</v>
      </c>
      <c r="K135" s="47">
        <v>45092.0</v>
      </c>
      <c r="L135" s="72">
        <v>45152.0</v>
      </c>
      <c r="M135" s="45" t="s">
        <v>112</v>
      </c>
      <c r="N135" s="48">
        <v>0.012</v>
      </c>
      <c r="O135" s="44" t="s">
        <v>24</v>
      </c>
      <c r="P135" s="49">
        <v>0.0</v>
      </c>
      <c r="Q135" s="50"/>
      <c r="R135" s="50"/>
      <c r="S135" s="45" t="s">
        <v>113</v>
      </c>
      <c r="T135" s="24" t="s">
        <v>574</v>
      </c>
      <c r="U135" s="9" t="s">
        <v>179</v>
      </c>
      <c r="V135" s="51" t="str">
        <f t="shared" si="3"/>
        <v>Encerrado</v>
      </c>
      <c r="W135" s="45"/>
      <c r="X135" s="52"/>
      <c r="Y135" s="54"/>
      <c r="Z135" s="54"/>
      <c r="AA135" s="54"/>
      <c r="AB135" s="54"/>
      <c r="AC135" s="54"/>
      <c r="AD135" s="54"/>
      <c r="AE135" s="54"/>
      <c r="AF135" s="54">
        <v>0.0</v>
      </c>
      <c r="AG135" s="54">
        <v>0.0</v>
      </c>
      <c r="AH135" s="54">
        <v>10052.23</v>
      </c>
      <c r="AI135" s="54">
        <v>0.01</v>
      </c>
      <c r="AJ135" s="54">
        <v>0.0</v>
      </c>
      <c r="AK135" s="54">
        <v>0.0</v>
      </c>
      <c r="AL135" s="54">
        <v>0.0</v>
      </c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 t="str">
        <f t="array" ref="AT135">XLOOKUP(C135,'PL TOTAL D0'!A:A,'PL TOTAL D0'!C:C,"")</f>
        <v/>
      </c>
    </row>
    <row r="136" ht="15.75" customHeight="1">
      <c r="A136" s="41" t="s">
        <v>36</v>
      </c>
      <c r="B136" s="120" t="s">
        <v>575</v>
      </c>
      <c r="C136" s="43" t="s">
        <v>576</v>
      </c>
      <c r="D136" s="44" t="s">
        <v>18</v>
      </c>
      <c r="E136" s="45" t="s">
        <v>175</v>
      </c>
      <c r="F136" s="44" t="s">
        <v>197</v>
      </c>
      <c r="G136" s="44" t="str">
        <f t="shared" si="1"/>
        <v>Augusto</v>
      </c>
      <c r="H136" s="46" t="s">
        <v>111</v>
      </c>
      <c r="I136" s="46" t="s">
        <v>24</v>
      </c>
      <c r="J136" s="44" t="str">
        <f t="shared" si="4"/>
        <v>Não</v>
      </c>
      <c r="K136" s="47">
        <v>45135.0</v>
      </c>
      <c r="L136" s="45"/>
      <c r="M136" s="45" t="s">
        <v>41</v>
      </c>
      <c r="N136" s="48">
        <v>0.015</v>
      </c>
      <c r="O136" s="44" t="s">
        <v>42</v>
      </c>
      <c r="P136" s="49">
        <v>0.1</v>
      </c>
      <c r="Q136" s="63"/>
      <c r="R136" s="60" t="s">
        <v>577</v>
      </c>
      <c r="S136" s="45" t="s">
        <v>113</v>
      </c>
      <c r="T136" s="24" t="s">
        <v>574</v>
      </c>
      <c r="U136" s="9" t="s">
        <v>179</v>
      </c>
      <c r="V136" s="51" t="str">
        <f t="shared" si="3"/>
        <v>Ativo</v>
      </c>
      <c r="W136" s="45"/>
      <c r="X136" s="52" t="s">
        <v>115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>
        <v>10091.93</v>
      </c>
      <c r="AJ136" s="54">
        <v>111690.06</v>
      </c>
      <c r="AK136" s="54">
        <v>226896.08</v>
      </c>
      <c r="AL136" s="54">
        <v>256710.05</v>
      </c>
      <c r="AM136" s="54">
        <v>261983.09</v>
      </c>
      <c r="AN136" s="54">
        <v>266625.69</v>
      </c>
      <c r="AO136" s="54">
        <v>262459.89</v>
      </c>
      <c r="AP136" s="53">
        <v>266173.15</v>
      </c>
      <c r="AQ136" s="53">
        <v>268734.95</v>
      </c>
      <c r="AR136" s="53">
        <v>231977.24</v>
      </c>
      <c r="AS136" s="53">
        <v>231374.0</v>
      </c>
      <c r="AT136" s="53">
        <f t="array" ref="AT136">XLOOKUP(C136,'PL TOTAL D0'!A:A,'PL TOTAL D0'!C:C,"")</f>
        <v>190442.4</v>
      </c>
    </row>
    <row r="137" ht="15.75" customHeight="1">
      <c r="A137" s="41" t="s">
        <v>36</v>
      </c>
      <c r="B137" s="42" t="s">
        <v>578</v>
      </c>
      <c r="C137" s="43" t="s">
        <v>579</v>
      </c>
      <c r="D137" s="44" t="s">
        <v>18</v>
      </c>
      <c r="E137" s="45" t="s">
        <v>175</v>
      </c>
      <c r="F137" s="44" t="s">
        <v>176</v>
      </c>
      <c r="G137" s="44" t="str">
        <f t="shared" si="1"/>
        <v>Augusto</v>
      </c>
      <c r="H137" s="46" t="s">
        <v>111</v>
      </c>
      <c r="I137" s="46" t="s">
        <v>24</v>
      </c>
      <c r="J137" s="44" t="str">
        <f t="shared" si="4"/>
        <v>Não</v>
      </c>
      <c r="K137" s="47">
        <v>45132.0</v>
      </c>
      <c r="L137" s="62"/>
      <c r="M137" s="121" t="s">
        <v>41</v>
      </c>
      <c r="N137" s="48">
        <v>0.015</v>
      </c>
      <c r="O137" s="44" t="s">
        <v>42</v>
      </c>
      <c r="P137" s="49">
        <v>0.1</v>
      </c>
      <c r="Q137" s="74"/>
      <c r="R137" s="74"/>
      <c r="S137" s="45" t="s">
        <v>113</v>
      </c>
      <c r="T137" s="24" t="s">
        <v>580</v>
      </c>
      <c r="U137" s="9" t="s">
        <v>179</v>
      </c>
      <c r="V137" s="51" t="str">
        <f t="shared" si="3"/>
        <v>Ativo</v>
      </c>
      <c r="W137" s="45"/>
      <c r="X137" s="52" t="s">
        <v>115</v>
      </c>
      <c r="Y137" s="54"/>
      <c r="Z137" s="54"/>
      <c r="AA137" s="54"/>
      <c r="AB137" s="54"/>
      <c r="AC137" s="54"/>
      <c r="AD137" s="54"/>
      <c r="AE137" s="54">
        <v>0.0</v>
      </c>
      <c r="AF137" s="54">
        <v>0.0</v>
      </c>
      <c r="AG137" s="54">
        <v>0.0</v>
      </c>
      <c r="AH137" s="54">
        <v>0.0</v>
      </c>
      <c r="AI137" s="54">
        <v>222554.38</v>
      </c>
      <c r="AJ137" s="54">
        <v>397321.78</v>
      </c>
      <c r="AK137" s="54">
        <v>413850.07</v>
      </c>
      <c r="AL137" s="54">
        <v>414069.55</v>
      </c>
      <c r="AM137" s="54">
        <v>339359.54</v>
      </c>
      <c r="AN137" s="54">
        <v>346092.39</v>
      </c>
      <c r="AO137" s="54">
        <v>340505.92</v>
      </c>
      <c r="AP137" s="53">
        <v>343818.5</v>
      </c>
      <c r="AQ137" s="53">
        <v>347570.86</v>
      </c>
      <c r="AR137" s="53">
        <v>345547.17</v>
      </c>
      <c r="AS137" s="53">
        <v>345333.2</v>
      </c>
      <c r="AT137" s="53">
        <f t="array" ref="AT137">XLOOKUP(C137,'PL TOTAL D0'!A:A,'PL TOTAL D0'!C:C,"")</f>
        <v>347460.2</v>
      </c>
    </row>
    <row r="138" ht="15.75" customHeight="1">
      <c r="A138" s="41" t="s">
        <v>36</v>
      </c>
      <c r="B138" s="114" t="s">
        <v>581</v>
      </c>
      <c r="C138" s="43" t="s">
        <v>582</v>
      </c>
      <c r="D138" s="44" t="s">
        <v>18</v>
      </c>
      <c r="E138" s="45" t="s">
        <v>175</v>
      </c>
      <c r="F138" s="44" t="s">
        <v>176</v>
      </c>
      <c r="G138" s="44" t="str">
        <f t="shared" si="1"/>
        <v>#N/A</v>
      </c>
      <c r="H138" s="46" t="s">
        <v>186</v>
      </c>
      <c r="I138" s="51" t="s">
        <v>24</v>
      </c>
      <c r="J138" s="44" t="str">
        <f t="shared" si="4"/>
        <v>Não</v>
      </c>
      <c r="K138" s="47">
        <v>45034.0</v>
      </c>
      <c r="L138" s="122">
        <v>45274.0</v>
      </c>
      <c r="M138" s="45" t="s">
        <v>51</v>
      </c>
      <c r="N138" s="48">
        <v>0.012</v>
      </c>
      <c r="O138" s="44" t="s">
        <v>24</v>
      </c>
      <c r="P138" s="49">
        <v>0.0</v>
      </c>
      <c r="Q138" s="90"/>
      <c r="R138" s="123"/>
      <c r="S138" s="45" t="s">
        <v>113</v>
      </c>
      <c r="T138" s="24" t="s">
        <v>580</v>
      </c>
      <c r="U138" s="9" t="s">
        <v>179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>
        <v>0.0</v>
      </c>
      <c r="AF138" s="54">
        <v>701999.45</v>
      </c>
      <c r="AG138" s="54">
        <v>709503.56</v>
      </c>
      <c r="AH138" s="54">
        <v>386365.49</v>
      </c>
      <c r="AI138" s="54">
        <v>556458.33</v>
      </c>
      <c r="AJ138" s="54">
        <v>392514.41</v>
      </c>
      <c r="AK138" s="54">
        <v>409850.82</v>
      </c>
      <c r="AL138" s="54">
        <v>593.2</v>
      </c>
      <c r="AM138" s="54">
        <v>204.09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 t="str">
        <f t="array" ref="AT138">XLOOKUP(C138,'PL TOTAL D0'!A:A,'PL TOTAL D0'!C:C,"")</f>
        <v/>
      </c>
    </row>
    <row r="139" ht="15.75" customHeight="1">
      <c r="A139" s="41" t="s">
        <v>36</v>
      </c>
      <c r="B139" s="61" t="s">
        <v>583</v>
      </c>
      <c r="C139" s="43" t="s">
        <v>584</v>
      </c>
      <c r="D139" s="44" t="s">
        <v>18</v>
      </c>
      <c r="E139" s="45" t="s">
        <v>19</v>
      </c>
      <c r="F139" s="44" t="s">
        <v>20</v>
      </c>
      <c r="G139" s="44" t="str">
        <f t="shared" si="1"/>
        <v>Augusto</v>
      </c>
      <c r="H139" s="51" t="s">
        <v>111</v>
      </c>
      <c r="I139" s="51" t="s">
        <v>24</v>
      </c>
      <c r="J139" s="44" t="str">
        <f t="shared" si="4"/>
        <v>Não</v>
      </c>
      <c r="K139" s="47">
        <v>44994.0</v>
      </c>
      <c r="L139" s="45"/>
      <c r="M139" s="124" t="s">
        <v>51</v>
      </c>
      <c r="N139" s="58">
        <v>0.012</v>
      </c>
      <c r="O139" s="9" t="s">
        <v>24</v>
      </c>
      <c r="P139" s="59">
        <v>0.0</v>
      </c>
      <c r="Q139" s="73"/>
      <c r="R139" s="73" t="s">
        <v>585</v>
      </c>
      <c r="S139" s="45" t="s">
        <v>113</v>
      </c>
      <c r="T139" s="24" t="s">
        <v>586</v>
      </c>
      <c r="U139" s="9" t="s">
        <v>19</v>
      </c>
      <c r="V139" s="51" t="str">
        <f t="shared" si="3"/>
        <v>Ativo</v>
      </c>
      <c r="W139" s="45"/>
      <c r="X139" s="52" t="s">
        <v>124</v>
      </c>
      <c r="Y139" s="54"/>
      <c r="Z139" s="54"/>
      <c r="AA139" s="54"/>
      <c r="AB139" s="54"/>
      <c r="AC139" s="54"/>
      <c r="AD139" s="54"/>
      <c r="AE139" s="54">
        <v>100452.44</v>
      </c>
      <c r="AF139" s="54">
        <v>105350.23</v>
      </c>
      <c r="AG139" s="54">
        <v>106502.53</v>
      </c>
      <c r="AH139" s="54">
        <v>107602.25</v>
      </c>
      <c r="AI139" s="54">
        <v>108468.23</v>
      </c>
      <c r="AJ139" s="54">
        <v>109535.09</v>
      </c>
      <c r="AK139" s="54">
        <v>110405.09</v>
      </c>
      <c r="AL139" s="54">
        <v>110715.87</v>
      </c>
      <c r="AM139" s="54">
        <v>111541.89</v>
      </c>
      <c r="AN139" s="54">
        <v>112383.29</v>
      </c>
      <c r="AO139" s="54">
        <v>113303.23</v>
      </c>
      <c r="AP139" s="53">
        <v>114098.77</v>
      </c>
      <c r="AQ139" s="53">
        <v>114381.89</v>
      </c>
      <c r="AR139" s="53">
        <v>115251.75</v>
      </c>
      <c r="AS139" s="53">
        <v>116117.7</v>
      </c>
      <c r="AT139" s="53">
        <f t="array" ref="AT139">XLOOKUP(C139,'PL TOTAL D0'!A:A,'PL TOTAL D0'!C:C,"")</f>
        <v>117040.5</v>
      </c>
    </row>
    <row r="140" ht="15.75" customHeight="1">
      <c r="A140" s="41" t="s">
        <v>36</v>
      </c>
      <c r="B140" s="42" t="s">
        <v>587</v>
      </c>
      <c r="C140" s="43" t="s">
        <v>588</v>
      </c>
      <c r="D140" s="44" t="s">
        <v>18</v>
      </c>
      <c r="E140" s="45" t="s">
        <v>19</v>
      </c>
      <c r="F140" s="44" t="s">
        <v>257</v>
      </c>
      <c r="G140" s="44" t="str">
        <f t="shared" si="1"/>
        <v>Augusto</v>
      </c>
      <c r="H140" s="51" t="s">
        <v>147</v>
      </c>
      <c r="I140" s="51" t="s">
        <v>160</v>
      </c>
      <c r="J140" s="44" t="str">
        <f t="shared" si="4"/>
        <v>Não</v>
      </c>
      <c r="K140" s="47">
        <v>45100.0</v>
      </c>
      <c r="L140" s="62"/>
      <c r="M140" s="45" t="s">
        <v>51</v>
      </c>
      <c r="N140" s="48">
        <v>0.012</v>
      </c>
      <c r="O140" s="44" t="s">
        <v>24</v>
      </c>
      <c r="P140" s="49">
        <v>0.0</v>
      </c>
      <c r="Q140" s="74"/>
      <c r="R140" s="74"/>
      <c r="S140" s="45" t="s">
        <v>365</v>
      </c>
      <c r="T140" s="24" t="s">
        <v>589</v>
      </c>
      <c r="U140" s="9" t="s">
        <v>29</v>
      </c>
      <c r="V140" s="51" t="str">
        <f t="shared" si="3"/>
        <v>Ativo</v>
      </c>
      <c r="W140" s="45"/>
      <c r="X140" s="52" t="s">
        <v>124</v>
      </c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1311380.19</v>
      </c>
      <c r="AI140" s="54">
        <v>2330169.23</v>
      </c>
      <c r="AJ140" s="54">
        <v>2254706.17</v>
      </c>
      <c r="AK140" s="54">
        <v>14478.09</v>
      </c>
      <c r="AL140" s="54">
        <v>13659.99</v>
      </c>
      <c r="AM140" s="54">
        <v>13767.03</v>
      </c>
      <c r="AN140" s="54">
        <v>13878.82</v>
      </c>
      <c r="AO140" s="54">
        <v>14000.74</v>
      </c>
      <c r="AP140" s="53">
        <v>14124.45</v>
      </c>
      <c r="AQ140" s="53">
        <v>14230.92</v>
      </c>
      <c r="AR140" s="53">
        <v>14345.37</v>
      </c>
      <c r="AS140" s="53">
        <v>14450.94</v>
      </c>
      <c r="AT140" s="53">
        <f t="array" ref="AT140">XLOOKUP(C140,'PL TOTAL D0'!A:A,'PL TOTAL D0'!C:C,"")</f>
        <v>14553.95</v>
      </c>
    </row>
    <row r="141" ht="15.75" customHeight="1">
      <c r="A141" s="41" t="s">
        <v>36</v>
      </c>
      <c r="B141" s="42" t="s">
        <v>587</v>
      </c>
      <c r="C141" s="43" t="s">
        <v>590</v>
      </c>
      <c r="D141" s="44" t="s">
        <v>18</v>
      </c>
      <c r="E141" s="45" t="s">
        <v>19</v>
      </c>
      <c r="F141" s="44" t="s">
        <v>257</v>
      </c>
      <c r="G141" s="44" t="str">
        <f t="shared" si="1"/>
        <v>#N/A</v>
      </c>
      <c r="H141" s="51" t="s">
        <v>147</v>
      </c>
      <c r="I141" s="46" t="s">
        <v>220</v>
      </c>
      <c r="J141" s="44" t="str">
        <f t="shared" si="4"/>
        <v>Não</v>
      </c>
      <c r="K141" s="47">
        <v>45166.0</v>
      </c>
      <c r="L141" s="62"/>
      <c r="M141" s="45" t="s">
        <v>51</v>
      </c>
      <c r="N141" s="48">
        <v>0.012</v>
      </c>
      <c r="O141" s="44" t="s">
        <v>24</v>
      </c>
      <c r="P141" s="49">
        <v>0.0</v>
      </c>
      <c r="Q141" s="74"/>
      <c r="R141" s="74"/>
      <c r="S141" s="45" t="s">
        <v>365</v>
      </c>
      <c r="T141" s="24" t="s">
        <v>589</v>
      </c>
      <c r="U141" s="9" t="s">
        <v>29</v>
      </c>
      <c r="V141" s="51" t="str">
        <f t="shared" si="3"/>
        <v>Ativo</v>
      </c>
      <c r="W141" s="45"/>
      <c r="X141" s="52" t="s">
        <v>124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0.0</v>
      </c>
      <c r="AJ141" s="54">
        <v>0.0</v>
      </c>
      <c r="AK141" s="54">
        <v>0.0</v>
      </c>
      <c r="AL141" s="54">
        <v>0.0</v>
      </c>
      <c r="AM141" s="54">
        <v>0.0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 t="str">
        <f t="array" ref="AT141">XLOOKUP(C141,'PL TOTAL D0'!A:A,'PL TOTAL D0'!C:C,"")</f>
        <v/>
      </c>
    </row>
    <row r="142" ht="15.75" customHeight="1">
      <c r="A142" s="41" t="s">
        <v>36</v>
      </c>
      <c r="B142" s="42" t="s">
        <v>591</v>
      </c>
      <c r="C142" s="43" t="s">
        <v>592</v>
      </c>
      <c r="D142" s="44" t="s">
        <v>18</v>
      </c>
      <c r="E142" s="45" t="s">
        <v>175</v>
      </c>
      <c r="F142" s="44" t="s">
        <v>197</v>
      </c>
      <c r="G142" s="44" t="str">
        <f t="shared" si="1"/>
        <v>Breno</v>
      </c>
      <c r="H142" s="51" t="s">
        <v>111</v>
      </c>
      <c r="I142" s="46" t="s">
        <v>24</v>
      </c>
      <c r="J142" s="44" t="str">
        <f t="shared" si="4"/>
        <v>Não</v>
      </c>
      <c r="K142" s="47">
        <v>45149.0</v>
      </c>
      <c r="L142" s="62"/>
      <c r="M142" s="124" t="s">
        <v>112</v>
      </c>
      <c r="N142" s="48">
        <v>0.012</v>
      </c>
      <c r="O142" s="9" t="s">
        <v>42</v>
      </c>
      <c r="P142" s="49">
        <v>0.1</v>
      </c>
      <c r="Q142" s="41"/>
      <c r="R142" s="73" t="s">
        <v>593</v>
      </c>
      <c r="S142" s="45" t="s">
        <v>113</v>
      </c>
      <c r="T142" s="24" t="s">
        <v>594</v>
      </c>
      <c r="U142" s="9" t="s">
        <v>179</v>
      </c>
      <c r="V142" s="51" t="str">
        <f t="shared" si="3"/>
        <v>Ativo</v>
      </c>
      <c r="W142" s="45"/>
      <c r="X142" s="52" t="s">
        <v>115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>
        <v>20122.09</v>
      </c>
      <c r="AK142" s="54">
        <v>334465.94</v>
      </c>
      <c r="AL142" s="54">
        <v>335443.66</v>
      </c>
      <c r="AM142" s="54">
        <v>370027.02</v>
      </c>
      <c r="AN142" s="54">
        <v>515177.48</v>
      </c>
      <c r="AO142" s="54">
        <v>513140.4</v>
      </c>
      <c r="AP142" s="53">
        <v>514441.1</v>
      </c>
      <c r="AQ142" s="53">
        <v>519788.9</v>
      </c>
      <c r="AR142" s="53">
        <v>544028.83</v>
      </c>
      <c r="AS142" s="53">
        <v>544850.5</v>
      </c>
      <c r="AT142" s="53">
        <f t="array" ref="AT142">XLOOKUP(C142,'PL TOTAL D0'!A:A,'PL TOTAL D0'!C:C,"")</f>
        <v>561634.3</v>
      </c>
    </row>
    <row r="143" ht="15.75" customHeight="1">
      <c r="A143" s="41" t="s">
        <v>36</v>
      </c>
      <c r="B143" s="42" t="s">
        <v>595</v>
      </c>
      <c r="C143" s="43" t="s">
        <v>596</v>
      </c>
      <c r="D143" s="44" t="s">
        <v>18</v>
      </c>
      <c r="E143" s="45" t="s">
        <v>19</v>
      </c>
      <c r="F143" s="44" t="s">
        <v>20</v>
      </c>
      <c r="G143" s="44" t="str">
        <f t="shared" si="1"/>
        <v>#N/A</v>
      </c>
      <c r="H143" s="51" t="s">
        <v>186</v>
      </c>
      <c r="I143" s="51" t="s">
        <v>24</v>
      </c>
      <c r="J143" s="44" t="str">
        <f t="shared" si="4"/>
        <v>Não</v>
      </c>
      <c r="K143" s="47">
        <v>44951.0</v>
      </c>
      <c r="L143" s="82">
        <v>45308.0</v>
      </c>
      <c r="M143" s="45" t="s">
        <v>41</v>
      </c>
      <c r="N143" s="48">
        <v>0.015</v>
      </c>
      <c r="O143" s="44" t="s">
        <v>42</v>
      </c>
      <c r="P143" s="49">
        <v>0.1</v>
      </c>
      <c r="Q143" s="50"/>
      <c r="R143" s="73" t="s">
        <v>240</v>
      </c>
      <c r="S143" s="45" t="s">
        <v>113</v>
      </c>
      <c r="T143" s="24" t="s">
        <v>597</v>
      </c>
      <c r="U143" s="9" t="s">
        <v>19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>
        <v>316204.27</v>
      </c>
      <c r="AD143" s="54">
        <v>304847.72</v>
      </c>
      <c r="AE143" s="54">
        <v>307682.12</v>
      </c>
      <c r="AF143" s="54">
        <v>309166.56</v>
      </c>
      <c r="AG143" s="54">
        <v>198416.28</v>
      </c>
      <c r="AH143" s="54">
        <v>199994.84</v>
      </c>
      <c r="AI143" s="54">
        <v>201266.25</v>
      </c>
      <c r="AJ143" s="54">
        <v>203028.42</v>
      </c>
      <c r="AK143" s="54">
        <v>204677.74</v>
      </c>
      <c r="AL143" s="54">
        <v>184.86</v>
      </c>
      <c r="AM143" s="54">
        <v>0.33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 t="str">
        <f t="array" ref="AT143">XLOOKUP(C143,'PL TOTAL D0'!A:A,'PL TOTAL D0'!C:C,"")</f>
        <v/>
      </c>
    </row>
    <row r="144" ht="15.0" customHeight="1">
      <c r="A144" s="41" t="s">
        <v>36</v>
      </c>
      <c r="B144" s="42" t="s">
        <v>598</v>
      </c>
      <c r="C144" s="43" t="s">
        <v>599</v>
      </c>
      <c r="D144" s="44" t="s">
        <v>18</v>
      </c>
      <c r="E144" s="45" t="s">
        <v>19</v>
      </c>
      <c r="F144" s="44" t="s">
        <v>257</v>
      </c>
      <c r="G144" s="44" t="str">
        <f t="shared" si="1"/>
        <v>Augusto</v>
      </c>
      <c r="H144" s="46" t="s">
        <v>111</v>
      </c>
      <c r="I144" s="46" t="s">
        <v>24</v>
      </c>
      <c r="J144" s="44" t="str">
        <f t="shared" si="4"/>
        <v>Não</v>
      </c>
      <c r="K144" s="47">
        <v>45135.0</v>
      </c>
      <c r="L144" s="62"/>
      <c r="M144" s="45" t="s">
        <v>270</v>
      </c>
      <c r="N144" s="48">
        <v>0.02</v>
      </c>
      <c r="O144" s="44" t="s">
        <v>42</v>
      </c>
      <c r="P144" s="49">
        <v>0.2</v>
      </c>
      <c r="Q144" s="50"/>
      <c r="R144" s="50"/>
      <c r="S144" s="45" t="s">
        <v>113</v>
      </c>
      <c r="T144" s="24" t="s">
        <v>600</v>
      </c>
      <c r="U144" s="9" t="s">
        <v>60</v>
      </c>
      <c r="V144" s="51" t="str">
        <f t="shared" si="3"/>
        <v>Ativo</v>
      </c>
      <c r="W144" s="45"/>
      <c r="X144" s="52" t="s">
        <v>124</v>
      </c>
      <c r="Y144" s="54"/>
      <c r="Z144" s="54"/>
      <c r="AA144" s="54"/>
      <c r="AB144" s="54"/>
      <c r="AC144" s="54"/>
      <c r="AD144" s="54"/>
      <c r="AE144" s="54">
        <v>0.0</v>
      </c>
      <c r="AF144" s="54">
        <v>0.0</v>
      </c>
      <c r="AG144" s="54">
        <v>0.0</v>
      </c>
      <c r="AH144" s="54">
        <v>0.0</v>
      </c>
      <c r="AI144" s="54">
        <v>234730.68</v>
      </c>
      <c r="AJ144" s="54">
        <v>233004.03</v>
      </c>
      <c r="AK144" s="54">
        <v>232341.14</v>
      </c>
      <c r="AL144" s="54">
        <v>229759.5</v>
      </c>
      <c r="AM144" s="54">
        <v>239272.45</v>
      </c>
      <c r="AN144" s="54">
        <v>247282.04</v>
      </c>
      <c r="AO144" s="54">
        <v>233883.16</v>
      </c>
      <c r="AP144" s="53">
        <v>225320.9</v>
      </c>
      <c r="AQ144" s="53">
        <v>226091.54</v>
      </c>
      <c r="AR144" s="53">
        <v>220398.64</v>
      </c>
      <c r="AS144" s="53">
        <v>216926.8</v>
      </c>
      <c r="AT144" s="53">
        <f t="array" ref="AT144">XLOOKUP(C144,'PL TOTAL D0'!A:A,'PL TOTAL D0'!C:C,"")</f>
        <v>205004.5</v>
      </c>
    </row>
    <row r="145" ht="15.75" customHeight="1">
      <c r="A145" s="41" t="s">
        <v>36</v>
      </c>
      <c r="B145" s="42" t="s">
        <v>601</v>
      </c>
      <c r="C145" s="43" t="s">
        <v>602</v>
      </c>
      <c r="D145" s="44" t="s">
        <v>56</v>
      </c>
      <c r="E145" s="45" t="s">
        <v>29</v>
      </c>
      <c r="F145" s="44" t="s">
        <v>408</v>
      </c>
      <c r="G145" s="44" t="str">
        <f t="shared" si="1"/>
        <v>Breno</v>
      </c>
      <c r="H145" s="46" t="s">
        <v>111</v>
      </c>
      <c r="I145" s="46" t="s">
        <v>24</v>
      </c>
      <c r="J145" s="44" t="str">
        <f t="shared" si="4"/>
        <v>Não</v>
      </c>
      <c r="K145" s="47">
        <v>45125.0</v>
      </c>
      <c r="L145" s="62"/>
      <c r="M145" s="45" t="s">
        <v>279</v>
      </c>
      <c r="N145" s="48">
        <v>0.0085</v>
      </c>
      <c r="O145" s="44" t="s">
        <v>24</v>
      </c>
      <c r="P145" s="49">
        <v>0.0</v>
      </c>
      <c r="Q145" s="50"/>
      <c r="R145" s="50"/>
      <c r="S145" s="45" t="s">
        <v>113</v>
      </c>
      <c r="T145" s="24" t="s">
        <v>603</v>
      </c>
      <c r="U145" s="9" t="s">
        <v>29</v>
      </c>
      <c r="V145" s="51" t="str">
        <f t="shared" si="3"/>
        <v>Ativo</v>
      </c>
      <c r="W145" s="45"/>
      <c r="X145" s="52" t="s">
        <v>115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398347.79</v>
      </c>
      <c r="AJ145" s="54">
        <v>403615.16</v>
      </c>
      <c r="AK145" s="54">
        <v>407487.54</v>
      </c>
      <c r="AL145" s="54">
        <v>411488.48</v>
      </c>
      <c r="AM145" s="54">
        <v>414768.22</v>
      </c>
      <c r="AN145" s="54">
        <v>418531.34</v>
      </c>
      <c r="AO145" s="54">
        <v>424134.4</v>
      </c>
      <c r="AP145" s="53">
        <v>427266.0</v>
      </c>
      <c r="AQ145" s="53">
        <v>430801.34</v>
      </c>
      <c r="AR145" s="53">
        <v>434385.6</v>
      </c>
      <c r="AS145" s="53">
        <v>437667.6</v>
      </c>
      <c r="AT145" s="53">
        <f t="array" ref="AT145">XLOOKUP(C145,'PL TOTAL D0'!A:A,'PL TOTAL D0'!C:C,"")</f>
        <v>440898.9</v>
      </c>
    </row>
    <row r="146" ht="15.75" customHeight="1">
      <c r="A146" s="41" t="s">
        <v>36</v>
      </c>
      <c r="B146" s="42" t="s">
        <v>604</v>
      </c>
      <c r="C146" s="43" t="s">
        <v>605</v>
      </c>
      <c r="D146" s="44" t="s">
        <v>56</v>
      </c>
      <c r="E146" s="45" t="s">
        <v>29</v>
      </c>
      <c r="F146" s="44" t="s">
        <v>110</v>
      </c>
      <c r="G146" s="44" t="str">
        <f t="shared" si="1"/>
        <v>Bruno</v>
      </c>
      <c r="H146" s="46" t="s">
        <v>111</v>
      </c>
      <c r="I146" s="46" t="s">
        <v>24</v>
      </c>
      <c r="J146" s="44" t="str">
        <f t="shared" si="4"/>
        <v>Não</v>
      </c>
      <c r="K146" s="47">
        <v>45091.0</v>
      </c>
      <c r="L146" s="45"/>
      <c r="M146" s="45" t="s">
        <v>606</v>
      </c>
      <c r="N146" s="48">
        <v>0.008</v>
      </c>
      <c r="O146" s="44" t="s">
        <v>24</v>
      </c>
      <c r="P146" s="49">
        <v>0.0</v>
      </c>
      <c r="Q146" s="50"/>
      <c r="R146" s="50"/>
      <c r="S146" s="45" t="s">
        <v>113</v>
      </c>
      <c r="T146" s="24" t="s">
        <v>607</v>
      </c>
      <c r="U146" s="9" t="s">
        <v>29</v>
      </c>
      <c r="V146" s="51" t="str">
        <f t="shared" si="3"/>
        <v>Ativo</v>
      </c>
      <c r="W146" s="45"/>
      <c r="X146" s="52" t="s">
        <v>115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>
        <v>1008445.97</v>
      </c>
      <c r="AI146" s="54">
        <v>1374434.26</v>
      </c>
      <c r="AJ146" s="54">
        <v>1412260.71</v>
      </c>
      <c r="AK146" s="54">
        <v>1469971.37</v>
      </c>
      <c r="AL146" s="54">
        <v>1480823.47</v>
      </c>
      <c r="AM146" s="54">
        <v>1547379.69</v>
      </c>
      <c r="AN146" s="54">
        <v>1599126.7</v>
      </c>
      <c r="AO146" s="54">
        <v>1610207.1</v>
      </c>
      <c r="AP146" s="53">
        <v>1618981.81</v>
      </c>
      <c r="AQ146" s="53">
        <v>1633210.16</v>
      </c>
      <c r="AR146" s="53">
        <v>1685276.08</v>
      </c>
      <c r="AS146" s="53">
        <v>1695873.0</v>
      </c>
      <c r="AT146" s="53">
        <f t="array" ref="AT146">XLOOKUP(C146,'PL TOTAL D0'!A:A,'PL TOTAL D0'!C:C,"")</f>
        <v>1754605</v>
      </c>
    </row>
    <row r="147" ht="15.75" customHeight="1">
      <c r="A147" s="41" t="s">
        <v>36</v>
      </c>
      <c r="B147" s="125" t="s">
        <v>15</v>
      </c>
      <c r="C147" s="71" t="s">
        <v>608</v>
      </c>
      <c r="D147" s="44" t="s">
        <v>18</v>
      </c>
      <c r="E147" s="45" t="s">
        <v>19</v>
      </c>
      <c r="F147" s="44" t="s">
        <v>20</v>
      </c>
      <c r="G147" s="44" t="str">
        <f t="shared" si="1"/>
        <v>Augusto</v>
      </c>
      <c r="H147" s="46" t="s">
        <v>111</v>
      </c>
      <c r="I147" s="46" t="s">
        <v>24</v>
      </c>
      <c r="J147" s="44" t="str">
        <f t="shared" si="4"/>
        <v>Não</v>
      </c>
      <c r="K147" s="47">
        <v>45210.0</v>
      </c>
      <c r="L147" s="45"/>
      <c r="M147" s="45" t="s">
        <v>194</v>
      </c>
      <c r="N147" s="48">
        <v>0.008</v>
      </c>
      <c r="O147" s="44" t="s">
        <v>195</v>
      </c>
      <c r="P147" s="49">
        <v>0.1</v>
      </c>
      <c r="Q147" s="50"/>
      <c r="R147" s="50"/>
      <c r="S147" s="45" t="s">
        <v>113</v>
      </c>
      <c r="T147" s="24" t="s">
        <v>14</v>
      </c>
      <c r="U147" s="9" t="s">
        <v>19</v>
      </c>
      <c r="V147" s="51" t="str">
        <f t="shared" si="3"/>
        <v>Ativo</v>
      </c>
      <c r="W147" s="45"/>
      <c r="X147" s="52" t="s">
        <v>115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>
        <v>49615.32</v>
      </c>
      <c r="AM147" s="54">
        <v>50533.38</v>
      </c>
      <c r="AN147" s="54">
        <v>51759.93</v>
      </c>
      <c r="AO147" s="54">
        <v>101839.47</v>
      </c>
      <c r="AP147" s="53">
        <v>103856.32</v>
      </c>
      <c r="AQ147" s="53">
        <v>104663.11</v>
      </c>
      <c r="AR147" s="53">
        <v>103279.46</v>
      </c>
      <c r="AS147" s="53">
        <v>102932.0</v>
      </c>
      <c r="AT147" s="53">
        <f t="array" ref="AT147">XLOOKUP(C147,'PL TOTAL D0'!A:A,'PL TOTAL D0'!C:C,"")</f>
        <v>102317.6</v>
      </c>
    </row>
    <row r="148" ht="15.75" customHeight="1">
      <c r="A148" s="41" t="s">
        <v>36</v>
      </c>
      <c r="B148" s="42" t="s">
        <v>609</v>
      </c>
      <c r="C148" s="75" t="s">
        <v>610</v>
      </c>
      <c r="D148" s="44" t="s">
        <v>18</v>
      </c>
      <c r="E148" s="45" t="s">
        <v>19</v>
      </c>
      <c r="F148" s="44" t="s">
        <v>20</v>
      </c>
      <c r="G148" s="44" t="str">
        <f t="shared" si="1"/>
        <v>Bruno</v>
      </c>
      <c r="H148" s="46" t="s">
        <v>111</v>
      </c>
      <c r="I148" s="46" t="s">
        <v>24</v>
      </c>
      <c r="J148" s="44" t="str">
        <f t="shared" si="4"/>
        <v>Não</v>
      </c>
      <c r="K148" s="47">
        <v>45012.0</v>
      </c>
      <c r="L148" s="45"/>
      <c r="M148" s="45" t="s">
        <v>51</v>
      </c>
      <c r="N148" s="48">
        <v>0.012</v>
      </c>
      <c r="O148" s="44" t="s">
        <v>24</v>
      </c>
      <c r="P148" s="49">
        <v>0.0</v>
      </c>
      <c r="Q148" s="50"/>
      <c r="R148" s="50"/>
      <c r="S148" s="45" t="s">
        <v>113</v>
      </c>
      <c r="T148" s="24" t="s">
        <v>14</v>
      </c>
      <c r="U148" s="9" t="s">
        <v>19</v>
      </c>
      <c r="V148" s="51" t="str">
        <f t="shared" si="3"/>
        <v>Ativo</v>
      </c>
      <c r="W148" s="45"/>
      <c r="X148" s="52" t="s">
        <v>115</v>
      </c>
      <c r="Y148" s="54"/>
      <c r="Z148" s="54"/>
      <c r="AA148" s="54"/>
      <c r="AB148" s="54"/>
      <c r="AC148" s="54"/>
      <c r="AD148" s="54"/>
      <c r="AE148" s="54">
        <v>872141.19</v>
      </c>
      <c r="AF148" s="54">
        <v>776700.26</v>
      </c>
      <c r="AG148" s="54">
        <v>832614.92</v>
      </c>
      <c r="AH148" s="54">
        <v>986813.1</v>
      </c>
      <c r="AI148" s="54">
        <v>994494.78</v>
      </c>
      <c r="AJ148" s="54">
        <v>1002548.97</v>
      </c>
      <c r="AK148" s="54">
        <v>1010372.48</v>
      </c>
      <c r="AL148" s="54">
        <v>1018991.99</v>
      </c>
      <c r="AM148" s="54">
        <v>1025563.17</v>
      </c>
      <c r="AN148" s="54">
        <v>1033375.41</v>
      </c>
      <c r="AO148" s="54">
        <v>980323.12</v>
      </c>
      <c r="AP148" s="53">
        <v>988192.13</v>
      </c>
      <c r="AQ148" s="53">
        <v>996713.38</v>
      </c>
      <c r="AR148" s="53">
        <v>1003549.62</v>
      </c>
      <c r="AS148" s="53">
        <v>1010548.0</v>
      </c>
      <c r="AT148" s="53">
        <f t="array" ref="AT148">XLOOKUP(C148,'PL TOTAL D0'!A:A,'PL TOTAL D0'!C:C,"")</f>
        <v>1018149</v>
      </c>
    </row>
    <row r="149" ht="15.75" customHeight="1">
      <c r="A149" s="41" t="s">
        <v>36</v>
      </c>
      <c r="B149" s="42" t="s">
        <v>611</v>
      </c>
      <c r="C149" s="43" t="s">
        <v>612</v>
      </c>
      <c r="D149" s="44" t="s">
        <v>18</v>
      </c>
      <c r="E149" s="45" t="s">
        <v>29</v>
      </c>
      <c r="F149" s="44" t="s">
        <v>295</v>
      </c>
      <c r="G149" s="44" t="str">
        <f t="shared" si="1"/>
        <v>Augusto</v>
      </c>
      <c r="H149" s="51" t="s">
        <v>111</v>
      </c>
      <c r="I149" s="51" t="s">
        <v>24</v>
      </c>
      <c r="J149" s="44" t="str">
        <f t="shared" si="4"/>
        <v>Não</v>
      </c>
      <c r="K149" s="47">
        <v>45070.0</v>
      </c>
      <c r="L149" s="45"/>
      <c r="M149" s="24" t="s">
        <v>128</v>
      </c>
      <c r="N149" s="58">
        <v>0.0</v>
      </c>
      <c r="O149" s="9" t="s">
        <v>24</v>
      </c>
      <c r="P149" s="59">
        <v>0.0</v>
      </c>
      <c r="Q149" s="60"/>
      <c r="R149" s="60" t="s">
        <v>613</v>
      </c>
      <c r="S149" s="45" t="s">
        <v>113</v>
      </c>
      <c r="T149" s="24" t="s">
        <v>614</v>
      </c>
      <c r="U149" s="9" t="s">
        <v>29</v>
      </c>
      <c r="V149" s="51" t="str">
        <f t="shared" si="3"/>
        <v>Ativo</v>
      </c>
      <c r="W149" s="45"/>
      <c r="X149" s="52" t="s">
        <v>124</v>
      </c>
      <c r="Y149" s="54"/>
      <c r="Z149" s="54"/>
      <c r="AA149" s="54"/>
      <c r="AB149" s="54"/>
      <c r="AC149" s="54"/>
      <c r="AD149" s="54">
        <v>0.0</v>
      </c>
      <c r="AE149" s="54">
        <v>0.0</v>
      </c>
      <c r="AF149" s="54">
        <v>0.0</v>
      </c>
      <c r="AG149" s="54">
        <v>40189.89</v>
      </c>
      <c r="AH149" s="54">
        <v>40597.33</v>
      </c>
      <c r="AI149" s="54">
        <v>40979.01</v>
      </c>
      <c r="AJ149" s="54">
        <v>41391.99</v>
      </c>
      <c r="AK149" s="54">
        <v>41327.2</v>
      </c>
      <c r="AL149" s="54">
        <v>41555.67</v>
      </c>
      <c r="AM149" s="54">
        <v>42154.81</v>
      </c>
      <c r="AN149" s="54">
        <v>42921.06</v>
      </c>
      <c r="AO149" s="54">
        <v>42240.85</v>
      </c>
      <c r="AP149" s="53">
        <v>42592.39</v>
      </c>
      <c r="AQ149" s="53">
        <v>43052.43</v>
      </c>
      <c r="AR149" s="53">
        <v>42823.71</v>
      </c>
      <c r="AS149" s="53">
        <v>42990.73</v>
      </c>
      <c r="AT149" s="53">
        <f t="array" ref="AT149">XLOOKUP(C149,'PL TOTAL D0'!A:A,'PL TOTAL D0'!C:C,"")</f>
        <v>43328.18</v>
      </c>
    </row>
    <row r="150" ht="15.75" customHeight="1">
      <c r="A150" s="41" t="s">
        <v>36</v>
      </c>
      <c r="B150" s="61" t="s">
        <v>615</v>
      </c>
      <c r="C150" s="81" t="s">
        <v>616</v>
      </c>
      <c r="D150" s="44" t="s">
        <v>18</v>
      </c>
      <c r="E150" s="45" t="s">
        <v>19</v>
      </c>
      <c r="F150" s="44" t="s">
        <v>617</v>
      </c>
      <c r="G150" s="44" t="str">
        <f t="shared" si="1"/>
        <v>#N/A</v>
      </c>
      <c r="H150" s="51" t="s">
        <v>186</v>
      </c>
      <c r="I150" s="51" t="s">
        <v>24</v>
      </c>
      <c r="J150" s="44" t="str">
        <f>IF(R150=0,"Não","Sim")</f>
        <v>Sim</v>
      </c>
      <c r="K150" s="47">
        <v>45016.0</v>
      </c>
      <c r="L150" s="82">
        <v>45449.0</v>
      </c>
      <c r="M150" s="45" t="s">
        <v>51</v>
      </c>
      <c r="N150" s="48">
        <v>0.012</v>
      </c>
      <c r="O150" s="44" t="s">
        <v>24</v>
      </c>
      <c r="P150" s="49">
        <v>0.0</v>
      </c>
      <c r="Q150" s="83"/>
      <c r="R150" s="73" t="s">
        <v>240</v>
      </c>
      <c r="S150" s="45" t="s">
        <v>113</v>
      </c>
      <c r="T150" s="24" t="s">
        <v>618</v>
      </c>
      <c r="U150" s="9" t="s">
        <v>29</v>
      </c>
      <c r="V150" s="51" t="str">
        <f t="shared" si="3"/>
        <v>Encerrado</v>
      </c>
      <c r="W150" s="45"/>
      <c r="X150" s="52" t="s">
        <v>124</v>
      </c>
      <c r="Y150" s="54"/>
      <c r="Z150" s="54"/>
      <c r="AA150" s="54"/>
      <c r="AB150" s="54"/>
      <c r="AC150" s="54"/>
      <c r="AD150" s="54"/>
      <c r="AE150" s="54">
        <v>150000.0</v>
      </c>
      <c r="AF150" s="54">
        <v>402278.31</v>
      </c>
      <c r="AG150" s="54">
        <v>607920.45</v>
      </c>
      <c r="AH150" s="54">
        <v>545178.37</v>
      </c>
      <c r="AI150" s="54">
        <v>153657.18</v>
      </c>
      <c r="AJ150" s="54">
        <v>155248.84</v>
      </c>
      <c r="AK150" s="54">
        <v>156276.72</v>
      </c>
      <c r="AL150" s="54">
        <v>157671.03</v>
      </c>
      <c r="AM150" s="54">
        <v>158858.37</v>
      </c>
      <c r="AN150" s="54">
        <v>159521.69</v>
      </c>
      <c r="AO150" s="54">
        <v>160872.74</v>
      </c>
      <c r="AP150" s="53">
        <v>161705.45</v>
      </c>
      <c r="AQ150" s="53">
        <v>0.0</v>
      </c>
      <c r="AR150" s="53">
        <v>0.0</v>
      </c>
      <c r="AS150" s="53">
        <v>0.0</v>
      </c>
      <c r="AT150" s="53" t="str">
        <f t="array" ref="AT150">XLOOKUP(C150,'PL TOTAL D0'!A:A,'PL TOTAL D0'!C:C,"")</f>
        <v/>
      </c>
    </row>
    <row r="151" ht="15.75" customHeight="1">
      <c r="A151" s="41" t="s">
        <v>36</v>
      </c>
      <c r="B151" s="114" t="s">
        <v>619</v>
      </c>
      <c r="C151" s="126" t="s">
        <v>620</v>
      </c>
      <c r="D151" s="9" t="s">
        <v>18</v>
      </c>
      <c r="E151" s="24" t="s">
        <v>29</v>
      </c>
      <c r="F151" s="9" t="s">
        <v>142</v>
      </c>
      <c r="G151" s="44" t="str">
        <f t="shared" si="1"/>
        <v>Augusto</v>
      </c>
      <c r="H151" s="51" t="s">
        <v>111</v>
      </c>
      <c r="I151" s="51" t="s">
        <v>24</v>
      </c>
      <c r="J151" s="44" t="str">
        <f t="shared" ref="J151:J254" si="5">IF(Q151=0,"Não","Sim")</f>
        <v>Não</v>
      </c>
      <c r="K151" s="57">
        <v>45446.0</v>
      </c>
      <c r="L151" s="45"/>
      <c r="M151" s="24" t="s">
        <v>112</v>
      </c>
      <c r="N151" s="58">
        <v>0.012</v>
      </c>
      <c r="O151" s="9" t="s">
        <v>42</v>
      </c>
      <c r="P151" s="59">
        <v>0.1</v>
      </c>
      <c r="Q151" s="60"/>
      <c r="R151" s="50"/>
      <c r="S151" s="24" t="s">
        <v>113</v>
      </c>
      <c r="T151" s="24" t="s">
        <v>621</v>
      </c>
      <c r="U151" s="9" t="s">
        <v>29</v>
      </c>
      <c r="V151" s="51" t="str">
        <f t="shared" si="3"/>
        <v>Ativo</v>
      </c>
      <c r="W151" s="24" t="s">
        <v>69</v>
      </c>
      <c r="X151" s="52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3"/>
      <c r="AQ151" s="53"/>
      <c r="AR151" s="53"/>
      <c r="AS151" s="53"/>
      <c r="AT151" s="53">
        <f t="array" ref="AT151">XLOOKUP(C151,'PL TOTAL D0'!A:A,'PL TOTAL D0'!C:C,"")</f>
        <v>179280.5</v>
      </c>
    </row>
    <row r="152" ht="15.75" customHeight="1">
      <c r="A152" s="41" t="s">
        <v>36</v>
      </c>
      <c r="B152" s="127" t="s">
        <v>622</v>
      </c>
      <c r="C152" s="43" t="s">
        <v>623</v>
      </c>
      <c r="D152" s="44" t="s">
        <v>18</v>
      </c>
      <c r="E152" s="45" t="s">
        <v>29</v>
      </c>
      <c r="F152" s="9" t="s">
        <v>624</v>
      </c>
      <c r="G152" s="44" t="str">
        <f t="shared" si="1"/>
        <v>Bruno</v>
      </c>
      <c r="H152" s="51" t="s">
        <v>111</v>
      </c>
      <c r="I152" s="51" t="s">
        <v>24</v>
      </c>
      <c r="J152" s="44" t="str">
        <f t="shared" si="5"/>
        <v>Não</v>
      </c>
      <c r="K152" s="47">
        <v>45117.0</v>
      </c>
      <c r="L152" s="45"/>
      <c r="M152" s="24" t="s">
        <v>51</v>
      </c>
      <c r="N152" s="58">
        <v>0.008</v>
      </c>
      <c r="O152" s="44" t="s">
        <v>24</v>
      </c>
      <c r="P152" s="49">
        <v>0.0</v>
      </c>
      <c r="Q152" s="50"/>
      <c r="R152" s="70" t="s">
        <v>625</v>
      </c>
      <c r="S152" s="45" t="s">
        <v>113</v>
      </c>
      <c r="T152" s="24" t="s">
        <v>626</v>
      </c>
      <c r="U152" s="9" t="s">
        <v>19</v>
      </c>
      <c r="V152" s="51" t="str">
        <f t="shared" si="3"/>
        <v>Ativo</v>
      </c>
      <c r="W152" s="45"/>
      <c r="X152" s="52" t="s">
        <v>124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>
        <v>753620.12</v>
      </c>
      <c r="AJ152" s="54">
        <v>1013078.07</v>
      </c>
      <c r="AK152" s="54">
        <v>1022017.89</v>
      </c>
      <c r="AL152" s="54">
        <v>1030597.86</v>
      </c>
      <c r="AM152" s="54">
        <v>1038949.52</v>
      </c>
      <c r="AN152" s="54">
        <v>1044650.86</v>
      </c>
      <c r="AO152" s="54">
        <v>1052286.48</v>
      </c>
      <c r="AP152" s="53">
        <v>1060541.73</v>
      </c>
      <c r="AQ152" s="53">
        <v>1069095.93</v>
      </c>
      <c r="AR152" s="53">
        <v>1072500.39</v>
      </c>
      <c r="AS152" s="53">
        <v>1081149.0</v>
      </c>
      <c r="AT152" s="53">
        <f t="array" ref="AT152">XLOOKUP(C152,'PL TOTAL D0'!A:A,'PL TOTAL D0'!C:C,"")</f>
        <v>1090697</v>
      </c>
    </row>
    <row r="153" ht="15.75" customHeight="1">
      <c r="A153" s="41" t="s">
        <v>36</v>
      </c>
      <c r="B153" s="64" t="s">
        <v>627</v>
      </c>
      <c r="C153" s="65" t="s">
        <v>628</v>
      </c>
      <c r="D153" s="9" t="s">
        <v>77</v>
      </c>
      <c r="E153" s="45" t="s">
        <v>29</v>
      </c>
      <c r="F153" s="9" t="s">
        <v>629</v>
      </c>
      <c r="G153" s="44" t="str">
        <f t="shared" si="1"/>
        <v>Breno</v>
      </c>
      <c r="H153" s="51" t="s">
        <v>111</v>
      </c>
      <c r="I153" s="51" t="s">
        <v>24</v>
      </c>
      <c r="J153" s="44" t="str">
        <f t="shared" si="5"/>
        <v>Sim</v>
      </c>
      <c r="K153" s="57">
        <v>45418.0</v>
      </c>
      <c r="L153" s="45"/>
      <c r="M153" s="24" t="s">
        <v>51</v>
      </c>
      <c r="N153" s="58">
        <v>0.012</v>
      </c>
      <c r="O153" s="9" t="s">
        <v>24</v>
      </c>
      <c r="P153" s="59">
        <v>0.0</v>
      </c>
      <c r="Q153" s="60" t="s">
        <v>630</v>
      </c>
      <c r="R153" s="128"/>
      <c r="S153" s="24" t="s">
        <v>113</v>
      </c>
      <c r="T153" s="24" t="s">
        <v>631</v>
      </c>
      <c r="U153" s="9" t="s">
        <v>46</v>
      </c>
      <c r="V153" s="51" t="str">
        <f t="shared" si="3"/>
        <v>Ativo</v>
      </c>
      <c r="W153" s="24" t="s">
        <v>86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>
        <v>934377.7</v>
      </c>
      <c r="AT153" s="53">
        <f t="array" ref="AT153">XLOOKUP(C153,'PL TOTAL D0'!A:A,'PL TOTAL D0'!C:C,"")</f>
        <v>942612.6</v>
      </c>
    </row>
    <row r="154" ht="15.75" customHeight="1">
      <c r="A154" s="41" t="s">
        <v>36</v>
      </c>
      <c r="B154" s="55" t="s">
        <v>632</v>
      </c>
      <c r="C154" s="43" t="s">
        <v>633</v>
      </c>
      <c r="D154" s="44" t="s">
        <v>18</v>
      </c>
      <c r="E154" s="45" t="s">
        <v>175</v>
      </c>
      <c r="F154" s="44" t="s">
        <v>176</v>
      </c>
      <c r="G154" s="44" t="str">
        <f t="shared" si="1"/>
        <v>Augusto</v>
      </c>
      <c r="H154" s="46" t="s">
        <v>111</v>
      </c>
      <c r="I154" s="46" t="s">
        <v>24</v>
      </c>
      <c r="J154" s="44" t="str">
        <f t="shared" si="5"/>
        <v>Não</v>
      </c>
      <c r="K154" s="47">
        <v>45097.0</v>
      </c>
      <c r="L154" s="62"/>
      <c r="M154" s="24" t="s">
        <v>190</v>
      </c>
      <c r="N154" s="58">
        <v>0.025</v>
      </c>
      <c r="O154" s="9" t="s">
        <v>191</v>
      </c>
      <c r="P154" s="59">
        <v>0.2</v>
      </c>
      <c r="Q154" s="63"/>
      <c r="R154" s="60" t="s">
        <v>634</v>
      </c>
      <c r="S154" s="45" t="s">
        <v>113</v>
      </c>
      <c r="T154" s="24" t="s">
        <v>635</v>
      </c>
      <c r="U154" s="9" t="s">
        <v>179</v>
      </c>
      <c r="V154" s="51" t="str">
        <f t="shared" si="3"/>
        <v>Ativo</v>
      </c>
      <c r="W154" s="45"/>
      <c r="X154" s="52" t="s">
        <v>115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>
        <v>0.0</v>
      </c>
      <c r="AI154" s="54">
        <v>0.0</v>
      </c>
      <c r="AJ154" s="54">
        <v>0.0</v>
      </c>
      <c r="AK154" s="54">
        <v>30921.9</v>
      </c>
      <c r="AL154" s="54">
        <v>34481.94</v>
      </c>
      <c r="AM154" s="54">
        <v>34514.41</v>
      </c>
      <c r="AN154" s="54">
        <v>35510.54</v>
      </c>
      <c r="AO154" s="54">
        <v>35609.49</v>
      </c>
      <c r="AP154" s="53">
        <v>55722.41</v>
      </c>
      <c r="AQ154" s="53">
        <v>103114.97</v>
      </c>
      <c r="AR154" s="53">
        <v>98761.01</v>
      </c>
      <c r="AS154" s="53">
        <v>96514.12</v>
      </c>
      <c r="AT154" s="53">
        <f t="array" ref="AT154">XLOOKUP(C154,'PL TOTAL D0'!A:A,'PL TOTAL D0'!C:C,"")</f>
        <v>96362.25</v>
      </c>
    </row>
    <row r="155" ht="15.75" customHeight="1">
      <c r="A155" s="41" t="s">
        <v>36</v>
      </c>
      <c r="B155" s="55" t="s">
        <v>632</v>
      </c>
      <c r="C155" s="43" t="s">
        <v>636</v>
      </c>
      <c r="D155" s="44" t="s">
        <v>18</v>
      </c>
      <c r="E155" s="45" t="s">
        <v>175</v>
      </c>
      <c r="F155" s="44" t="s">
        <v>176</v>
      </c>
      <c r="G155" s="44" t="str">
        <f t="shared" si="1"/>
        <v>Augusto</v>
      </c>
      <c r="H155" s="46" t="s">
        <v>111</v>
      </c>
      <c r="I155" s="46" t="s">
        <v>24</v>
      </c>
      <c r="J155" s="44" t="str">
        <f t="shared" si="5"/>
        <v>Não</v>
      </c>
      <c r="K155" s="47">
        <v>45098.0</v>
      </c>
      <c r="L155" s="62"/>
      <c r="M155" s="45" t="s">
        <v>51</v>
      </c>
      <c r="N155" s="48">
        <v>0.012</v>
      </c>
      <c r="O155" s="44" t="s">
        <v>24</v>
      </c>
      <c r="P155" s="49">
        <v>0.0</v>
      </c>
      <c r="Q155" s="50"/>
      <c r="R155" s="60" t="s">
        <v>637</v>
      </c>
      <c r="S155" s="45" t="s">
        <v>113</v>
      </c>
      <c r="T155" s="24" t="s">
        <v>635</v>
      </c>
      <c r="U155" s="9" t="s">
        <v>179</v>
      </c>
      <c r="V155" s="51" t="str">
        <f t="shared" si="3"/>
        <v>Ativo</v>
      </c>
      <c r="W155" s="45"/>
      <c r="X155" s="52" t="s">
        <v>115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>
        <v>0.0</v>
      </c>
      <c r="AI155" s="54">
        <v>0.0</v>
      </c>
      <c r="AJ155" s="54">
        <v>261132.35</v>
      </c>
      <c r="AK155" s="54">
        <v>262140.8</v>
      </c>
      <c r="AL155" s="54">
        <v>263304.76</v>
      </c>
      <c r="AM155" s="54">
        <v>266819.38</v>
      </c>
      <c r="AN155" s="54">
        <v>269514.99</v>
      </c>
      <c r="AO155" s="54">
        <v>271647.22</v>
      </c>
      <c r="AP155" s="53">
        <v>273260.47</v>
      </c>
      <c r="AQ155" s="53">
        <v>256018.7</v>
      </c>
      <c r="AR155" s="53">
        <v>257255.62</v>
      </c>
      <c r="AS155" s="53">
        <v>258687.4</v>
      </c>
      <c r="AT155" s="53">
        <f t="array" ref="AT155">XLOOKUP(C155,'PL TOTAL D0'!A:A,'PL TOTAL D0'!C:C,"")</f>
        <v>260231.4</v>
      </c>
    </row>
    <row r="156" ht="15.75" customHeight="1">
      <c r="A156" s="41" t="s">
        <v>36</v>
      </c>
      <c r="B156" s="113" t="s">
        <v>638</v>
      </c>
      <c r="C156" s="65" t="s">
        <v>639</v>
      </c>
      <c r="D156" s="9" t="s">
        <v>18</v>
      </c>
      <c r="E156" s="24" t="s">
        <v>29</v>
      </c>
      <c r="F156" s="9" t="s">
        <v>142</v>
      </c>
      <c r="G156" s="44" t="str">
        <f t="shared" si="1"/>
        <v>Augusto</v>
      </c>
      <c r="H156" s="51" t="s">
        <v>111</v>
      </c>
      <c r="I156" s="51" t="s">
        <v>24</v>
      </c>
      <c r="J156" s="44" t="str">
        <f t="shared" si="5"/>
        <v>Não</v>
      </c>
      <c r="K156" s="57">
        <v>45440.0</v>
      </c>
      <c r="L156" s="62"/>
      <c r="M156" s="129" t="s">
        <v>51</v>
      </c>
      <c r="N156" s="86">
        <v>0.012</v>
      </c>
      <c r="O156" s="87" t="s">
        <v>24</v>
      </c>
      <c r="P156" s="88">
        <v>0.0</v>
      </c>
      <c r="Q156" s="50"/>
      <c r="R156" s="60"/>
      <c r="S156" s="24" t="s">
        <v>113</v>
      </c>
      <c r="T156" s="23" t="s">
        <v>640</v>
      </c>
      <c r="U156" s="9" t="s">
        <v>29</v>
      </c>
      <c r="V156" s="51" t="str">
        <f t="shared" si="3"/>
        <v>Ativo</v>
      </c>
      <c r="W156" s="24" t="s">
        <v>69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0.0</v>
      </c>
      <c r="AT156" s="53">
        <f t="array" ref="AT156">XLOOKUP(C156,'PL TOTAL D0'!A:A,'PL TOTAL D0'!C:C,"")</f>
        <v>50181.39</v>
      </c>
    </row>
    <row r="157" ht="15.75" customHeight="1">
      <c r="A157" s="41" t="s">
        <v>36</v>
      </c>
      <c r="B157" s="61" t="s">
        <v>641</v>
      </c>
      <c r="C157" s="43" t="s">
        <v>642</v>
      </c>
      <c r="D157" s="44" t="s">
        <v>18</v>
      </c>
      <c r="E157" s="45" t="s">
        <v>175</v>
      </c>
      <c r="F157" s="44" t="s">
        <v>176</v>
      </c>
      <c r="G157" s="44" t="str">
        <f t="shared" si="1"/>
        <v>#N/A</v>
      </c>
      <c r="H157" s="46" t="s">
        <v>186</v>
      </c>
      <c r="I157" s="46" t="s">
        <v>24</v>
      </c>
      <c r="J157" s="44" t="str">
        <f t="shared" si="5"/>
        <v>Não</v>
      </c>
      <c r="K157" s="47">
        <v>45166.0</v>
      </c>
      <c r="L157" s="62">
        <v>45177.0</v>
      </c>
      <c r="M157" s="45" t="s">
        <v>194</v>
      </c>
      <c r="N157" s="48">
        <v>0.008</v>
      </c>
      <c r="O157" s="44" t="s">
        <v>195</v>
      </c>
      <c r="P157" s="49">
        <v>0.1</v>
      </c>
      <c r="Q157" s="50"/>
      <c r="R157" s="50"/>
      <c r="S157" s="45" t="s">
        <v>113</v>
      </c>
      <c r="T157" s="24" t="s">
        <v>643</v>
      </c>
      <c r="U157" s="9" t="s">
        <v>179</v>
      </c>
      <c r="V157" s="51" t="str">
        <f t="shared" si="3"/>
        <v>Encerrado</v>
      </c>
      <c r="W157" s="45"/>
      <c r="X157" s="52"/>
      <c r="Y157" s="54"/>
      <c r="Z157" s="54"/>
      <c r="AA157" s="54"/>
      <c r="AB157" s="54"/>
      <c r="AC157" s="54"/>
      <c r="AD157" s="54"/>
      <c r="AE157" s="54">
        <v>0.0</v>
      </c>
      <c r="AF157" s="54">
        <v>0.0</v>
      </c>
      <c r="AG157" s="54">
        <v>0.0</v>
      </c>
      <c r="AH157" s="54">
        <v>0.0</v>
      </c>
      <c r="AI157" s="54">
        <v>0.0</v>
      </c>
      <c r="AJ157" s="54">
        <v>0.0</v>
      </c>
      <c r="AK157" s="54">
        <v>0.0</v>
      </c>
      <c r="AL157" s="54">
        <v>0.0</v>
      </c>
      <c r="AM157" s="54">
        <v>0.0</v>
      </c>
      <c r="AN157" s="54">
        <v>0.0</v>
      </c>
      <c r="AO157" s="54">
        <v>0.0</v>
      </c>
      <c r="AP157" s="53">
        <v>0.0</v>
      </c>
      <c r="AQ157" s="53">
        <v>0.0</v>
      </c>
      <c r="AR157" s="53">
        <v>0.0</v>
      </c>
      <c r="AS157" s="53">
        <v>0.0</v>
      </c>
      <c r="AT157" s="53" t="str">
        <f t="array" ref="AT157">XLOOKUP(C157,'PL TOTAL D0'!A:A,'PL TOTAL D0'!C:C,"")</f>
        <v/>
      </c>
    </row>
    <row r="158" ht="15.75" customHeight="1">
      <c r="A158" s="41" t="s">
        <v>36</v>
      </c>
      <c r="B158" s="61" t="s">
        <v>641</v>
      </c>
      <c r="C158" s="43" t="s">
        <v>644</v>
      </c>
      <c r="D158" s="44" t="s">
        <v>18</v>
      </c>
      <c r="E158" s="45" t="s">
        <v>175</v>
      </c>
      <c r="F158" s="44" t="s">
        <v>176</v>
      </c>
      <c r="G158" s="44" t="str">
        <f t="shared" si="1"/>
        <v>#N/A</v>
      </c>
      <c r="H158" s="46" t="s">
        <v>186</v>
      </c>
      <c r="I158" s="46" t="s">
        <v>24</v>
      </c>
      <c r="J158" s="44" t="str">
        <f t="shared" si="5"/>
        <v>Não</v>
      </c>
      <c r="K158" s="47">
        <v>45166.0</v>
      </c>
      <c r="L158" s="62">
        <v>45177.0</v>
      </c>
      <c r="M158" s="45" t="s">
        <v>51</v>
      </c>
      <c r="N158" s="48">
        <v>0.012</v>
      </c>
      <c r="O158" s="44" t="s">
        <v>24</v>
      </c>
      <c r="P158" s="49">
        <v>0.0</v>
      </c>
      <c r="Q158" s="50"/>
      <c r="R158" s="50"/>
      <c r="S158" s="45" t="s">
        <v>113</v>
      </c>
      <c r="T158" s="24" t="s">
        <v>643</v>
      </c>
      <c r="U158" s="9" t="s">
        <v>179</v>
      </c>
      <c r="V158" s="51" t="str">
        <f t="shared" si="3"/>
        <v>Encerrado</v>
      </c>
      <c r="W158" s="45"/>
      <c r="X158" s="52"/>
      <c r="Y158" s="54"/>
      <c r="Z158" s="54"/>
      <c r="AA158" s="54"/>
      <c r="AB158" s="54"/>
      <c r="AC158" s="54"/>
      <c r="AD158" s="54"/>
      <c r="AE158" s="54">
        <v>0.0</v>
      </c>
      <c r="AF158" s="54">
        <v>0.0</v>
      </c>
      <c r="AG158" s="54">
        <v>0.0</v>
      </c>
      <c r="AH158" s="54">
        <v>0.0</v>
      </c>
      <c r="AI158" s="54">
        <v>0.0</v>
      </c>
      <c r="AJ158" s="54">
        <v>0.0</v>
      </c>
      <c r="AK158" s="54">
        <v>0.0</v>
      </c>
      <c r="AL158" s="54">
        <v>0.0</v>
      </c>
      <c r="AM158" s="54">
        <v>0.0</v>
      </c>
      <c r="AN158" s="54">
        <v>0.0</v>
      </c>
      <c r="AO158" s="54">
        <v>0.0</v>
      </c>
      <c r="AP158" s="53">
        <v>0.0</v>
      </c>
      <c r="AQ158" s="53">
        <v>0.0</v>
      </c>
      <c r="AR158" s="53">
        <v>0.0</v>
      </c>
      <c r="AS158" s="53">
        <v>0.0</v>
      </c>
      <c r="AT158" s="53" t="str">
        <f t="array" ref="AT158">XLOOKUP(C158,'PL TOTAL D0'!A:A,'PL TOTAL D0'!C:C,"")</f>
        <v/>
      </c>
    </row>
    <row r="159" ht="15.75" customHeight="1">
      <c r="A159" s="41" t="s">
        <v>36</v>
      </c>
      <c r="B159" s="55" t="s">
        <v>645</v>
      </c>
      <c r="C159" s="43" t="s">
        <v>646</v>
      </c>
      <c r="D159" s="45" t="s">
        <v>18</v>
      </c>
      <c r="E159" s="45" t="s">
        <v>175</v>
      </c>
      <c r="F159" s="45" t="s">
        <v>176</v>
      </c>
      <c r="G159" s="44" t="str">
        <f t="shared" si="1"/>
        <v>Breno</v>
      </c>
      <c r="H159" s="130" t="s">
        <v>147</v>
      </c>
      <c r="I159" s="51" t="s">
        <v>24</v>
      </c>
      <c r="J159" s="44" t="str">
        <f t="shared" si="5"/>
        <v>Sim</v>
      </c>
      <c r="K159" s="62">
        <v>45170.0</v>
      </c>
      <c r="L159" s="45"/>
      <c r="M159" s="9" t="s">
        <v>51</v>
      </c>
      <c r="N159" s="48">
        <v>0.012</v>
      </c>
      <c r="O159" s="9" t="s">
        <v>24</v>
      </c>
      <c r="P159" s="59">
        <v>0.0</v>
      </c>
      <c r="Q159" s="6" t="s">
        <v>647</v>
      </c>
      <c r="R159" s="60" t="s">
        <v>648</v>
      </c>
      <c r="S159" s="45" t="s">
        <v>113</v>
      </c>
      <c r="T159" s="24" t="s">
        <v>643</v>
      </c>
      <c r="U159" s="9" t="s">
        <v>179</v>
      </c>
      <c r="V159" s="51" t="str">
        <f t="shared" si="3"/>
        <v>Ativo</v>
      </c>
      <c r="W159" s="45"/>
      <c r="X159" s="53" t="s">
        <v>115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131"/>
      <c r="AJ159" s="131">
        <v>0.0</v>
      </c>
      <c r="AK159" s="54">
        <v>0.0</v>
      </c>
      <c r="AL159" s="54">
        <v>395593.05</v>
      </c>
      <c r="AM159" s="54">
        <v>401654.87</v>
      </c>
      <c r="AN159" s="54">
        <v>406919.13</v>
      </c>
      <c r="AO159" s="54">
        <v>402261.55</v>
      </c>
      <c r="AP159" s="53">
        <v>404749.58</v>
      </c>
      <c r="AQ159" s="53">
        <v>407678.64</v>
      </c>
      <c r="AR159" s="53">
        <v>407317.32</v>
      </c>
      <c r="AS159" s="53">
        <v>406950.7</v>
      </c>
      <c r="AT159" s="53">
        <f t="array" ref="AT159">XLOOKUP(C159,'PL TOTAL D0'!A:A,'PL TOTAL D0'!C:C,"")</f>
        <v>408881</v>
      </c>
    </row>
    <row r="160" ht="15.75" customHeight="1">
      <c r="A160" s="41" t="s">
        <v>36</v>
      </c>
      <c r="B160" s="55" t="s">
        <v>649</v>
      </c>
      <c r="C160" s="56" t="s">
        <v>650</v>
      </c>
      <c r="D160" s="24" t="s">
        <v>18</v>
      </c>
      <c r="E160" s="24" t="s">
        <v>29</v>
      </c>
      <c r="F160" s="24" t="s">
        <v>369</v>
      </c>
      <c r="G160" s="44" t="str">
        <f t="shared" si="1"/>
        <v>#N/A</v>
      </c>
      <c r="H160" s="130" t="s">
        <v>111</v>
      </c>
      <c r="I160" s="51" t="s">
        <v>220</v>
      </c>
      <c r="J160" s="44" t="str">
        <f t="shared" si="5"/>
        <v>Não</v>
      </c>
      <c r="K160" s="68">
        <v>45464.0</v>
      </c>
      <c r="L160" s="45"/>
      <c r="M160" s="9" t="s">
        <v>51</v>
      </c>
      <c r="N160" s="58">
        <v>0.0</v>
      </c>
      <c r="O160" s="9" t="s">
        <v>24</v>
      </c>
      <c r="P160" s="59">
        <v>0.0</v>
      </c>
      <c r="Q160" s="6"/>
      <c r="R160" s="60"/>
      <c r="S160" s="24" t="s">
        <v>365</v>
      </c>
      <c r="T160" s="24" t="s">
        <v>651</v>
      </c>
      <c r="U160" s="9" t="s">
        <v>29</v>
      </c>
      <c r="V160" s="51" t="str">
        <f t="shared" si="3"/>
        <v>Ativo</v>
      </c>
      <c r="W160" s="24" t="s">
        <v>69</v>
      </c>
      <c r="X160" s="53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131"/>
      <c r="AJ160" s="131"/>
      <c r="AK160" s="54"/>
      <c r="AL160" s="54"/>
      <c r="AM160" s="54"/>
      <c r="AN160" s="54"/>
      <c r="AO160" s="54"/>
      <c r="AP160" s="53"/>
      <c r="AQ160" s="53"/>
      <c r="AR160" s="53"/>
      <c r="AS160" s="53"/>
      <c r="AT160" s="53" t="str">
        <f t="array" ref="AT160">XLOOKUP(C160,'PL TOTAL D0'!A:A,'PL TOTAL D0'!C:C,"")</f>
        <v/>
      </c>
    </row>
    <row r="161" ht="15.75" customHeight="1">
      <c r="A161" s="41" t="s">
        <v>36</v>
      </c>
      <c r="B161" s="42" t="s">
        <v>652</v>
      </c>
      <c r="C161" s="43" t="s">
        <v>653</v>
      </c>
      <c r="D161" s="44" t="s">
        <v>18</v>
      </c>
      <c r="E161" s="45" t="s">
        <v>19</v>
      </c>
      <c r="F161" s="44" t="s">
        <v>20</v>
      </c>
      <c r="G161" s="44" t="str">
        <f t="shared" si="1"/>
        <v>Breno</v>
      </c>
      <c r="H161" s="51" t="s">
        <v>111</v>
      </c>
      <c r="I161" s="51" t="s">
        <v>24</v>
      </c>
      <c r="J161" s="44" t="str">
        <f t="shared" si="5"/>
        <v>Sim</v>
      </c>
      <c r="K161" s="47">
        <v>45121.0</v>
      </c>
      <c r="L161" s="62"/>
      <c r="M161" s="45" t="s">
        <v>385</v>
      </c>
      <c r="N161" s="48">
        <v>0.008</v>
      </c>
      <c r="O161" s="44" t="s">
        <v>24</v>
      </c>
      <c r="P161" s="49">
        <v>0.0</v>
      </c>
      <c r="Q161" s="60" t="s">
        <v>654</v>
      </c>
      <c r="R161" s="60" t="s">
        <v>655</v>
      </c>
      <c r="S161" s="45" t="s">
        <v>365</v>
      </c>
      <c r="T161" s="24" t="s">
        <v>656</v>
      </c>
      <c r="U161" s="9" t="s">
        <v>19</v>
      </c>
      <c r="V161" s="51" t="str">
        <f t="shared" si="3"/>
        <v>Ativo</v>
      </c>
      <c r="W161" s="45"/>
      <c r="X161" s="52" t="s">
        <v>124</v>
      </c>
      <c r="Y161" s="54"/>
      <c r="Z161" s="54"/>
      <c r="AA161" s="54"/>
      <c r="AB161" s="54"/>
      <c r="AC161" s="54"/>
      <c r="AD161" s="54"/>
      <c r="AE161" s="54"/>
      <c r="AF161" s="54">
        <v>0.0</v>
      </c>
      <c r="AG161" s="54">
        <v>0.0</v>
      </c>
      <c r="AH161" s="54">
        <v>0.0</v>
      </c>
      <c r="AI161" s="54">
        <v>1962080.6</v>
      </c>
      <c r="AJ161" s="54">
        <v>2780342.13</v>
      </c>
      <c r="AK161" s="54">
        <v>3753566.0</v>
      </c>
      <c r="AL161" s="54">
        <v>2774840.6</v>
      </c>
      <c r="AM161" s="54">
        <v>2360999.31</v>
      </c>
      <c r="AN161" s="54">
        <v>2426239.48</v>
      </c>
      <c r="AO161" s="54">
        <v>2298507.66</v>
      </c>
      <c r="AP161" s="53">
        <v>1521862.72</v>
      </c>
      <c r="AQ161" s="53">
        <v>1293675.25</v>
      </c>
      <c r="AR161" s="53">
        <v>638708.18</v>
      </c>
      <c r="AS161" s="53">
        <v>827636.0</v>
      </c>
      <c r="AT161" s="53">
        <f t="array" ref="AT161">XLOOKUP(C161,'PL TOTAL D0'!A:A,'PL TOTAL D0'!C:C,"")</f>
        <v>834104</v>
      </c>
    </row>
    <row r="162" ht="15.75" customHeight="1">
      <c r="A162" s="41" t="s">
        <v>36</v>
      </c>
      <c r="B162" s="42" t="s">
        <v>657</v>
      </c>
      <c r="C162" s="43" t="s">
        <v>658</v>
      </c>
      <c r="D162" s="44" t="s">
        <v>56</v>
      </c>
      <c r="E162" s="45" t="s">
        <v>29</v>
      </c>
      <c r="F162" s="44" t="s">
        <v>110</v>
      </c>
      <c r="G162" s="44" t="str">
        <f t="shared" si="1"/>
        <v>Bruno</v>
      </c>
      <c r="H162" s="46" t="s">
        <v>111</v>
      </c>
      <c r="I162" s="46" t="s">
        <v>24</v>
      </c>
      <c r="J162" s="44" t="str">
        <f t="shared" si="5"/>
        <v>Sim</v>
      </c>
      <c r="K162" s="47">
        <v>45166.0</v>
      </c>
      <c r="L162" s="45"/>
      <c r="M162" s="45" t="s">
        <v>41</v>
      </c>
      <c r="N162" s="48">
        <v>0.01</v>
      </c>
      <c r="O162" s="44" t="s">
        <v>42</v>
      </c>
      <c r="P162" s="49">
        <v>0.1</v>
      </c>
      <c r="Q162" s="60" t="s">
        <v>659</v>
      </c>
      <c r="R162" s="50"/>
      <c r="S162" s="45" t="s">
        <v>113</v>
      </c>
      <c r="T162" s="24" t="s">
        <v>660</v>
      </c>
      <c r="U162" s="9" t="s">
        <v>29</v>
      </c>
      <c r="V162" s="51" t="str">
        <f t="shared" si="3"/>
        <v>Ativo</v>
      </c>
      <c r="W162" s="45"/>
      <c r="X162" s="52" t="s">
        <v>115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>
        <v>831837.71</v>
      </c>
      <c r="AK162" s="54">
        <v>952999.84</v>
      </c>
      <c r="AL162" s="54">
        <v>994357.77</v>
      </c>
      <c r="AM162" s="54">
        <v>1014786.01</v>
      </c>
      <c r="AN162" s="54">
        <v>1035142.28</v>
      </c>
      <c r="AO162" s="54">
        <v>1060144.59</v>
      </c>
      <c r="AP162" s="53">
        <v>1072327.59</v>
      </c>
      <c r="AQ162" s="53">
        <v>1077534.52</v>
      </c>
      <c r="AR162" s="53">
        <v>1061620.33</v>
      </c>
      <c r="AS162" s="53">
        <v>1264675.0</v>
      </c>
      <c r="AT162" s="53">
        <f t="array" ref="AT162">XLOOKUP(C162,'PL TOTAL D0'!A:A,'PL TOTAL D0'!C:C,"")</f>
        <v>1266399</v>
      </c>
    </row>
    <row r="163" ht="15.75" customHeight="1">
      <c r="A163" s="41" t="s">
        <v>36</v>
      </c>
      <c r="B163" s="64" t="s">
        <v>661</v>
      </c>
      <c r="C163" s="65" t="s">
        <v>662</v>
      </c>
      <c r="D163" s="9" t="s">
        <v>77</v>
      </c>
      <c r="E163" s="24" t="s">
        <v>29</v>
      </c>
      <c r="F163" s="9" t="s">
        <v>182</v>
      </c>
      <c r="G163" s="44" t="str">
        <f t="shared" si="1"/>
        <v>Augusto</v>
      </c>
      <c r="H163" s="51" t="s">
        <v>111</v>
      </c>
      <c r="I163" s="51" t="s">
        <v>24</v>
      </c>
      <c r="J163" s="44" t="str">
        <f t="shared" si="5"/>
        <v>Não</v>
      </c>
      <c r="K163" s="57">
        <v>45418.0</v>
      </c>
      <c r="L163" s="62"/>
      <c r="M163" s="24" t="s">
        <v>112</v>
      </c>
      <c r="N163" s="58">
        <v>0.012</v>
      </c>
      <c r="O163" s="9" t="s">
        <v>42</v>
      </c>
      <c r="P163" s="59">
        <v>0.1</v>
      </c>
      <c r="Q163" s="60"/>
      <c r="R163" s="50"/>
      <c r="S163" s="24" t="s">
        <v>113</v>
      </c>
      <c r="T163" s="24" t="s">
        <v>663</v>
      </c>
      <c r="U163" s="9" t="s">
        <v>29</v>
      </c>
      <c r="V163" s="51" t="str">
        <f t="shared" si="3"/>
        <v>Ativo</v>
      </c>
      <c r="W163" s="24" t="s">
        <v>69</v>
      </c>
      <c r="X163" s="52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3"/>
      <c r="AQ163" s="53"/>
      <c r="AR163" s="53"/>
      <c r="AS163" s="53">
        <v>237924.0</v>
      </c>
      <c r="AT163" s="53">
        <f t="array" ref="AT163">XLOOKUP(C163,'PL TOTAL D0'!A:A,'PL TOTAL D0'!C:C,"")</f>
        <v>239680.4</v>
      </c>
    </row>
    <row r="164" ht="15.75" customHeight="1">
      <c r="A164" s="41" t="s">
        <v>36</v>
      </c>
      <c r="B164" s="132" t="s">
        <v>664</v>
      </c>
      <c r="C164" s="133" t="s">
        <v>665</v>
      </c>
      <c r="D164" s="44" t="s">
        <v>56</v>
      </c>
      <c r="E164" s="45" t="s">
        <v>29</v>
      </c>
      <c r="F164" s="44" t="s">
        <v>408</v>
      </c>
      <c r="G164" s="44" t="str">
        <f t="shared" si="1"/>
        <v>Breno</v>
      </c>
      <c r="H164" s="46" t="s">
        <v>111</v>
      </c>
      <c r="I164" s="46" t="s">
        <v>24</v>
      </c>
      <c r="J164" s="44" t="str">
        <f t="shared" si="5"/>
        <v>Não</v>
      </c>
      <c r="K164" s="47">
        <v>45175.0</v>
      </c>
      <c r="L164" s="62"/>
      <c r="M164" s="45" t="s">
        <v>51</v>
      </c>
      <c r="N164" s="48">
        <v>0.0085</v>
      </c>
      <c r="O164" s="44" t="s">
        <v>24</v>
      </c>
      <c r="P164" s="49">
        <v>0.0</v>
      </c>
      <c r="Q164" s="60"/>
      <c r="R164" s="50"/>
      <c r="S164" s="45" t="s">
        <v>113</v>
      </c>
      <c r="T164" s="24" t="s">
        <v>666</v>
      </c>
      <c r="U164" s="9" t="s">
        <v>29</v>
      </c>
      <c r="V164" s="51" t="str">
        <f t="shared" si="3"/>
        <v>Ativo</v>
      </c>
      <c r="W164" s="45"/>
      <c r="X164" s="52" t="s">
        <v>115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0.0</v>
      </c>
      <c r="AK164" s="54">
        <v>834256.32</v>
      </c>
      <c r="AL164" s="54">
        <v>841298.65</v>
      </c>
      <c r="AM164" s="54">
        <v>846883.93</v>
      </c>
      <c r="AN164" s="54">
        <v>840711.98</v>
      </c>
      <c r="AO164" s="54">
        <v>850636.02</v>
      </c>
      <c r="AP164" s="53">
        <v>836464.59</v>
      </c>
      <c r="AQ164" s="53">
        <v>850022.2</v>
      </c>
      <c r="AR164" s="53">
        <v>851195.49</v>
      </c>
      <c r="AS164" s="53">
        <v>861555.1</v>
      </c>
      <c r="AT164" s="53">
        <f t="array" ref="AT164">XLOOKUP(C164,'PL TOTAL D0'!A:A,'PL TOTAL D0'!C:C,"")</f>
        <v>868921.9</v>
      </c>
    </row>
    <row r="165" ht="15.75" customHeight="1">
      <c r="A165" s="41" t="s">
        <v>36</v>
      </c>
      <c r="B165" s="42" t="s">
        <v>667</v>
      </c>
      <c r="C165" s="43" t="s">
        <v>668</v>
      </c>
      <c r="D165" s="44" t="s">
        <v>18</v>
      </c>
      <c r="E165" s="45" t="s">
        <v>29</v>
      </c>
      <c r="F165" s="44" t="s">
        <v>167</v>
      </c>
      <c r="G165" s="44" t="str">
        <f t="shared" si="1"/>
        <v>Augusto</v>
      </c>
      <c r="H165" s="46" t="s">
        <v>111</v>
      </c>
      <c r="I165" s="46" t="s">
        <v>24</v>
      </c>
      <c r="J165" s="44" t="str">
        <f t="shared" si="5"/>
        <v>Não</v>
      </c>
      <c r="K165" s="47">
        <v>45001.0</v>
      </c>
      <c r="L165" s="45"/>
      <c r="M165" s="45" t="s">
        <v>51</v>
      </c>
      <c r="N165" s="48">
        <v>0.012</v>
      </c>
      <c r="O165" s="44" t="s">
        <v>24</v>
      </c>
      <c r="P165" s="49">
        <v>0.0</v>
      </c>
      <c r="Q165" s="50"/>
      <c r="R165" s="50"/>
      <c r="S165" s="45" t="s">
        <v>113</v>
      </c>
      <c r="T165" s="24" t="s">
        <v>669</v>
      </c>
      <c r="U165" s="9" t="s">
        <v>29</v>
      </c>
      <c r="V165" s="51" t="str">
        <f t="shared" si="3"/>
        <v>Ativo</v>
      </c>
      <c r="W165" s="45"/>
      <c r="X165" s="52" t="s">
        <v>124</v>
      </c>
      <c r="Y165" s="54"/>
      <c r="Z165" s="54"/>
      <c r="AA165" s="54"/>
      <c r="AB165" s="54"/>
      <c r="AC165" s="54">
        <v>0.0</v>
      </c>
      <c r="AD165" s="54">
        <v>0.0</v>
      </c>
      <c r="AE165" s="54">
        <v>50312.94</v>
      </c>
      <c r="AF165" s="54">
        <v>274798.86</v>
      </c>
      <c r="AG165" s="54">
        <v>276929.5</v>
      </c>
      <c r="AH165" s="54">
        <v>278882.47</v>
      </c>
      <c r="AI165" s="54">
        <v>281372.59</v>
      </c>
      <c r="AJ165" s="54">
        <v>283651.31</v>
      </c>
      <c r="AK165" s="54">
        <v>285135.3</v>
      </c>
      <c r="AL165" s="54">
        <v>286695.65</v>
      </c>
      <c r="AM165" s="54">
        <v>289667.39</v>
      </c>
      <c r="AN165" s="54">
        <v>292447.17</v>
      </c>
      <c r="AO165" s="54">
        <v>294428.81</v>
      </c>
      <c r="AP165" s="53">
        <v>295923.1</v>
      </c>
      <c r="AQ165" s="53">
        <v>297895.15</v>
      </c>
      <c r="AR165" s="53">
        <v>299481.73</v>
      </c>
      <c r="AS165" s="53">
        <v>300414.7</v>
      </c>
      <c r="AT165" s="53">
        <f t="array" ref="AT165">XLOOKUP(C165,'PL TOTAL D0'!A:A,'PL TOTAL D0'!C:C,"")</f>
        <v>302343.1</v>
      </c>
    </row>
    <row r="166" ht="15.75" customHeight="1">
      <c r="A166" s="41" t="s">
        <v>36</v>
      </c>
      <c r="B166" s="61" t="s">
        <v>670</v>
      </c>
      <c r="C166" s="43" t="s">
        <v>671</v>
      </c>
      <c r="D166" s="44" t="s">
        <v>18</v>
      </c>
      <c r="E166" s="45" t="s">
        <v>19</v>
      </c>
      <c r="F166" s="44" t="s">
        <v>20</v>
      </c>
      <c r="G166" s="44" t="str">
        <f t="shared" si="1"/>
        <v>Augusto</v>
      </c>
      <c r="H166" s="51" t="s">
        <v>147</v>
      </c>
      <c r="I166" s="51" t="s">
        <v>220</v>
      </c>
      <c r="J166" s="44" t="str">
        <f t="shared" si="5"/>
        <v>Não</v>
      </c>
      <c r="K166" s="47">
        <v>45029.0</v>
      </c>
      <c r="L166" s="45"/>
      <c r="M166" s="45" t="s">
        <v>51</v>
      </c>
      <c r="N166" s="48">
        <v>0.01</v>
      </c>
      <c r="O166" s="44" t="s">
        <v>24</v>
      </c>
      <c r="P166" s="49">
        <v>0.0</v>
      </c>
      <c r="Q166" s="50"/>
      <c r="R166" s="50"/>
      <c r="S166" s="45" t="s">
        <v>113</v>
      </c>
      <c r="T166" s="24" t="s">
        <v>672</v>
      </c>
      <c r="U166" s="9" t="s">
        <v>19</v>
      </c>
      <c r="V166" s="51" t="str">
        <f t="shared" si="3"/>
        <v>Ativo</v>
      </c>
      <c r="W166" s="45"/>
      <c r="X166" s="52" t="s">
        <v>124</v>
      </c>
      <c r="Y166" s="54"/>
      <c r="Z166" s="54"/>
      <c r="AA166" s="54"/>
      <c r="AB166" s="54"/>
      <c r="AC166" s="54"/>
      <c r="AD166" s="54"/>
      <c r="AE166" s="54">
        <v>0.0</v>
      </c>
      <c r="AF166" s="54">
        <v>15390.31</v>
      </c>
      <c r="AG166" s="54">
        <v>15561.04</v>
      </c>
      <c r="AH166" s="54">
        <v>15708.24</v>
      </c>
      <c r="AI166" s="54">
        <v>12752.84</v>
      </c>
      <c r="AJ166" s="54">
        <v>12827.29</v>
      </c>
      <c r="AK166" s="54">
        <v>12895.51</v>
      </c>
      <c r="AL166" s="54">
        <v>12973.3</v>
      </c>
      <c r="AM166" s="54">
        <v>13073.88</v>
      </c>
      <c r="AN166" s="54">
        <v>16404.95</v>
      </c>
      <c r="AO166" s="54">
        <v>13511.52</v>
      </c>
      <c r="AP166" s="53">
        <v>13608.52</v>
      </c>
      <c r="AQ166" s="53">
        <v>13716.42</v>
      </c>
      <c r="AR166" s="53">
        <v>13712.25</v>
      </c>
      <c r="AS166" s="53">
        <v>0.0</v>
      </c>
      <c r="AT166" s="53">
        <f t="array" ref="AT166">XLOOKUP(C166,'PL TOTAL D0'!A:A,'PL TOTAL D0'!C:C,"")</f>
        <v>0.62</v>
      </c>
    </row>
    <row r="167" ht="15.75" customHeight="1">
      <c r="A167" s="41" t="s">
        <v>36</v>
      </c>
      <c r="B167" s="55" t="s">
        <v>673</v>
      </c>
      <c r="C167" s="43" t="s">
        <v>674</v>
      </c>
      <c r="D167" s="44" t="s">
        <v>56</v>
      </c>
      <c r="E167" s="45" t="s">
        <v>29</v>
      </c>
      <c r="F167" s="44" t="s">
        <v>675</v>
      </c>
      <c r="G167" s="44" t="str">
        <f t="shared" si="1"/>
        <v>Augusto</v>
      </c>
      <c r="H167" s="46" t="s">
        <v>111</v>
      </c>
      <c r="I167" s="46" t="s">
        <v>24</v>
      </c>
      <c r="J167" s="44" t="str">
        <f t="shared" si="5"/>
        <v>Não</v>
      </c>
      <c r="K167" s="47">
        <v>44935.0</v>
      </c>
      <c r="L167" s="45"/>
      <c r="M167" s="45" t="s">
        <v>51</v>
      </c>
      <c r="N167" s="48">
        <v>0.01</v>
      </c>
      <c r="O167" s="44" t="s">
        <v>24</v>
      </c>
      <c r="P167" s="49">
        <v>0.0</v>
      </c>
      <c r="Q167" s="50"/>
      <c r="R167" s="50"/>
      <c r="S167" s="45" t="s">
        <v>113</v>
      </c>
      <c r="T167" s="24" t="s">
        <v>676</v>
      </c>
      <c r="U167" s="9" t="s">
        <v>29</v>
      </c>
      <c r="V167" s="51" t="str">
        <f t="shared" si="3"/>
        <v>Ativo</v>
      </c>
      <c r="W167" s="45"/>
      <c r="X167" s="52" t="s">
        <v>124</v>
      </c>
      <c r="Y167" s="54"/>
      <c r="Z167" s="54"/>
      <c r="AA167" s="54"/>
      <c r="AB167" s="54">
        <v>381298.58</v>
      </c>
      <c r="AC167" s="54">
        <v>265464.98</v>
      </c>
      <c r="AD167" s="54">
        <v>267762.35</v>
      </c>
      <c r="AE167" s="54">
        <v>255619.92</v>
      </c>
      <c r="AF167" s="54">
        <v>257567.67</v>
      </c>
      <c r="AG167" s="54">
        <v>260425.27</v>
      </c>
      <c r="AH167" s="54">
        <v>263021.44</v>
      </c>
      <c r="AI167" s="54">
        <v>265529.31</v>
      </c>
      <c r="AJ167" s="54">
        <v>268251.05</v>
      </c>
      <c r="AK167" s="54">
        <v>270578.92</v>
      </c>
      <c r="AL167" s="54">
        <v>273195.75</v>
      </c>
      <c r="AM167" s="54">
        <v>275485.49</v>
      </c>
      <c r="AN167" s="54">
        <v>277899.52</v>
      </c>
      <c r="AO167" s="54">
        <v>94278.48</v>
      </c>
      <c r="AP167" s="53">
        <v>95103.42</v>
      </c>
      <c r="AQ167" s="53">
        <v>96166.27</v>
      </c>
      <c r="AR167" s="53">
        <v>96200.17</v>
      </c>
      <c r="AS167" s="53">
        <v>85914.29</v>
      </c>
      <c r="AT167" s="53">
        <f t="array" ref="AT167">XLOOKUP(C167,'PL TOTAL D0'!A:A,'PL TOTAL D0'!C:C,"")</f>
        <v>86332.19</v>
      </c>
    </row>
    <row r="168" ht="15.75" customHeight="1">
      <c r="A168" s="41" t="s">
        <v>36</v>
      </c>
      <c r="B168" s="42" t="s">
        <v>677</v>
      </c>
      <c r="C168" s="43" t="s">
        <v>678</v>
      </c>
      <c r="D168" s="44" t="s">
        <v>56</v>
      </c>
      <c r="E168" s="45" t="s">
        <v>29</v>
      </c>
      <c r="F168" s="44" t="s">
        <v>677</v>
      </c>
      <c r="G168" s="44" t="str">
        <f t="shared" si="1"/>
        <v>Augusto</v>
      </c>
      <c r="H168" s="46" t="s">
        <v>111</v>
      </c>
      <c r="I168" s="46" t="s">
        <v>24</v>
      </c>
      <c r="J168" s="44" t="str">
        <f t="shared" si="5"/>
        <v>Não</v>
      </c>
      <c r="K168" s="47">
        <v>45000.0</v>
      </c>
      <c r="L168" s="45"/>
      <c r="M168" s="45" t="s">
        <v>270</v>
      </c>
      <c r="N168" s="48">
        <v>0.02</v>
      </c>
      <c r="O168" s="44" t="s">
        <v>42</v>
      </c>
      <c r="P168" s="49">
        <v>0.2</v>
      </c>
      <c r="Q168" s="50"/>
      <c r="R168" s="50"/>
      <c r="S168" s="45" t="s">
        <v>113</v>
      </c>
      <c r="T168" s="24" t="s">
        <v>679</v>
      </c>
      <c r="U168" s="9" t="s">
        <v>29</v>
      </c>
      <c r="V168" s="51" t="str">
        <f t="shared" si="3"/>
        <v>Ativo</v>
      </c>
      <c r="W168" s="45"/>
      <c r="X168" s="52" t="s">
        <v>115</v>
      </c>
      <c r="Y168" s="54"/>
      <c r="Z168" s="54"/>
      <c r="AA168" s="54"/>
      <c r="AB168" s="54"/>
      <c r="AC168" s="54">
        <v>0.0</v>
      </c>
      <c r="AD168" s="54">
        <v>0.0</v>
      </c>
      <c r="AE168" s="54">
        <v>17955.96</v>
      </c>
      <c r="AF168" s="54">
        <v>18549.92</v>
      </c>
      <c r="AG168" s="54">
        <v>1010.11</v>
      </c>
      <c r="AH168" s="54">
        <v>1019.44</v>
      </c>
      <c r="AI168" s="54">
        <v>1029.1</v>
      </c>
      <c r="AJ168" s="54">
        <v>1041.12</v>
      </c>
      <c r="AK168" s="54">
        <v>1051.55</v>
      </c>
      <c r="AL168" s="54">
        <v>1062.82</v>
      </c>
      <c r="AM168" s="54">
        <v>1072.3</v>
      </c>
      <c r="AN168" s="54">
        <v>1082.15</v>
      </c>
      <c r="AO168" s="54">
        <v>1092.88</v>
      </c>
      <c r="AP168" s="53">
        <v>1104.97</v>
      </c>
      <c r="AQ168" s="53">
        <v>1119.31</v>
      </c>
      <c r="AR168" s="53">
        <v>1111.57</v>
      </c>
      <c r="AS168" s="53">
        <v>1106.65</v>
      </c>
      <c r="AT168" s="53">
        <f t="array" ref="AT168">XLOOKUP(C168,'PL TOTAL D0'!A:A,'PL TOTAL D0'!C:C,"")</f>
        <v>1113.67</v>
      </c>
    </row>
    <row r="169" ht="15.75" customHeight="1">
      <c r="A169" s="41" t="s">
        <v>36</v>
      </c>
      <c r="B169" s="42" t="s">
        <v>680</v>
      </c>
      <c r="C169" s="43" t="s">
        <v>681</v>
      </c>
      <c r="D169" s="44" t="s">
        <v>18</v>
      </c>
      <c r="E169" s="45" t="s">
        <v>29</v>
      </c>
      <c r="F169" s="44" t="s">
        <v>295</v>
      </c>
      <c r="G169" s="44" t="str">
        <f t="shared" si="1"/>
        <v>Augusto</v>
      </c>
      <c r="H169" s="46" t="s">
        <v>111</v>
      </c>
      <c r="I169" s="46" t="s">
        <v>24</v>
      </c>
      <c r="J169" s="44" t="str">
        <f t="shared" si="5"/>
        <v>Não</v>
      </c>
      <c r="K169" s="47">
        <v>44921.0</v>
      </c>
      <c r="L169" s="45"/>
      <c r="M169" s="45" t="s">
        <v>41</v>
      </c>
      <c r="N169" s="48">
        <v>0.015</v>
      </c>
      <c r="O169" s="44" t="s">
        <v>42</v>
      </c>
      <c r="P169" s="49">
        <v>0.1</v>
      </c>
      <c r="Q169" s="60"/>
      <c r="R169" s="50"/>
      <c r="S169" s="45" t="s">
        <v>113</v>
      </c>
      <c r="T169" s="24" t="s">
        <v>682</v>
      </c>
      <c r="U169" s="9" t="s">
        <v>29</v>
      </c>
      <c r="V169" s="51" t="str">
        <f t="shared" si="3"/>
        <v>Ativo</v>
      </c>
      <c r="W169" s="45"/>
      <c r="X169" s="52" t="s">
        <v>124</v>
      </c>
      <c r="Y169" s="54"/>
      <c r="Z169" s="54"/>
      <c r="AA169" s="54"/>
      <c r="AB169" s="54">
        <v>120188.38</v>
      </c>
      <c r="AC169" s="54">
        <v>212304.81</v>
      </c>
      <c r="AD169" s="54">
        <v>214097.75</v>
      </c>
      <c r="AE169" s="54">
        <v>215903.39</v>
      </c>
      <c r="AF169" s="54">
        <v>237121.83</v>
      </c>
      <c r="AG169" s="54">
        <v>241167.17</v>
      </c>
      <c r="AH169" s="54">
        <v>265869.69</v>
      </c>
      <c r="AI169" s="54">
        <v>269316.47</v>
      </c>
      <c r="AJ169" s="54">
        <v>268103.17</v>
      </c>
      <c r="AK169" s="54">
        <v>156243.89</v>
      </c>
      <c r="AL169" s="54">
        <v>153223.7</v>
      </c>
      <c r="AM169" s="54">
        <v>166687.26</v>
      </c>
      <c r="AN169" s="54">
        <v>173716.99</v>
      </c>
      <c r="AO169" s="54">
        <v>168275.08</v>
      </c>
      <c r="AP169" s="53">
        <v>169818.22</v>
      </c>
      <c r="AQ169" s="53">
        <v>171477.4</v>
      </c>
      <c r="AR169" s="53">
        <v>170570.62</v>
      </c>
      <c r="AS169" s="53">
        <v>169722.4</v>
      </c>
      <c r="AT169" s="53">
        <f t="array" ref="AT169">XLOOKUP(C169,'PL TOTAL D0'!A:A,'PL TOTAL D0'!C:C,"")</f>
        <v>170733.8</v>
      </c>
    </row>
    <row r="170" ht="15.75" customHeight="1">
      <c r="A170" s="41" t="s">
        <v>36</v>
      </c>
      <c r="B170" s="42" t="s">
        <v>683</v>
      </c>
      <c r="C170" s="43" t="s">
        <v>684</v>
      </c>
      <c r="D170" s="44" t="s">
        <v>18</v>
      </c>
      <c r="E170" s="45" t="s">
        <v>29</v>
      </c>
      <c r="F170" s="44" t="s">
        <v>142</v>
      </c>
      <c r="G170" s="44" t="str">
        <f t="shared" si="1"/>
        <v>Augusto</v>
      </c>
      <c r="H170" s="51" t="s">
        <v>147</v>
      </c>
      <c r="I170" s="51" t="s">
        <v>685</v>
      </c>
      <c r="J170" s="44" t="str">
        <f t="shared" si="5"/>
        <v>Não</v>
      </c>
      <c r="K170" s="47">
        <v>45061.0</v>
      </c>
      <c r="L170" s="45"/>
      <c r="M170" s="45" t="s">
        <v>51</v>
      </c>
      <c r="N170" s="48">
        <v>0.012</v>
      </c>
      <c r="O170" s="44" t="s">
        <v>24</v>
      </c>
      <c r="P170" s="49">
        <v>0.0</v>
      </c>
      <c r="Q170" s="50"/>
      <c r="R170" s="60" t="s">
        <v>686</v>
      </c>
      <c r="S170" s="45" t="s">
        <v>113</v>
      </c>
      <c r="T170" s="24" t="s">
        <v>687</v>
      </c>
      <c r="U170" s="9" t="s">
        <v>29</v>
      </c>
      <c r="V170" s="51" t="str">
        <f t="shared" si="3"/>
        <v>Ativo</v>
      </c>
      <c r="W170" s="45"/>
      <c r="X170" s="52" t="s">
        <v>124</v>
      </c>
      <c r="Y170" s="54"/>
      <c r="Z170" s="54"/>
      <c r="AA170" s="54"/>
      <c r="AB170" s="54"/>
      <c r="AC170" s="54"/>
      <c r="AD170" s="54"/>
      <c r="AE170" s="54"/>
      <c r="AF170" s="54">
        <v>0.0</v>
      </c>
      <c r="AG170" s="54">
        <v>274818.05</v>
      </c>
      <c r="AH170" s="54">
        <v>277673.23</v>
      </c>
      <c r="AI170" s="54">
        <v>279989.85</v>
      </c>
      <c r="AJ170" s="54">
        <v>282280.53</v>
      </c>
      <c r="AK170" s="54">
        <v>283963.38</v>
      </c>
      <c r="AL170" s="54">
        <v>285881.02</v>
      </c>
      <c r="AM170" s="54">
        <v>286365.27</v>
      </c>
      <c r="AN170" s="54">
        <v>288801.62</v>
      </c>
      <c r="AO170" s="54">
        <v>291247.23</v>
      </c>
      <c r="AP170" s="53">
        <v>293121.54</v>
      </c>
      <c r="AQ170" s="53">
        <v>294500.57</v>
      </c>
      <c r="AR170" s="53">
        <v>296062.37</v>
      </c>
      <c r="AS170" s="53">
        <v>287928.3</v>
      </c>
      <c r="AT170" s="53">
        <f t="array" ref="AT170">XLOOKUP(C170,'PL TOTAL D0'!A:A,'PL TOTAL D0'!C:C,"")</f>
        <v>114030.8</v>
      </c>
    </row>
    <row r="171" ht="15.75" customHeight="1">
      <c r="A171" s="41" t="s">
        <v>36</v>
      </c>
      <c r="B171" s="42" t="s">
        <v>688</v>
      </c>
      <c r="C171" s="43" t="s">
        <v>689</v>
      </c>
      <c r="D171" s="44" t="s">
        <v>56</v>
      </c>
      <c r="E171" s="45" t="s">
        <v>29</v>
      </c>
      <c r="F171" s="44" t="s">
        <v>690</v>
      </c>
      <c r="G171" s="44" t="str">
        <f t="shared" si="1"/>
        <v>Breno</v>
      </c>
      <c r="H171" s="46" t="s">
        <v>111</v>
      </c>
      <c r="I171" s="46" t="s">
        <v>24</v>
      </c>
      <c r="J171" s="44" t="str">
        <f t="shared" si="5"/>
        <v>Não</v>
      </c>
      <c r="K171" s="47">
        <v>45006.0</v>
      </c>
      <c r="L171" s="45"/>
      <c r="M171" s="45" t="s">
        <v>51</v>
      </c>
      <c r="N171" s="48">
        <v>0.007</v>
      </c>
      <c r="O171" s="44" t="s">
        <v>24</v>
      </c>
      <c r="P171" s="49">
        <v>0.0</v>
      </c>
      <c r="Q171" s="60"/>
      <c r="R171" s="50"/>
      <c r="S171" s="45" t="s">
        <v>113</v>
      </c>
      <c r="T171" s="24" t="s">
        <v>691</v>
      </c>
      <c r="U171" s="9" t="s">
        <v>29</v>
      </c>
      <c r="V171" s="51" t="str">
        <f t="shared" si="3"/>
        <v>Ativo</v>
      </c>
      <c r="W171" s="45"/>
      <c r="X171" s="52" t="s">
        <v>124</v>
      </c>
      <c r="Y171" s="54"/>
      <c r="Z171" s="54"/>
      <c r="AA171" s="54"/>
      <c r="AB171" s="54"/>
      <c r="AC171" s="54">
        <v>0.0</v>
      </c>
      <c r="AD171" s="54">
        <v>0.0</v>
      </c>
      <c r="AE171" s="54">
        <v>745648.09</v>
      </c>
      <c r="AF171" s="54">
        <v>749900.83</v>
      </c>
      <c r="AG171" s="54">
        <v>756752.38</v>
      </c>
      <c r="AH171" s="54">
        <v>772289.75</v>
      </c>
      <c r="AI171" s="54">
        <v>788470.5</v>
      </c>
      <c r="AJ171" s="54">
        <v>788285.49</v>
      </c>
      <c r="AK171" s="54">
        <v>791403.78</v>
      </c>
      <c r="AL171" s="54">
        <v>794481.47</v>
      </c>
      <c r="AM171" s="54">
        <v>802400.49</v>
      </c>
      <c r="AN171" s="54">
        <v>810142.87</v>
      </c>
      <c r="AO171" s="54">
        <v>811716.97</v>
      </c>
      <c r="AP171" s="53">
        <v>815236.74</v>
      </c>
      <c r="AQ171" s="53">
        <v>818622.85</v>
      </c>
      <c r="AR171" s="53">
        <v>821463.2</v>
      </c>
      <c r="AS171" s="53">
        <v>826979.6</v>
      </c>
      <c r="AT171" s="53">
        <f t="array" ref="AT171">XLOOKUP(C171,'PL TOTAL D0'!A:A,'PL TOTAL D0'!C:C,"")</f>
        <v>832263.8</v>
      </c>
    </row>
    <row r="172" ht="15.75" customHeight="1">
      <c r="A172" s="41" t="s">
        <v>36</v>
      </c>
      <c r="B172" s="42" t="s">
        <v>688</v>
      </c>
      <c r="C172" s="43" t="s">
        <v>692</v>
      </c>
      <c r="D172" s="44" t="s">
        <v>56</v>
      </c>
      <c r="E172" s="45" t="s">
        <v>29</v>
      </c>
      <c r="F172" s="44" t="s">
        <v>690</v>
      </c>
      <c r="G172" s="44" t="str">
        <f t="shared" si="1"/>
        <v>Bruno</v>
      </c>
      <c r="H172" s="46" t="s">
        <v>111</v>
      </c>
      <c r="I172" s="46" t="s">
        <v>24</v>
      </c>
      <c r="J172" s="44" t="str">
        <f t="shared" si="5"/>
        <v>Não</v>
      </c>
      <c r="K172" s="47">
        <v>44910.0</v>
      </c>
      <c r="L172" s="45"/>
      <c r="M172" s="45" t="s">
        <v>51</v>
      </c>
      <c r="N172" s="48">
        <v>0.007</v>
      </c>
      <c r="O172" s="44" t="s">
        <v>24</v>
      </c>
      <c r="P172" s="49">
        <v>0.0</v>
      </c>
      <c r="Q172" s="50"/>
      <c r="R172" s="134" t="s">
        <v>693</v>
      </c>
      <c r="S172" s="45" t="s">
        <v>113</v>
      </c>
      <c r="T172" s="24" t="s">
        <v>691</v>
      </c>
      <c r="U172" s="9" t="s">
        <v>29</v>
      </c>
      <c r="V172" s="51" t="str">
        <f t="shared" si="3"/>
        <v>Ativo</v>
      </c>
      <c r="W172" s="45"/>
      <c r="X172" s="52" t="s">
        <v>124</v>
      </c>
      <c r="Y172" s="54"/>
      <c r="Z172" s="54"/>
      <c r="AA172" s="54"/>
      <c r="AB172" s="54">
        <v>3002969.87</v>
      </c>
      <c r="AC172" s="54">
        <v>3002364.42</v>
      </c>
      <c r="AD172" s="54">
        <v>2994048.19</v>
      </c>
      <c r="AE172" s="54">
        <v>3037619.94</v>
      </c>
      <c r="AF172" s="54">
        <v>3055373.84</v>
      </c>
      <c r="AG172" s="54">
        <v>3188978.01</v>
      </c>
      <c r="AH172" s="54">
        <v>3221516.64</v>
      </c>
      <c r="AI172" s="54">
        <v>3255128.52</v>
      </c>
      <c r="AJ172" s="54">
        <v>3293994.07</v>
      </c>
      <c r="AK172" s="54">
        <v>3329507.61</v>
      </c>
      <c r="AL172" s="54">
        <v>3358659.09</v>
      </c>
      <c r="AM172" s="54">
        <v>3393453.45</v>
      </c>
      <c r="AN172" s="54">
        <v>3619844.51</v>
      </c>
      <c r="AO172" s="54">
        <v>3753742.36</v>
      </c>
      <c r="AP172" s="53">
        <v>3791308.5</v>
      </c>
      <c r="AQ172" s="53">
        <v>3839579.0</v>
      </c>
      <c r="AR172" s="53">
        <v>3988290.83</v>
      </c>
      <c r="AS172" s="53">
        <v>3584126.0</v>
      </c>
      <c r="AT172" s="53">
        <f t="array" ref="AT172">XLOOKUP(C172,'PL TOTAL D0'!A:A,'PL TOTAL D0'!C:C,"")</f>
        <v>3610119</v>
      </c>
    </row>
    <row r="173" ht="15.75" customHeight="1">
      <c r="A173" s="41" t="s">
        <v>36</v>
      </c>
      <c r="B173" s="42" t="s">
        <v>694</v>
      </c>
      <c r="C173" s="43" t="s">
        <v>695</v>
      </c>
      <c r="D173" s="44" t="s">
        <v>18</v>
      </c>
      <c r="E173" s="45" t="s">
        <v>29</v>
      </c>
      <c r="F173" s="9" t="s">
        <v>696</v>
      </c>
      <c r="G173" s="44" t="str">
        <f t="shared" si="1"/>
        <v>Augusto</v>
      </c>
      <c r="H173" s="51" t="s">
        <v>111</v>
      </c>
      <c r="I173" s="51" t="s">
        <v>24</v>
      </c>
      <c r="J173" s="44" t="str">
        <f t="shared" si="5"/>
        <v>Não</v>
      </c>
      <c r="K173" s="47">
        <v>45278.0</v>
      </c>
      <c r="L173" s="45"/>
      <c r="M173" s="45" t="s">
        <v>51</v>
      </c>
      <c r="N173" s="94">
        <v>0.01</v>
      </c>
      <c r="O173" s="95" t="s">
        <v>24</v>
      </c>
      <c r="P173" s="96">
        <v>0.0</v>
      </c>
      <c r="Q173" s="50"/>
      <c r="R173" s="134"/>
      <c r="S173" s="45" t="s">
        <v>113</v>
      </c>
      <c r="T173" s="24" t="s">
        <v>697</v>
      </c>
      <c r="U173" s="9" t="s">
        <v>698</v>
      </c>
      <c r="V173" s="51" t="str">
        <f t="shared" si="3"/>
        <v>Ativo</v>
      </c>
      <c r="W173" s="45"/>
      <c r="X173" s="52" t="s">
        <v>124</v>
      </c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>
        <v>63831.77</v>
      </c>
      <c r="AO173" s="54">
        <v>56173.7</v>
      </c>
      <c r="AP173" s="53">
        <v>44145.23</v>
      </c>
      <c r="AQ173" s="53">
        <v>44497.8</v>
      </c>
      <c r="AR173" s="53">
        <v>41989.04</v>
      </c>
      <c r="AS173" s="53">
        <v>42254.65</v>
      </c>
      <c r="AT173" s="53">
        <f t="array" ref="AT173">XLOOKUP(C173,'PL TOTAL D0'!A:A,'PL TOTAL D0'!C:C,"")</f>
        <v>40983.3</v>
      </c>
    </row>
    <row r="174" ht="15.75" customHeight="1">
      <c r="A174" s="41" t="s">
        <v>36</v>
      </c>
      <c r="B174" s="42" t="s">
        <v>699</v>
      </c>
      <c r="C174" s="43" t="s">
        <v>700</v>
      </c>
      <c r="D174" s="44" t="s">
        <v>18</v>
      </c>
      <c r="E174" s="45" t="s">
        <v>29</v>
      </c>
      <c r="F174" s="44" t="s">
        <v>167</v>
      </c>
      <c r="G174" s="44" t="str">
        <f t="shared" si="1"/>
        <v>#N/A</v>
      </c>
      <c r="H174" s="51" t="s">
        <v>147</v>
      </c>
      <c r="I174" s="46" t="s">
        <v>220</v>
      </c>
      <c r="J174" s="44" t="str">
        <f t="shared" si="5"/>
        <v>Não</v>
      </c>
      <c r="K174" s="47">
        <v>44888.0</v>
      </c>
      <c r="L174" s="45"/>
      <c r="M174" s="45" t="s">
        <v>51</v>
      </c>
      <c r="N174" s="48">
        <v>0.01</v>
      </c>
      <c r="O174" s="44" t="s">
        <v>24</v>
      </c>
      <c r="P174" s="49">
        <v>0.0</v>
      </c>
      <c r="Q174" s="50"/>
      <c r="R174" s="50"/>
      <c r="S174" s="45" t="s">
        <v>113</v>
      </c>
      <c r="T174" s="24" t="s">
        <v>701</v>
      </c>
      <c r="U174" s="9" t="s">
        <v>29</v>
      </c>
      <c r="V174" s="51" t="str">
        <f t="shared" si="3"/>
        <v>Inativo</v>
      </c>
      <c r="W174" s="45"/>
      <c r="X174" s="52" t="s">
        <v>124</v>
      </c>
      <c r="Y174" s="54"/>
      <c r="Z174" s="54"/>
      <c r="AA174" s="54"/>
      <c r="AB174" s="54">
        <v>152964.17</v>
      </c>
      <c r="AC174" s="54">
        <v>0.0</v>
      </c>
      <c r="AD174" s="54">
        <v>0.0</v>
      </c>
      <c r="AE174" s="54">
        <v>0.0</v>
      </c>
      <c r="AF174" s="54">
        <v>0.0</v>
      </c>
      <c r="AG174" s="54">
        <v>0.0</v>
      </c>
      <c r="AH174" s="54">
        <v>0.0</v>
      </c>
      <c r="AI174" s="54">
        <v>0.0</v>
      </c>
      <c r="AJ174" s="54">
        <v>0.0</v>
      </c>
      <c r="AK174" s="54">
        <v>0.0</v>
      </c>
      <c r="AL174" s="54">
        <v>0.0</v>
      </c>
      <c r="AM174" s="54">
        <v>0.0</v>
      </c>
      <c r="AN174" s="54">
        <v>0.0</v>
      </c>
      <c r="AO174" s="54">
        <v>0.0</v>
      </c>
      <c r="AP174" s="53">
        <v>0.0</v>
      </c>
      <c r="AQ174" s="53">
        <v>0.0</v>
      </c>
      <c r="AR174" s="53">
        <v>0.0</v>
      </c>
      <c r="AS174" s="53">
        <v>0.0</v>
      </c>
      <c r="AT174" s="53" t="str">
        <f t="array" ref="AT174">XLOOKUP(C174,'PL TOTAL D0'!A:A,'PL TOTAL D0'!C:C,"")</f>
        <v/>
      </c>
    </row>
    <row r="175" ht="15.75" customHeight="1">
      <c r="A175" s="41" t="s">
        <v>36</v>
      </c>
      <c r="B175" s="42" t="s">
        <v>702</v>
      </c>
      <c r="C175" s="43" t="s">
        <v>703</v>
      </c>
      <c r="D175" s="44" t="s">
        <v>18</v>
      </c>
      <c r="E175" s="45" t="s">
        <v>29</v>
      </c>
      <c r="F175" s="44" t="s">
        <v>167</v>
      </c>
      <c r="G175" s="44" t="str">
        <f t="shared" si="1"/>
        <v>Augusto</v>
      </c>
      <c r="H175" s="51" t="s">
        <v>147</v>
      </c>
      <c r="I175" s="51" t="s">
        <v>220</v>
      </c>
      <c r="J175" s="44" t="str">
        <f t="shared" si="5"/>
        <v>Não</v>
      </c>
      <c r="K175" s="47">
        <v>44928.0</v>
      </c>
      <c r="L175" s="45"/>
      <c r="M175" s="45" t="s">
        <v>51</v>
      </c>
      <c r="N175" s="48">
        <v>0.01</v>
      </c>
      <c r="O175" s="44" t="s">
        <v>24</v>
      </c>
      <c r="P175" s="49">
        <v>0.0</v>
      </c>
      <c r="Q175" s="50"/>
      <c r="R175" s="50"/>
      <c r="S175" s="45" t="s">
        <v>113</v>
      </c>
      <c r="T175" s="24" t="s">
        <v>701</v>
      </c>
      <c r="U175" s="9" t="s">
        <v>29</v>
      </c>
      <c r="V175" s="51" t="str">
        <f t="shared" si="3"/>
        <v>Ativo</v>
      </c>
      <c r="W175" s="45"/>
      <c r="X175" s="52" t="s">
        <v>124</v>
      </c>
      <c r="Y175" s="54"/>
      <c r="Z175" s="54"/>
      <c r="AA175" s="54"/>
      <c r="AB175" s="54">
        <v>101311.76</v>
      </c>
      <c r="AC175" s="54">
        <v>247661.67</v>
      </c>
      <c r="AD175" s="54">
        <v>249563.53</v>
      </c>
      <c r="AE175" s="54">
        <v>242169.05</v>
      </c>
      <c r="AF175" s="54">
        <v>243989.82</v>
      </c>
      <c r="AG175" s="54">
        <v>134113.35</v>
      </c>
      <c r="AH175" s="54">
        <v>135314.45</v>
      </c>
      <c r="AI175" s="54">
        <v>154121.1</v>
      </c>
      <c r="AJ175" s="54">
        <v>114705.22</v>
      </c>
      <c r="AK175" s="54">
        <v>115669.04</v>
      </c>
      <c r="AL175" s="54">
        <v>116779.86</v>
      </c>
      <c r="AM175" s="54">
        <v>117032.81</v>
      </c>
      <c r="AN175" s="54">
        <v>117996.13</v>
      </c>
      <c r="AO175" s="54">
        <v>119101.48</v>
      </c>
      <c r="AP175" s="53">
        <v>270.23</v>
      </c>
      <c r="AQ175" s="53">
        <v>209.26</v>
      </c>
      <c r="AR175" s="53">
        <v>210.76</v>
      </c>
      <c r="AS175" s="53">
        <v>210.87</v>
      </c>
      <c r="AT175" s="53">
        <f t="array" ref="AT175">XLOOKUP(C175,'PL TOTAL D0'!A:A,'PL TOTAL D0'!C:C,"")</f>
        <v>212.98</v>
      </c>
    </row>
    <row r="176" ht="15.75" customHeight="1">
      <c r="A176" s="41" t="s">
        <v>36</v>
      </c>
      <c r="B176" s="42" t="s">
        <v>704</v>
      </c>
      <c r="C176" s="43" t="s">
        <v>705</v>
      </c>
      <c r="D176" s="44" t="s">
        <v>18</v>
      </c>
      <c r="E176" s="45" t="s">
        <v>175</v>
      </c>
      <c r="F176" s="44" t="s">
        <v>176</v>
      </c>
      <c r="G176" s="44" t="str">
        <f t="shared" si="1"/>
        <v>Augusto</v>
      </c>
      <c r="H176" s="46" t="s">
        <v>111</v>
      </c>
      <c r="I176" s="46" t="s">
        <v>24</v>
      </c>
      <c r="J176" s="44" t="str">
        <f t="shared" si="5"/>
        <v>Não</v>
      </c>
      <c r="K176" s="47">
        <v>44973.0</v>
      </c>
      <c r="L176" s="45"/>
      <c r="M176" s="45" t="s">
        <v>51</v>
      </c>
      <c r="N176" s="48">
        <v>0.012</v>
      </c>
      <c r="O176" s="44" t="s">
        <v>24</v>
      </c>
      <c r="P176" s="49">
        <v>0.0</v>
      </c>
      <c r="Q176" s="50"/>
      <c r="R176" s="50"/>
      <c r="S176" s="45" t="s">
        <v>113</v>
      </c>
      <c r="T176" s="24" t="s">
        <v>706</v>
      </c>
      <c r="U176" s="9" t="s">
        <v>179</v>
      </c>
      <c r="V176" s="51" t="str">
        <f t="shared" si="3"/>
        <v>Ativo</v>
      </c>
      <c r="W176" s="45"/>
      <c r="X176" s="52" t="s">
        <v>124</v>
      </c>
      <c r="Y176" s="54"/>
      <c r="Z176" s="54"/>
      <c r="AA176" s="54"/>
      <c r="AB176" s="54"/>
      <c r="AC176" s="54"/>
      <c r="AD176" s="54">
        <v>34505.57</v>
      </c>
      <c r="AE176" s="54">
        <v>36392.24</v>
      </c>
      <c r="AF176" s="54">
        <v>38036.68</v>
      </c>
      <c r="AG176" s="54">
        <v>39676.93</v>
      </c>
      <c r="AH176" s="54">
        <v>41444.93</v>
      </c>
      <c r="AI176" s="54">
        <v>43329.27</v>
      </c>
      <c r="AJ176" s="54">
        <v>45255.67</v>
      </c>
      <c r="AK176" s="54">
        <v>47114.01</v>
      </c>
      <c r="AL176" s="54">
        <v>49049.48</v>
      </c>
      <c r="AM176" s="54">
        <v>50795.0</v>
      </c>
      <c r="AN176" s="54">
        <v>52451.76</v>
      </c>
      <c r="AO176" s="54">
        <v>54435.03</v>
      </c>
      <c r="AP176" s="53">
        <v>56356.83</v>
      </c>
      <c r="AQ176" s="53">
        <v>58345.64</v>
      </c>
      <c r="AR176" s="53">
        <v>60280.95</v>
      </c>
      <c r="AS176" s="53">
        <v>62245.71</v>
      </c>
      <c r="AT176" s="53">
        <f t="array" ref="AT176">XLOOKUP(C176,'PL TOTAL D0'!A:A,'PL TOTAL D0'!C:C,"")</f>
        <v>64239.05</v>
      </c>
    </row>
    <row r="177" ht="15.75" customHeight="1">
      <c r="A177" s="41" t="s">
        <v>36</v>
      </c>
      <c r="B177" s="61" t="s">
        <v>707</v>
      </c>
      <c r="C177" s="43" t="s">
        <v>708</v>
      </c>
      <c r="D177" s="44" t="s">
        <v>18</v>
      </c>
      <c r="E177" s="45" t="s">
        <v>29</v>
      </c>
      <c r="F177" s="44" t="s">
        <v>696</v>
      </c>
      <c r="G177" s="44" t="str">
        <f t="shared" si="1"/>
        <v>Augusto</v>
      </c>
      <c r="H177" s="51" t="s">
        <v>111</v>
      </c>
      <c r="I177" s="51" t="s">
        <v>24</v>
      </c>
      <c r="J177" s="44" t="str">
        <f t="shared" si="5"/>
        <v>Não</v>
      </c>
      <c r="K177" s="47">
        <v>45166.0</v>
      </c>
      <c r="L177" s="62"/>
      <c r="M177" s="45" t="s">
        <v>41</v>
      </c>
      <c r="N177" s="48">
        <v>0.015</v>
      </c>
      <c r="O177" s="44" t="s">
        <v>42</v>
      </c>
      <c r="P177" s="49">
        <v>0.1</v>
      </c>
      <c r="Q177" s="50"/>
      <c r="R177" s="50"/>
      <c r="S177" s="45" t="s">
        <v>113</v>
      </c>
      <c r="T177" s="24" t="s">
        <v>709</v>
      </c>
      <c r="U177" s="9" t="s">
        <v>29</v>
      </c>
      <c r="V177" s="51" t="str">
        <f t="shared" si="3"/>
        <v>Ativo</v>
      </c>
      <c r="W177" s="45"/>
      <c r="X177" s="52" t="s">
        <v>124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32543.86</v>
      </c>
      <c r="AP177" s="53">
        <v>32793.11</v>
      </c>
      <c r="AQ177" s="53">
        <v>28025.44</v>
      </c>
      <c r="AR177" s="53">
        <v>28211.93</v>
      </c>
      <c r="AS177" s="53">
        <v>28402.57</v>
      </c>
      <c r="AT177" s="53">
        <f t="array" ref="AT177">XLOOKUP(C177,'PL TOTAL D0'!A:A,'PL TOTAL D0'!C:C,"")</f>
        <v>28600.12</v>
      </c>
    </row>
    <row r="178" ht="15.75" customHeight="1">
      <c r="A178" s="41" t="s">
        <v>36</v>
      </c>
      <c r="B178" s="97" t="s">
        <v>710</v>
      </c>
      <c r="C178" s="71" t="s">
        <v>711</v>
      </c>
      <c r="D178" s="44" t="s">
        <v>18</v>
      </c>
      <c r="E178" s="45" t="s">
        <v>175</v>
      </c>
      <c r="F178" s="44" t="s">
        <v>197</v>
      </c>
      <c r="G178" s="44" t="str">
        <f t="shared" si="1"/>
        <v>#N/A</v>
      </c>
      <c r="H178" s="51" t="s">
        <v>147</v>
      </c>
      <c r="I178" s="46" t="s">
        <v>220</v>
      </c>
      <c r="J178" s="44" t="str">
        <f t="shared" si="5"/>
        <v>Não</v>
      </c>
      <c r="K178" s="47">
        <v>45233.0</v>
      </c>
      <c r="L178" s="62"/>
      <c r="M178" s="45" t="s">
        <v>112</v>
      </c>
      <c r="N178" s="48">
        <v>0.012</v>
      </c>
      <c r="O178" s="44" t="s">
        <v>42</v>
      </c>
      <c r="P178" s="49">
        <v>0.1</v>
      </c>
      <c r="Q178" s="50"/>
      <c r="R178" s="50"/>
      <c r="S178" s="45" t="s">
        <v>113</v>
      </c>
      <c r="T178" s="24" t="s">
        <v>712</v>
      </c>
      <c r="U178" s="9" t="s">
        <v>179</v>
      </c>
      <c r="V178" s="51" t="str">
        <f t="shared" si="3"/>
        <v>Ativo</v>
      </c>
      <c r="W178" s="45"/>
      <c r="X178" s="52" t="s">
        <v>115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 t="str">
        <f t="array" ref="AT178">XLOOKUP(C178,'PL TOTAL D0'!A:A,'PL TOTAL D0'!C:C,"")</f>
        <v/>
      </c>
    </row>
    <row r="179" ht="15.75" customHeight="1">
      <c r="A179" s="41" t="s">
        <v>36</v>
      </c>
      <c r="B179" s="42" t="s">
        <v>713</v>
      </c>
      <c r="C179" s="43" t="s">
        <v>714</v>
      </c>
      <c r="D179" s="44" t="s">
        <v>56</v>
      </c>
      <c r="E179" s="45" t="s">
        <v>29</v>
      </c>
      <c r="F179" s="44" t="s">
        <v>110</v>
      </c>
      <c r="G179" s="44" t="str">
        <f t="shared" si="1"/>
        <v>Augusto</v>
      </c>
      <c r="H179" s="46" t="s">
        <v>111</v>
      </c>
      <c r="I179" s="46" t="s">
        <v>24</v>
      </c>
      <c r="J179" s="44" t="str">
        <f t="shared" si="5"/>
        <v>Sim</v>
      </c>
      <c r="K179" s="47">
        <v>45145.0</v>
      </c>
      <c r="L179" s="62"/>
      <c r="M179" s="24" t="s">
        <v>715</v>
      </c>
      <c r="N179" s="48">
        <v>0.014</v>
      </c>
      <c r="O179" s="44" t="s">
        <v>42</v>
      </c>
      <c r="P179" s="49">
        <v>0.2</v>
      </c>
      <c r="Q179" s="60" t="s">
        <v>716</v>
      </c>
      <c r="R179" s="50"/>
      <c r="S179" s="45" t="s">
        <v>113</v>
      </c>
      <c r="T179" s="24" t="s">
        <v>717</v>
      </c>
      <c r="U179" s="9" t="s">
        <v>29</v>
      </c>
      <c r="V179" s="51" t="str">
        <f t="shared" si="3"/>
        <v>Ativo</v>
      </c>
      <c r="W179" s="45"/>
      <c r="X179" s="52" t="s">
        <v>115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>
        <v>255749.46</v>
      </c>
      <c r="AK179" s="54">
        <v>209381.88</v>
      </c>
      <c r="AL179" s="54">
        <v>215286.59</v>
      </c>
      <c r="AM179" s="54">
        <v>224844.95</v>
      </c>
      <c r="AN179" s="54">
        <v>227630.38</v>
      </c>
      <c r="AO179" s="54">
        <v>227458.26</v>
      </c>
      <c r="AP179" s="53">
        <v>234568.96</v>
      </c>
      <c r="AQ179" s="53">
        <v>205870.37</v>
      </c>
      <c r="AR179" s="53">
        <v>205542.55</v>
      </c>
      <c r="AS179" s="53">
        <v>208999.7</v>
      </c>
      <c r="AT179" s="53">
        <f t="array" ref="AT179">XLOOKUP(C179,'PL TOTAL D0'!A:A,'PL TOTAL D0'!C:C,"")</f>
        <v>214466.4</v>
      </c>
    </row>
    <row r="180" ht="15.75" customHeight="1">
      <c r="A180" s="41" t="s">
        <v>36</v>
      </c>
      <c r="B180" s="125" t="s">
        <v>718</v>
      </c>
      <c r="C180" s="71" t="s">
        <v>719</v>
      </c>
      <c r="D180" s="44" t="s">
        <v>18</v>
      </c>
      <c r="E180" s="45" t="s">
        <v>19</v>
      </c>
      <c r="F180" s="44" t="s">
        <v>83</v>
      </c>
      <c r="G180" s="44" t="str">
        <f t="shared" si="1"/>
        <v>Augusto</v>
      </c>
      <c r="H180" s="46" t="s">
        <v>111</v>
      </c>
      <c r="I180" s="46" t="s">
        <v>24</v>
      </c>
      <c r="J180" s="44" t="str">
        <f t="shared" si="5"/>
        <v>Sim</v>
      </c>
      <c r="K180" s="47">
        <v>45217.0</v>
      </c>
      <c r="L180" s="62"/>
      <c r="M180" s="45" t="s">
        <v>51</v>
      </c>
      <c r="N180" s="48">
        <v>0.012</v>
      </c>
      <c r="O180" s="44" t="s">
        <v>24</v>
      </c>
      <c r="P180" s="49">
        <v>0.0</v>
      </c>
      <c r="Q180" s="15" t="s">
        <v>720</v>
      </c>
      <c r="R180" s="50"/>
      <c r="S180" s="45" t="s">
        <v>113</v>
      </c>
      <c r="T180" s="24" t="s">
        <v>721</v>
      </c>
      <c r="U180" s="9" t="s">
        <v>19</v>
      </c>
      <c r="V180" s="51" t="str">
        <f t="shared" si="3"/>
        <v>Ativo</v>
      </c>
      <c r="W180" s="45"/>
      <c r="X180" s="52" t="s">
        <v>124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105231.89</v>
      </c>
      <c r="AM180" s="54">
        <v>106174.67</v>
      </c>
      <c r="AN180" s="54">
        <v>107005.83</v>
      </c>
      <c r="AO180" s="54">
        <v>127908.6</v>
      </c>
      <c r="AP180" s="53">
        <v>128815.46</v>
      </c>
      <c r="AQ180" s="53">
        <v>176404.8</v>
      </c>
      <c r="AR180" s="53">
        <v>177438.57</v>
      </c>
      <c r="AS180" s="53">
        <v>178726.7</v>
      </c>
      <c r="AT180" s="53">
        <f t="array" ref="AT180">XLOOKUP(C180,'PL TOTAL D0'!A:A,'PL TOTAL D0'!C:C,"")</f>
        <v>179781.7</v>
      </c>
    </row>
    <row r="181" ht="15.75" customHeight="1">
      <c r="A181" s="41" t="s">
        <v>36</v>
      </c>
      <c r="B181" s="135" t="s">
        <v>722</v>
      </c>
      <c r="C181" s="136" t="s">
        <v>723</v>
      </c>
      <c r="D181" s="9" t="s">
        <v>18</v>
      </c>
      <c r="E181" s="24" t="s">
        <v>19</v>
      </c>
      <c r="F181" s="44" t="s">
        <v>83</v>
      </c>
      <c r="G181" s="44" t="str">
        <f t="shared" si="1"/>
        <v>Augusto</v>
      </c>
      <c r="H181" s="51" t="s">
        <v>206</v>
      </c>
      <c r="I181" s="51" t="s">
        <v>24</v>
      </c>
      <c r="J181" s="44" t="str">
        <f t="shared" si="5"/>
        <v>Não</v>
      </c>
      <c r="K181" s="57">
        <v>45462.0</v>
      </c>
      <c r="L181" s="62"/>
      <c r="M181" s="24" t="s">
        <v>51</v>
      </c>
      <c r="N181" s="58">
        <v>0.012</v>
      </c>
      <c r="O181" s="9" t="s">
        <v>24</v>
      </c>
      <c r="P181" s="59">
        <v>0.0</v>
      </c>
      <c r="Q181" s="15"/>
      <c r="R181" s="50"/>
      <c r="S181" s="24" t="s">
        <v>113</v>
      </c>
      <c r="T181" s="24" t="s">
        <v>724</v>
      </c>
      <c r="U181" s="9" t="s">
        <v>19</v>
      </c>
      <c r="V181" s="51" t="str">
        <f t="shared" si="3"/>
        <v>Ativo</v>
      </c>
      <c r="W181" s="24" t="s">
        <v>69</v>
      </c>
      <c r="X181" s="52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3"/>
      <c r="AQ181" s="53"/>
      <c r="AR181" s="53"/>
      <c r="AS181" s="53"/>
      <c r="AT181" s="53">
        <f t="array" ref="AT181">XLOOKUP(C181,'PL TOTAL D0'!A:A,'PL TOTAL D0'!C:C,"")</f>
        <v>341552.3</v>
      </c>
    </row>
    <row r="182" ht="15.75" customHeight="1">
      <c r="A182" s="41" t="s">
        <v>36</v>
      </c>
      <c r="B182" s="61" t="s">
        <v>725</v>
      </c>
      <c r="C182" s="43" t="s">
        <v>726</v>
      </c>
      <c r="D182" s="44" t="s">
        <v>56</v>
      </c>
      <c r="E182" s="45" t="s">
        <v>29</v>
      </c>
      <c r="F182" s="44" t="s">
        <v>210</v>
      </c>
      <c r="G182" s="44" t="str">
        <f t="shared" si="1"/>
        <v>Augusto</v>
      </c>
      <c r="H182" s="46" t="s">
        <v>111</v>
      </c>
      <c r="I182" s="46" t="s">
        <v>24</v>
      </c>
      <c r="J182" s="44" t="str">
        <f t="shared" si="5"/>
        <v>Não</v>
      </c>
      <c r="K182" s="47">
        <v>45002.0</v>
      </c>
      <c r="L182" s="45"/>
      <c r="M182" s="45" t="s">
        <v>51</v>
      </c>
      <c r="N182" s="48">
        <v>0.012</v>
      </c>
      <c r="O182" s="44" t="s">
        <v>24</v>
      </c>
      <c r="P182" s="49">
        <v>0.0</v>
      </c>
      <c r="Q182" s="50"/>
      <c r="R182" s="50"/>
      <c r="S182" s="45" t="s">
        <v>113</v>
      </c>
      <c r="T182" s="24" t="s">
        <v>727</v>
      </c>
      <c r="U182" s="9" t="s">
        <v>29</v>
      </c>
      <c r="V182" s="51" t="str">
        <f t="shared" si="3"/>
        <v>Ativo</v>
      </c>
      <c r="W182" s="45"/>
      <c r="X182" s="52" t="s">
        <v>115</v>
      </c>
      <c r="Y182" s="54"/>
      <c r="Z182" s="54"/>
      <c r="AA182" s="54"/>
      <c r="AB182" s="54"/>
      <c r="AC182" s="54"/>
      <c r="AD182" s="54"/>
      <c r="AE182" s="54">
        <v>325628.19</v>
      </c>
      <c r="AF182" s="54">
        <v>328553.35</v>
      </c>
      <c r="AG182" s="54">
        <v>331938.47</v>
      </c>
      <c r="AH182" s="54">
        <v>335213.54</v>
      </c>
      <c r="AI182" s="54">
        <v>338304.64</v>
      </c>
      <c r="AJ182" s="54">
        <v>340950.0</v>
      </c>
      <c r="AK182" s="54">
        <v>342659.29</v>
      </c>
      <c r="AL182" s="54">
        <v>344570.82</v>
      </c>
      <c r="AM182" s="54">
        <v>348347.11</v>
      </c>
      <c r="AN182" s="54">
        <v>351813.62</v>
      </c>
      <c r="AO182" s="54">
        <v>354585.95</v>
      </c>
      <c r="AP182" s="53">
        <v>356355.74</v>
      </c>
      <c r="AQ182" s="53">
        <v>356098.04</v>
      </c>
      <c r="AR182" s="53">
        <v>356326.09</v>
      </c>
      <c r="AS182" s="53">
        <v>358995.3</v>
      </c>
      <c r="AT182" s="53">
        <f t="array" ref="AT182">XLOOKUP(C182,'PL TOTAL D0'!A:A,'PL TOTAL D0'!C:C,"")</f>
        <v>361202.8</v>
      </c>
    </row>
    <row r="183" ht="15.75" customHeight="1">
      <c r="A183" s="41" t="s">
        <v>36</v>
      </c>
      <c r="B183" s="42" t="s">
        <v>728</v>
      </c>
      <c r="C183" s="43" t="s">
        <v>729</v>
      </c>
      <c r="D183" s="44" t="s">
        <v>18</v>
      </c>
      <c r="E183" s="45" t="s">
        <v>19</v>
      </c>
      <c r="F183" s="44" t="s">
        <v>83</v>
      </c>
      <c r="G183" s="44" t="str">
        <f t="shared" si="1"/>
        <v>Breno</v>
      </c>
      <c r="H183" s="46" t="s">
        <v>111</v>
      </c>
      <c r="I183" s="46" t="s">
        <v>24</v>
      </c>
      <c r="J183" s="44" t="str">
        <f t="shared" si="5"/>
        <v>Sim</v>
      </c>
      <c r="K183" s="47">
        <v>45058.0</v>
      </c>
      <c r="L183" s="45"/>
      <c r="M183" s="45" t="s">
        <v>51</v>
      </c>
      <c r="N183" s="48">
        <v>0.012</v>
      </c>
      <c r="O183" s="44" t="s">
        <v>24</v>
      </c>
      <c r="P183" s="49">
        <v>0.0</v>
      </c>
      <c r="Q183" s="60" t="s">
        <v>730</v>
      </c>
      <c r="R183" s="50"/>
      <c r="S183" s="45" t="s">
        <v>113</v>
      </c>
      <c r="T183" s="24" t="s">
        <v>731</v>
      </c>
      <c r="U183" s="9" t="s">
        <v>19</v>
      </c>
      <c r="V183" s="51" t="str">
        <f t="shared" si="3"/>
        <v>Ativo</v>
      </c>
      <c r="W183" s="45"/>
      <c r="X183" s="52" t="s">
        <v>124</v>
      </c>
      <c r="Y183" s="54"/>
      <c r="Z183" s="54"/>
      <c r="AA183" s="54"/>
      <c r="AB183" s="54"/>
      <c r="AC183" s="54"/>
      <c r="AD183" s="54"/>
      <c r="AE183" s="54"/>
      <c r="AF183" s="54">
        <v>0.0</v>
      </c>
      <c r="AG183" s="54">
        <v>70426.32</v>
      </c>
      <c r="AH183" s="54">
        <v>71091.48</v>
      </c>
      <c r="AI183" s="54">
        <v>132133.96</v>
      </c>
      <c r="AJ183" s="54">
        <v>133449.27</v>
      </c>
      <c r="AK183" s="54">
        <v>130973.02</v>
      </c>
      <c r="AL183" s="54">
        <v>132119.61</v>
      </c>
      <c r="AM183" s="54">
        <v>133068.23</v>
      </c>
      <c r="AN183" s="54">
        <v>159262.64</v>
      </c>
      <c r="AO183" s="54">
        <v>160613.1</v>
      </c>
      <c r="AP183" s="53">
        <v>726092.48</v>
      </c>
      <c r="AQ183" s="53">
        <v>892261.1</v>
      </c>
      <c r="AR183" s="53">
        <v>901416.63</v>
      </c>
      <c r="AS183" s="53">
        <v>978304.2</v>
      </c>
      <c r="AT183" s="53">
        <f t="array" ref="AT183">XLOOKUP(C183,'PL TOTAL D0'!A:A,'PL TOTAL D0'!C:C,"")</f>
        <v>966122.9</v>
      </c>
    </row>
    <row r="184" ht="15.75" customHeight="1">
      <c r="A184" s="6" t="s">
        <v>36</v>
      </c>
      <c r="B184" s="55" t="s">
        <v>732</v>
      </c>
      <c r="C184" s="56" t="s">
        <v>733</v>
      </c>
      <c r="D184" s="9" t="s">
        <v>56</v>
      </c>
      <c r="E184" s="24" t="s">
        <v>29</v>
      </c>
      <c r="F184" s="9" t="s">
        <v>110</v>
      </c>
      <c r="G184" s="44" t="str">
        <f t="shared" si="1"/>
        <v>Augusto</v>
      </c>
      <c r="H184" s="51" t="s">
        <v>111</v>
      </c>
      <c r="I184" s="51" t="s">
        <v>24</v>
      </c>
      <c r="J184" s="44" t="str">
        <f t="shared" si="5"/>
        <v>Não</v>
      </c>
      <c r="K184" s="57">
        <v>45313.0</v>
      </c>
      <c r="L184" s="45"/>
      <c r="M184" s="24" t="s">
        <v>51</v>
      </c>
      <c r="N184" s="58">
        <v>0.012</v>
      </c>
      <c r="O184" s="9" t="s">
        <v>24</v>
      </c>
      <c r="P184" s="59">
        <v>0.0</v>
      </c>
      <c r="Q184" s="50"/>
      <c r="R184" s="50"/>
      <c r="S184" s="24" t="s">
        <v>113</v>
      </c>
      <c r="T184" s="24" t="s">
        <v>734</v>
      </c>
      <c r="U184" s="9" t="s">
        <v>29</v>
      </c>
      <c r="V184" s="51" t="str">
        <f t="shared" si="3"/>
        <v>Ativo</v>
      </c>
      <c r="W184" s="45"/>
      <c r="X184" s="52" t="s">
        <v>124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>
        <v>0.0</v>
      </c>
      <c r="AP184" s="53">
        <v>68321.23</v>
      </c>
      <c r="AQ184" s="53">
        <v>68755.69</v>
      </c>
      <c r="AR184" s="53">
        <v>68813.76</v>
      </c>
      <c r="AS184" s="53">
        <v>69295.92</v>
      </c>
      <c r="AT184" s="53">
        <f t="array" ref="AT184">XLOOKUP(C184,'PL TOTAL D0'!A:A,'PL TOTAL D0'!C:C,"")</f>
        <v>69426.17</v>
      </c>
    </row>
    <row r="185" ht="15.75" customHeight="1">
      <c r="A185" s="41" t="s">
        <v>36</v>
      </c>
      <c r="B185" s="42" t="s">
        <v>735</v>
      </c>
      <c r="C185" s="43" t="s">
        <v>736</v>
      </c>
      <c r="D185" s="44" t="s">
        <v>18</v>
      </c>
      <c r="E185" s="45" t="s">
        <v>175</v>
      </c>
      <c r="F185" s="44" t="s">
        <v>176</v>
      </c>
      <c r="G185" s="44" t="str">
        <f t="shared" si="1"/>
        <v>Augusto</v>
      </c>
      <c r="H185" s="46" t="s">
        <v>111</v>
      </c>
      <c r="I185" s="46" t="s">
        <v>24</v>
      </c>
      <c r="J185" s="44" t="str">
        <f t="shared" si="5"/>
        <v>Não</v>
      </c>
      <c r="K185" s="47">
        <v>45070.0</v>
      </c>
      <c r="L185" s="62"/>
      <c r="M185" s="45" t="s">
        <v>51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113</v>
      </c>
      <c r="T185" s="24" t="s">
        <v>737</v>
      </c>
      <c r="U185" s="9" t="s">
        <v>179</v>
      </c>
      <c r="V185" s="51" t="str">
        <f t="shared" si="3"/>
        <v>Ativo</v>
      </c>
      <c r="W185" s="45"/>
      <c r="X185" s="52" t="s">
        <v>115</v>
      </c>
      <c r="Y185" s="54"/>
      <c r="Z185" s="54"/>
      <c r="AA185" s="54"/>
      <c r="AB185" s="54"/>
      <c r="AC185" s="54"/>
      <c r="AD185" s="54"/>
      <c r="AE185" s="54">
        <v>0.0</v>
      </c>
      <c r="AF185" s="54">
        <v>0.0</v>
      </c>
      <c r="AG185" s="54">
        <v>0.0</v>
      </c>
      <c r="AH185" s="54">
        <v>261686.4</v>
      </c>
      <c r="AI185" s="54">
        <v>274621.3</v>
      </c>
      <c r="AJ185" s="54">
        <v>274529.92</v>
      </c>
      <c r="AK185" s="54">
        <v>276109.44</v>
      </c>
      <c r="AL185" s="54">
        <v>277711.72</v>
      </c>
      <c r="AM185" s="54">
        <v>280214.84</v>
      </c>
      <c r="AN185" s="54">
        <v>282442.97</v>
      </c>
      <c r="AO185" s="54">
        <v>284758.78</v>
      </c>
      <c r="AP185" s="53">
        <v>286645.9</v>
      </c>
      <c r="AQ185" s="53">
        <v>289037.78</v>
      </c>
      <c r="AR185" s="53">
        <v>290669.88</v>
      </c>
      <c r="AS185" s="53">
        <v>289401.6</v>
      </c>
      <c r="AT185" s="53">
        <f t="array" ref="AT185">XLOOKUP(C185,'PL TOTAL D0'!A:A,'PL TOTAL D0'!C:C,"")</f>
        <v>291383.1</v>
      </c>
    </row>
    <row r="186" ht="15.75" customHeight="1">
      <c r="A186" s="41" t="s">
        <v>36</v>
      </c>
      <c r="B186" s="64" t="s">
        <v>738</v>
      </c>
      <c r="C186" s="65" t="s">
        <v>739</v>
      </c>
      <c r="D186" s="44" t="s">
        <v>18</v>
      </c>
      <c r="E186" s="45" t="s">
        <v>29</v>
      </c>
      <c r="F186" s="44" t="s">
        <v>153</v>
      </c>
      <c r="G186" s="44" t="str">
        <f t="shared" si="1"/>
        <v>Augusto</v>
      </c>
      <c r="H186" s="51" t="s">
        <v>111</v>
      </c>
      <c r="I186" s="51" t="s">
        <v>24</v>
      </c>
      <c r="J186" s="44" t="str">
        <f t="shared" si="5"/>
        <v>Não</v>
      </c>
      <c r="K186" s="57">
        <v>45414.0</v>
      </c>
      <c r="L186" s="62"/>
      <c r="M186" s="24" t="s">
        <v>51</v>
      </c>
      <c r="N186" s="58">
        <v>0.01</v>
      </c>
      <c r="O186" s="9" t="s">
        <v>24</v>
      </c>
      <c r="P186" s="59">
        <v>0.0</v>
      </c>
      <c r="Q186" s="15"/>
      <c r="R186" s="50"/>
      <c r="S186" s="24" t="s">
        <v>113</v>
      </c>
      <c r="T186" s="5" t="s">
        <v>740</v>
      </c>
      <c r="U186" s="9" t="s">
        <v>29</v>
      </c>
      <c r="V186" s="51" t="str">
        <f t="shared" si="3"/>
        <v>Ativo</v>
      </c>
      <c r="W186" s="24" t="s">
        <v>69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>
        <v>214670.2</v>
      </c>
      <c r="AT186" s="53">
        <f t="array" ref="AT186">XLOOKUP(C186,'PL TOTAL D0'!A:A,'PL TOTAL D0'!C:C,"")</f>
        <v>207127.1</v>
      </c>
    </row>
    <row r="187" ht="15.75" customHeight="1">
      <c r="A187" s="41" t="s">
        <v>36</v>
      </c>
      <c r="B187" s="42" t="s">
        <v>741</v>
      </c>
      <c r="C187" s="43" t="s">
        <v>742</v>
      </c>
      <c r="D187" s="44" t="s">
        <v>18</v>
      </c>
      <c r="E187" s="45" t="s">
        <v>29</v>
      </c>
      <c r="F187" s="44" t="s">
        <v>153</v>
      </c>
      <c r="G187" s="44" t="str">
        <f t="shared" si="1"/>
        <v>Augusto</v>
      </c>
      <c r="H187" s="46" t="s">
        <v>111</v>
      </c>
      <c r="I187" s="46" t="s">
        <v>24</v>
      </c>
      <c r="J187" s="44" t="str">
        <f t="shared" si="5"/>
        <v>Não</v>
      </c>
      <c r="K187" s="47">
        <v>45022.0</v>
      </c>
      <c r="L187" s="45"/>
      <c r="M187" s="45" t="s">
        <v>51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113</v>
      </c>
      <c r="T187" s="24" t="s">
        <v>743</v>
      </c>
      <c r="U187" s="9" t="s">
        <v>29</v>
      </c>
      <c r="V187" s="51" t="str">
        <f t="shared" si="3"/>
        <v>Ativo</v>
      </c>
      <c r="W187" s="45"/>
      <c r="X187" s="52" t="s">
        <v>124</v>
      </c>
      <c r="Y187" s="54"/>
      <c r="Z187" s="54"/>
      <c r="AA187" s="54"/>
      <c r="AB187" s="54"/>
      <c r="AC187" s="54"/>
      <c r="AD187" s="54"/>
      <c r="AE187" s="54">
        <v>0.0</v>
      </c>
      <c r="AF187" s="54">
        <v>60384.18</v>
      </c>
      <c r="AG187" s="54">
        <v>60985.13</v>
      </c>
      <c r="AH187" s="54">
        <v>76561.17</v>
      </c>
      <c r="AI187" s="54">
        <v>77220.32</v>
      </c>
      <c r="AJ187" s="54">
        <v>86978.6</v>
      </c>
      <c r="AK187" s="54">
        <v>120755.04</v>
      </c>
      <c r="AL187" s="54">
        <v>132833.71</v>
      </c>
      <c r="AM187" s="54">
        <v>133806.56</v>
      </c>
      <c r="AN187" s="54">
        <v>134840.29</v>
      </c>
      <c r="AO187" s="54">
        <v>127079.21</v>
      </c>
      <c r="AP187" s="53">
        <v>120760.68</v>
      </c>
      <c r="AQ187" s="53">
        <v>121852.18</v>
      </c>
      <c r="AR187" s="53">
        <v>99919.25</v>
      </c>
      <c r="AS187" s="53">
        <v>100638.2</v>
      </c>
      <c r="AT187" s="53">
        <f t="array" ref="AT187">XLOOKUP(C187,'PL TOTAL D0'!A:A,'PL TOTAL D0'!C:C,"")</f>
        <v>101391</v>
      </c>
    </row>
    <row r="188" ht="15.75" customHeight="1">
      <c r="A188" s="41" t="s">
        <v>36</v>
      </c>
      <c r="B188" s="55" t="s">
        <v>744</v>
      </c>
      <c r="C188" s="56" t="s">
        <v>745</v>
      </c>
      <c r="D188" s="9" t="s">
        <v>18</v>
      </c>
      <c r="E188" s="24" t="s">
        <v>29</v>
      </c>
      <c r="F188" s="44" t="s">
        <v>153</v>
      </c>
      <c r="G188" s="44" t="str">
        <f t="shared" si="1"/>
        <v>Augusto</v>
      </c>
      <c r="H188" s="51" t="s">
        <v>111</v>
      </c>
      <c r="I188" s="51" t="s">
        <v>160</v>
      </c>
      <c r="J188" s="44" t="str">
        <f t="shared" si="5"/>
        <v>Não</v>
      </c>
      <c r="K188" s="57">
        <v>45447.0</v>
      </c>
      <c r="L188" s="45"/>
      <c r="M188" s="24" t="s">
        <v>112</v>
      </c>
      <c r="N188" s="58">
        <v>0.012</v>
      </c>
      <c r="O188" s="9" t="s">
        <v>42</v>
      </c>
      <c r="P188" s="59">
        <v>0.1</v>
      </c>
      <c r="Q188" s="50"/>
      <c r="R188" s="50"/>
      <c r="S188" s="24" t="s">
        <v>113</v>
      </c>
      <c r="T188" s="24" t="s">
        <v>743</v>
      </c>
      <c r="U188" s="9" t="s">
        <v>29</v>
      </c>
      <c r="V188" s="51" t="str">
        <f t="shared" si="3"/>
        <v>Ativo</v>
      </c>
      <c r="W188" s="24" t="s">
        <v>69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/>
      <c r="AT188" s="53">
        <f t="array" ref="AT188">XLOOKUP(C188,'PL TOTAL D0'!A:A,'PL TOTAL D0'!C:C,"")</f>
        <v>265.69</v>
      </c>
    </row>
    <row r="189" ht="15.75" customHeight="1">
      <c r="A189" s="41" t="s">
        <v>36</v>
      </c>
      <c r="B189" s="42" t="s">
        <v>746</v>
      </c>
      <c r="C189" s="43" t="s">
        <v>747</v>
      </c>
      <c r="D189" s="44" t="s">
        <v>18</v>
      </c>
      <c r="E189" s="45" t="s">
        <v>19</v>
      </c>
      <c r="F189" s="44" t="s">
        <v>20</v>
      </c>
      <c r="G189" s="44" t="str">
        <f t="shared" si="1"/>
        <v>Augusto</v>
      </c>
      <c r="H189" s="46" t="s">
        <v>111</v>
      </c>
      <c r="I189" s="46" t="s">
        <v>24</v>
      </c>
      <c r="J189" s="44" t="str">
        <f t="shared" si="5"/>
        <v>Não</v>
      </c>
      <c r="K189" s="47">
        <v>45166.0</v>
      </c>
      <c r="L189" s="62"/>
      <c r="M189" s="45" t="s">
        <v>51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113</v>
      </c>
      <c r="T189" s="24" t="s">
        <v>748</v>
      </c>
      <c r="U189" s="9" t="s">
        <v>19</v>
      </c>
      <c r="V189" s="51" t="str">
        <f t="shared" si="3"/>
        <v>Ativo</v>
      </c>
      <c r="W189" s="45"/>
      <c r="X189" s="52" t="s">
        <v>124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0.0</v>
      </c>
      <c r="AI189" s="54">
        <v>0.0</v>
      </c>
      <c r="AJ189" s="54">
        <v>2001.99</v>
      </c>
      <c r="AK189" s="54">
        <v>4533.39</v>
      </c>
      <c r="AL189" s="54">
        <v>6587.54</v>
      </c>
      <c r="AM189" s="54">
        <v>8650.26</v>
      </c>
      <c r="AN189" s="54">
        <v>10718.11</v>
      </c>
      <c r="AO189" s="54">
        <v>67813.4</v>
      </c>
      <c r="AP189" s="53">
        <v>24993.26</v>
      </c>
      <c r="AQ189" s="53">
        <v>13068.91</v>
      </c>
      <c r="AR189" s="53">
        <v>12102.97</v>
      </c>
      <c r="AS189" s="53">
        <v>13185.82</v>
      </c>
      <c r="AT189" s="53">
        <f t="array" ref="AT189">XLOOKUP(C189,'PL TOTAL D0'!A:A,'PL TOTAL D0'!C:C,"")</f>
        <v>14278.88</v>
      </c>
    </row>
    <row r="190" ht="15.75" customHeight="1">
      <c r="A190" s="41" t="s">
        <v>36</v>
      </c>
      <c r="B190" s="42" t="s">
        <v>749</v>
      </c>
      <c r="C190" s="43" t="s">
        <v>750</v>
      </c>
      <c r="D190" s="44" t="s">
        <v>18</v>
      </c>
      <c r="E190" s="45" t="s">
        <v>175</v>
      </c>
      <c r="F190" s="44" t="s">
        <v>176</v>
      </c>
      <c r="G190" s="44" t="str">
        <f t="shared" si="1"/>
        <v>Breno</v>
      </c>
      <c r="H190" s="46" t="s">
        <v>111</v>
      </c>
      <c r="I190" s="46" t="s">
        <v>24</v>
      </c>
      <c r="J190" s="44" t="str">
        <f t="shared" si="5"/>
        <v>Não</v>
      </c>
      <c r="K190" s="47">
        <v>44903.0</v>
      </c>
      <c r="L190" s="45"/>
      <c r="M190" s="45" t="s">
        <v>51</v>
      </c>
      <c r="N190" s="48">
        <v>0.01</v>
      </c>
      <c r="O190" s="44" t="s">
        <v>24</v>
      </c>
      <c r="P190" s="49">
        <v>0.0</v>
      </c>
      <c r="Q190" s="60"/>
      <c r="R190" s="50"/>
      <c r="S190" s="45" t="s">
        <v>113</v>
      </c>
      <c r="T190" s="24" t="s">
        <v>751</v>
      </c>
      <c r="U190" s="9" t="s">
        <v>179</v>
      </c>
      <c r="V190" s="51" t="str">
        <f t="shared" si="3"/>
        <v>Ativo</v>
      </c>
      <c r="W190" s="45"/>
      <c r="X190" s="52" t="s">
        <v>115</v>
      </c>
      <c r="Y190" s="54"/>
      <c r="Z190" s="54"/>
      <c r="AA190" s="54"/>
      <c r="AB190" s="54">
        <v>207189.28</v>
      </c>
      <c r="AC190" s="54">
        <v>209348.34</v>
      </c>
      <c r="AD190" s="54">
        <v>211048.19</v>
      </c>
      <c r="AE190" s="54">
        <v>390507.04</v>
      </c>
      <c r="AF190" s="54">
        <v>423811.97</v>
      </c>
      <c r="AG190" s="54">
        <v>427761.52</v>
      </c>
      <c r="AH190" s="54">
        <v>380658.69</v>
      </c>
      <c r="AI190" s="54">
        <v>384001.86</v>
      </c>
      <c r="AJ190" s="54">
        <v>387540.51</v>
      </c>
      <c r="AK190" s="54">
        <v>390686.95</v>
      </c>
      <c r="AL190" s="54">
        <v>394148.17</v>
      </c>
      <c r="AM190" s="54">
        <v>396886.59</v>
      </c>
      <c r="AN190" s="54">
        <v>398816.73</v>
      </c>
      <c r="AO190" s="54">
        <v>351750.97</v>
      </c>
      <c r="AP190" s="53">
        <v>354440.96</v>
      </c>
      <c r="AQ190" s="53">
        <v>525472.7</v>
      </c>
      <c r="AR190" s="53">
        <v>528979.08</v>
      </c>
      <c r="AS190" s="53">
        <v>533037.0</v>
      </c>
      <c r="AT190" s="53">
        <f t="array" ref="AT190">XLOOKUP(C190,'PL TOTAL D0'!A:A,'PL TOTAL D0'!C:C,"")</f>
        <v>537421.8</v>
      </c>
    </row>
    <row r="191" ht="15.75" customHeight="1">
      <c r="A191" s="41" t="s">
        <v>36</v>
      </c>
      <c r="B191" s="42" t="s">
        <v>749</v>
      </c>
      <c r="C191" s="43" t="s">
        <v>752</v>
      </c>
      <c r="D191" s="44" t="s">
        <v>18</v>
      </c>
      <c r="E191" s="45" t="s">
        <v>175</v>
      </c>
      <c r="F191" s="44" t="s">
        <v>176</v>
      </c>
      <c r="G191" s="44" t="str">
        <f t="shared" si="1"/>
        <v>Augusto</v>
      </c>
      <c r="H191" s="46" t="s">
        <v>111</v>
      </c>
      <c r="I191" s="46" t="s">
        <v>24</v>
      </c>
      <c r="J191" s="44" t="str">
        <f t="shared" si="5"/>
        <v>Não</v>
      </c>
      <c r="K191" s="47">
        <v>45096.0</v>
      </c>
      <c r="L191" s="62"/>
      <c r="M191" s="45" t="s">
        <v>190</v>
      </c>
      <c r="N191" s="48">
        <v>0.025</v>
      </c>
      <c r="O191" s="44" t="s">
        <v>191</v>
      </c>
      <c r="P191" s="49">
        <v>0.2</v>
      </c>
      <c r="Q191" s="50"/>
      <c r="R191" s="50"/>
      <c r="S191" s="45" t="s">
        <v>113</v>
      </c>
      <c r="T191" s="24" t="s">
        <v>751</v>
      </c>
      <c r="U191" s="9" t="s">
        <v>179</v>
      </c>
      <c r="V191" s="51" t="str">
        <f t="shared" si="3"/>
        <v>Ativo</v>
      </c>
      <c r="W191" s="45"/>
      <c r="X191" s="52" t="s">
        <v>115</v>
      </c>
      <c r="Y191" s="54"/>
      <c r="Z191" s="54"/>
      <c r="AA191" s="54"/>
      <c r="AB191" s="54"/>
      <c r="AC191" s="54"/>
      <c r="AD191" s="54"/>
      <c r="AE191" s="54"/>
      <c r="AF191" s="54">
        <v>0.0</v>
      </c>
      <c r="AG191" s="54">
        <v>0.0</v>
      </c>
      <c r="AH191" s="54">
        <v>50792.07</v>
      </c>
      <c r="AI191" s="54">
        <v>53366.88</v>
      </c>
      <c r="AJ191" s="54">
        <v>51327.17</v>
      </c>
      <c r="AK191" s="54">
        <v>50313.03</v>
      </c>
      <c r="AL191" s="54">
        <v>48073.61</v>
      </c>
      <c r="AM191" s="54">
        <v>51631.52</v>
      </c>
      <c r="AN191" s="54">
        <v>54099.04</v>
      </c>
      <c r="AO191" s="54">
        <v>99689.1</v>
      </c>
      <c r="AP191" s="53">
        <v>101107.27</v>
      </c>
      <c r="AQ191" s="53">
        <v>135941.03</v>
      </c>
      <c r="AR191" s="53">
        <v>130004.14</v>
      </c>
      <c r="AS191" s="53">
        <v>125891.6</v>
      </c>
      <c r="AT191" s="53">
        <f t="array" ref="AT191">XLOOKUP(C191,'PL TOTAL D0'!A:A,'PL TOTAL D0'!C:C,"")</f>
        <v>127327.3</v>
      </c>
    </row>
    <row r="192" ht="15.75" customHeight="1">
      <c r="A192" s="41" t="s">
        <v>36</v>
      </c>
      <c r="B192" s="42" t="s">
        <v>753</v>
      </c>
      <c r="C192" s="43" t="s">
        <v>754</v>
      </c>
      <c r="D192" s="44" t="s">
        <v>18</v>
      </c>
      <c r="E192" s="45" t="s">
        <v>19</v>
      </c>
      <c r="F192" s="44" t="s">
        <v>20</v>
      </c>
      <c r="G192" s="44" t="str">
        <f t="shared" si="1"/>
        <v>#N/A</v>
      </c>
      <c r="H192" s="51" t="s">
        <v>147</v>
      </c>
      <c r="I192" s="46" t="s">
        <v>220</v>
      </c>
      <c r="J192" s="44" t="str">
        <f t="shared" si="5"/>
        <v>Não</v>
      </c>
      <c r="K192" s="47">
        <v>44974.0</v>
      </c>
      <c r="L192" s="45"/>
      <c r="M192" s="45" t="s">
        <v>51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113</v>
      </c>
      <c r="T192" s="24" t="s">
        <v>755</v>
      </c>
      <c r="U192" s="9" t="s">
        <v>19</v>
      </c>
      <c r="V192" s="51" t="str">
        <f t="shared" si="3"/>
        <v>Ativo</v>
      </c>
      <c r="W192" s="45"/>
      <c r="X192" s="52" t="s">
        <v>124</v>
      </c>
      <c r="Y192" s="54"/>
      <c r="Z192" s="54"/>
      <c r="AA192" s="54"/>
      <c r="AB192" s="54"/>
      <c r="AC192" s="54">
        <v>0.0</v>
      </c>
      <c r="AD192" s="54">
        <v>44307.74</v>
      </c>
      <c r="AE192" s="54">
        <v>87777.54</v>
      </c>
      <c r="AF192" s="54">
        <v>114376.09</v>
      </c>
      <c r="AG192" s="54">
        <v>40478.05</v>
      </c>
      <c r="AH192" s="54">
        <v>40856.76</v>
      </c>
      <c r="AI192" s="54">
        <v>41056.47</v>
      </c>
      <c r="AJ192" s="54">
        <v>0.0</v>
      </c>
      <c r="AK192" s="54">
        <v>0.0</v>
      </c>
      <c r="AL192" s="54">
        <v>0.0</v>
      </c>
      <c r="AM192" s="54">
        <v>0.0</v>
      </c>
      <c r="AN192" s="54">
        <v>0.0</v>
      </c>
      <c r="AO192" s="54">
        <v>0.0</v>
      </c>
      <c r="AP192" s="53">
        <v>0.0</v>
      </c>
      <c r="AQ192" s="53">
        <v>0.0</v>
      </c>
      <c r="AR192" s="53">
        <v>0.0</v>
      </c>
      <c r="AS192" s="53">
        <v>0.0</v>
      </c>
      <c r="AT192" s="53" t="str">
        <f t="array" ref="AT192">XLOOKUP(C192,'PL TOTAL D0'!A:A,'PL TOTAL D0'!C:C,"")</f>
        <v/>
      </c>
    </row>
    <row r="193" ht="15.75" customHeight="1">
      <c r="A193" s="41" t="s">
        <v>36</v>
      </c>
      <c r="B193" s="42" t="s">
        <v>756</v>
      </c>
      <c r="C193" s="43" t="s">
        <v>757</v>
      </c>
      <c r="D193" s="44" t="s">
        <v>18</v>
      </c>
      <c r="E193" s="45" t="s">
        <v>29</v>
      </c>
      <c r="F193" s="44" t="s">
        <v>127</v>
      </c>
      <c r="G193" s="44" t="str">
        <f t="shared" si="1"/>
        <v>Augusto</v>
      </c>
      <c r="H193" s="51" t="s">
        <v>147</v>
      </c>
      <c r="I193" s="51" t="s">
        <v>220</v>
      </c>
      <c r="J193" s="44" t="str">
        <f t="shared" si="5"/>
        <v>Não</v>
      </c>
      <c r="K193" s="47">
        <v>45250.0</v>
      </c>
      <c r="L193" s="45"/>
      <c r="M193" s="93" t="s">
        <v>128</v>
      </c>
      <c r="N193" s="94">
        <v>0.0</v>
      </c>
      <c r="O193" s="95" t="s">
        <v>24</v>
      </c>
      <c r="P193" s="96">
        <v>0.0</v>
      </c>
      <c r="Q193" s="50"/>
      <c r="R193" s="50"/>
      <c r="S193" s="45" t="s">
        <v>365</v>
      </c>
      <c r="T193" s="24" t="s">
        <v>758</v>
      </c>
      <c r="U193" s="9" t="s">
        <v>29</v>
      </c>
      <c r="V193" s="51" t="str">
        <f t="shared" si="3"/>
        <v>Ativo</v>
      </c>
      <c r="W193" s="45"/>
      <c r="X193" s="52" t="s">
        <v>124</v>
      </c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>
        <v>0.0</v>
      </c>
      <c r="AN193" s="54">
        <v>4620.06</v>
      </c>
      <c r="AO193" s="54">
        <v>5662.28</v>
      </c>
      <c r="AP193" s="53">
        <v>5701.72</v>
      </c>
      <c r="AQ193" s="53">
        <v>6745.71</v>
      </c>
      <c r="AR193" s="53">
        <v>5742.55</v>
      </c>
      <c r="AS193" s="53">
        <v>0.0</v>
      </c>
      <c r="AT193" s="53">
        <f t="array" ref="AT193">XLOOKUP(C193,'PL TOTAL D0'!A:A,'PL TOTAL D0'!C:C,"")</f>
        <v>0.29</v>
      </c>
    </row>
    <row r="194" ht="15.75" customHeight="1">
      <c r="A194" s="41" t="s">
        <v>36</v>
      </c>
      <c r="B194" s="42" t="s">
        <v>759</v>
      </c>
      <c r="C194" s="43" t="s">
        <v>760</v>
      </c>
      <c r="D194" s="44" t="s">
        <v>18</v>
      </c>
      <c r="E194" s="45" t="s">
        <v>175</v>
      </c>
      <c r="F194" s="44" t="s">
        <v>176</v>
      </c>
      <c r="G194" s="44" t="str">
        <f t="shared" si="1"/>
        <v>Breno</v>
      </c>
      <c r="H194" s="46" t="s">
        <v>111</v>
      </c>
      <c r="I194" s="46" t="s">
        <v>24</v>
      </c>
      <c r="J194" s="44" t="str">
        <f t="shared" si="5"/>
        <v>Não</v>
      </c>
      <c r="K194" s="47">
        <v>45090.0</v>
      </c>
      <c r="L194" s="62"/>
      <c r="M194" s="45" t="s">
        <v>190</v>
      </c>
      <c r="N194" s="48">
        <v>0.025</v>
      </c>
      <c r="O194" s="44" t="s">
        <v>191</v>
      </c>
      <c r="P194" s="49">
        <v>0.2</v>
      </c>
      <c r="Q194" s="50"/>
      <c r="R194" s="50"/>
      <c r="S194" s="45" t="s">
        <v>113</v>
      </c>
      <c r="T194" s="24" t="s">
        <v>761</v>
      </c>
      <c r="U194" s="9" t="s">
        <v>179</v>
      </c>
      <c r="V194" s="51" t="str">
        <f t="shared" si="3"/>
        <v>Ativo</v>
      </c>
      <c r="W194" s="45"/>
      <c r="X194" s="52" t="s">
        <v>115</v>
      </c>
      <c r="Y194" s="54"/>
      <c r="Z194" s="54"/>
      <c r="AA194" s="54"/>
      <c r="AB194" s="54"/>
      <c r="AC194" s="54"/>
      <c r="AD194" s="54"/>
      <c r="AE194" s="54"/>
      <c r="AF194" s="54"/>
      <c r="AG194" s="54"/>
      <c r="AH194" s="54">
        <v>450534.84</v>
      </c>
      <c r="AI194" s="54">
        <v>467877.68</v>
      </c>
      <c r="AJ194" s="54">
        <v>460284.09</v>
      </c>
      <c r="AK194" s="54">
        <v>447378.06</v>
      </c>
      <c r="AL194" s="54">
        <v>427783.51</v>
      </c>
      <c r="AM194" s="54">
        <v>459853.5</v>
      </c>
      <c r="AN194" s="54">
        <v>482396.67</v>
      </c>
      <c r="AO194" s="54">
        <v>448399.72</v>
      </c>
      <c r="AP194" s="53">
        <v>454500.03</v>
      </c>
      <c r="AQ194" s="53">
        <v>461792.47</v>
      </c>
      <c r="AR194" s="53">
        <v>442254.92</v>
      </c>
      <c r="AS194" s="53">
        <v>427979.6</v>
      </c>
      <c r="AT194" s="53">
        <f t="array" ref="AT194">XLOOKUP(C194,'PL TOTAL D0'!A:A,'PL TOTAL D0'!C:C,"")</f>
        <v>428557.9</v>
      </c>
    </row>
    <row r="195" ht="15.75" customHeight="1">
      <c r="A195" s="41" t="s">
        <v>36</v>
      </c>
      <c r="B195" s="61" t="s">
        <v>759</v>
      </c>
      <c r="C195" s="43" t="s">
        <v>762</v>
      </c>
      <c r="D195" s="44" t="s">
        <v>18</v>
      </c>
      <c r="E195" s="45" t="s">
        <v>175</v>
      </c>
      <c r="F195" s="44" t="s">
        <v>176</v>
      </c>
      <c r="G195" s="44" t="str">
        <f t="shared" si="1"/>
        <v>Bruno</v>
      </c>
      <c r="H195" s="46" t="s">
        <v>111</v>
      </c>
      <c r="I195" s="46" t="s">
        <v>24</v>
      </c>
      <c r="J195" s="44" t="str">
        <f t="shared" si="5"/>
        <v>Não</v>
      </c>
      <c r="K195" s="47">
        <v>45063.0</v>
      </c>
      <c r="L195" s="45"/>
      <c r="M195" s="45" t="s">
        <v>51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113</v>
      </c>
      <c r="T195" s="24" t="s">
        <v>761</v>
      </c>
      <c r="U195" s="9" t="s">
        <v>179</v>
      </c>
      <c r="V195" s="51" t="str">
        <f t="shared" si="3"/>
        <v>Ativo</v>
      </c>
      <c r="W195" s="45"/>
      <c r="X195" s="52" t="s">
        <v>115</v>
      </c>
      <c r="Y195" s="54"/>
      <c r="Z195" s="54"/>
      <c r="AA195" s="54"/>
      <c r="AB195" s="54"/>
      <c r="AC195" s="54"/>
      <c r="AD195" s="54"/>
      <c r="AE195" s="54">
        <v>0.0</v>
      </c>
      <c r="AF195" s="54">
        <v>0.0</v>
      </c>
      <c r="AG195" s="54">
        <v>4364609.29</v>
      </c>
      <c r="AH195" s="54">
        <v>4860509.32</v>
      </c>
      <c r="AI195" s="54">
        <v>4890104.61</v>
      </c>
      <c r="AJ195" s="54">
        <v>4905588.65</v>
      </c>
      <c r="AK195" s="54">
        <v>4894563.07</v>
      </c>
      <c r="AL195" s="54">
        <v>4750632.23</v>
      </c>
      <c r="AM195" s="54">
        <v>4752095.7</v>
      </c>
      <c r="AN195" s="54">
        <v>4608507.34</v>
      </c>
      <c r="AO195" s="54">
        <v>4614871.75</v>
      </c>
      <c r="AP195" s="53">
        <v>4522329.6</v>
      </c>
      <c r="AQ195" s="53">
        <v>4485768.68</v>
      </c>
      <c r="AR195" s="53">
        <v>4376939.64</v>
      </c>
      <c r="AS195" s="53">
        <v>4188476.0</v>
      </c>
      <c r="AT195" s="53">
        <f t="array" ref="AT195">XLOOKUP(C195,'PL TOTAL D0'!A:A,'PL TOTAL D0'!C:C,"")</f>
        <v>4177797</v>
      </c>
    </row>
    <row r="196" ht="15.75" customHeight="1">
      <c r="A196" s="6" t="s">
        <v>36</v>
      </c>
      <c r="B196" s="111" t="s">
        <v>763</v>
      </c>
      <c r="C196" s="112" t="s">
        <v>764</v>
      </c>
      <c r="D196" s="9" t="s">
        <v>18</v>
      </c>
      <c r="E196" s="24" t="s">
        <v>175</v>
      </c>
      <c r="F196" s="9" t="s">
        <v>197</v>
      </c>
      <c r="G196" s="44" t="str">
        <f t="shared" si="1"/>
        <v>#N/A</v>
      </c>
      <c r="H196" s="51" t="s">
        <v>147</v>
      </c>
      <c r="I196" s="51" t="s">
        <v>220</v>
      </c>
      <c r="J196" s="44" t="str">
        <f t="shared" si="5"/>
        <v>Não</v>
      </c>
      <c r="K196" s="57">
        <v>45364.0</v>
      </c>
      <c r="L196" s="45"/>
      <c r="M196" s="24" t="s">
        <v>51</v>
      </c>
      <c r="N196" s="58">
        <v>0.012</v>
      </c>
      <c r="O196" s="9" t="s">
        <v>24</v>
      </c>
      <c r="P196" s="59">
        <v>0.0</v>
      </c>
      <c r="Q196" s="50"/>
      <c r="R196" s="50"/>
      <c r="S196" s="24" t="s">
        <v>113</v>
      </c>
      <c r="T196" s="5" t="s">
        <v>765</v>
      </c>
      <c r="U196" s="9" t="s">
        <v>179</v>
      </c>
      <c r="V196" s="51" t="str">
        <f t="shared" si="3"/>
        <v>Ativo</v>
      </c>
      <c r="W196" s="45"/>
      <c r="X196" s="52" t="s">
        <v>124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3"/>
      <c r="AQ196" s="53">
        <v>0.0</v>
      </c>
      <c r="AR196" s="53">
        <v>0.0</v>
      </c>
      <c r="AS196" s="53">
        <v>0.0</v>
      </c>
      <c r="AT196" s="53" t="str">
        <f t="array" ref="AT196">XLOOKUP(C196,'PL TOTAL D0'!A:A,'PL TOTAL D0'!C:C,"")</f>
        <v/>
      </c>
    </row>
    <row r="197" ht="15.75" customHeight="1">
      <c r="A197" s="41" t="s">
        <v>36</v>
      </c>
      <c r="B197" s="42" t="s">
        <v>766</v>
      </c>
      <c r="C197" s="43" t="s">
        <v>767</v>
      </c>
      <c r="D197" s="44" t="s">
        <v>18</v>
      </c>
      <c r="E197" s="45" t="s">
        <v>29</v>
      </c>
      <c r="F197" s="44" t="s">
        <v>142</v>
      </c>
      <c r="G197" s="44" t="str">
        <f t="shared" si="1"/>
        <v>Augusto</v>
      </c>
      <c r="H197" s="46" t="s">
        <v>111</v>
      </c>
      <c r="I197" s="46" t="s">
        <v>24</v>
      </c>
      <c r="J197" s="44" t="str">
        <f t="shared" si="5"/>
        <v>Sim</v>
      </c>
      <c r="K197" s="47">
        <v>45076.0</v>
      </c>
      <c r="L197" s="45"/>
      <c r="M197" s="45" t="s">
        <v>41</v>
      </c>
      <c r="N197" s="48">
        <v>0.012</v>
      </c>
      <c r="O197" s="44" t="s">
        <v>24</v>
      </c>
      <c r="P197" s="49">
        <v>0.0</v>
      </c>
      <c r="Q197" s="137" t="s">
        <v>768</v>
      </c>
      <c r="R197" s="138"/>
      <c r="S197" s="45" t="s">
        <v>113</v>
      </c>
      <c r="T197" s="24" t="s">
        <v>769</v>
      </c>
      <c r="U197" s="9" t="s">
        <v>29</v>
      </c>
      <c r="V197" s="51" t="str">
        <f t="shared" si="3"/>
        <v>Ativo</v>
      </c>
      <c r="W197" s="45"/>
      <c r="X197" s="52" t="s">
        <v>124</v>
      </c>
      <c r="Y197" s="54"/>
      <c r="Z197" s="54"/>
      <c r="AA197" s="54"/>
      <c r="AB197" s="54"/>
      <c r="AC197" s="54"/>
      <c r="AD197" s="54"/>
      <c r="AE197" s="54"/>
      <c r="AF197" s="54">
        <v>0.0</v>
      </c>
      <c r="AG197" s="54">
        <v>135591.54</v>
      </c>
      <c r="AH197" s="54">
        <v>143938.86</v>
      </c>
      <c r="AI197" s="54">
        <v>148311.97</v>
      </c>
      <c r="AJ197" s="54">
        <v>148733.47</v>
      </c>
      <c r="AK197" s="54">
        <v>156355.11</v>
      </c>
      <c r="AL197" s="54">
        <v>158528.26</v>
      </c>
      <c r="AM197" s="54">
        <v>164155.8</v>
      </c>
      <c r="AN197" s="54">
        <v>169284.31</v>
      </c>
      <c r="AO197" s="54">
        <v>183071.83</v>
      </c>
      <c r="AP197" s="53">
        <v>186923.97</v>
      </c>
      <c r="AQ197" s="53">
        <v>203035.19</v>
      </c>
      <c r="AR197" s="53">
        <v>204250.35</v>
      </c>
      <c r="AS197" s="53">
        <v>215428.5</v>
      </c>
      <c r="AT197" s="53">
        <f t="array" ref="AT197">XLOOKUP(C197,'PL TOTAL D0'!A:A,'PL TOTAL D0'!C:C,"")</f>
        <v>231138.3</v>
      </c>
    </row>
    <row r="198" ht="15.75" customHeight="1">
      <c r="A198" s="41" t="s">
        <v>36</v>
      </c>
      <c r="B198" s="42" t="s">
        <v>770</v>
      </c>
      <c r="C198" s="43" t="s">
        <v>771</v>
      </c>
      <c r="D198" s="44" t="s">
        <v>18</v>
      </c>
      <c r="E198" s="45" t="s">
        <v>175</v>
      </c>
      <c r="F198" s="44" t="s">
        <v>176</v>
      </c>
      <c r="G198" s="44" t="str">
        <f t="shared" si="1"/>
        <v>#N/A</v>
      </c>
      <c r="H198" s="46" t="s">
        <v>186</v>
      </c>
      <c r="I198" s="46" t="s">
        <v>24</v>
      </c>
      <c r="J198" s="44" t="str">
        <f t="shared" si="5"/>
        <v>Não</v>
      </c>
      <c r="K198" s="47">
        <v>45056.0</v>
      </c>
      <c r="L198" s="62">
        <v>45061.0</v>
      </c>
      <c r="M198" s="45" t="s">
        <v>772</v>
      </c>
      <c r="N198" s="48">
        <v>0.02</v>
      </c>
      <c r="O198" s="44" t="s">
        <v>191</v>
      </c>
      <c r="P198" s="49">
        <v>0.2</v>
      </c>
      <c r="Q198" s="74"/>
      <c r="R198" s="50"/>
      <c r="S198" s="45" t="s">
        <v>113</v>
      </c>
      <c r="T198" s="24" t="s">
        <v>773</v>
      </c>
      <c r="U198" s="9" t="s">
        <v>179</v>
      </c>
      <c r="V198" s="51" t="str">
        <f t="shared" si="3"/>
        <v>Encerrado</v>
      </c>
      <c r="W198" s="45"/>
      <c r="X198" s="52"/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0.0</v>
      </c>
      <c r="AH198" s="54">
        <v>0.0</v>
      </c>
      <c r="AI198" s="54">
        <v>0.0</v>
      </c>
      <c r="AJ198" s="54">
        <v>0.0</v>
      </c>
      <c r="AK198" s="54">
        <v>0.0</v>
      </c>
      <c r="AL198" s="54">
        <v>0.0</v>
      </c>
      <c r="AM198" s="54">
        <v>0.0</v>
      </c>
      <c r="AN198" s="54">
        <v>0.0</v>
      </c>
      <c r="AO198" s="54">
        <v>0.0</v>
      </c>
      <c r="AP198" s="53">
        <v>0.0</v>
      </c>
      <c r="AQ198" s="53">
        <v>0.0</v>
      </c>
      <c r="AR198" s="53">
        <v>0.0</v>
      </c>
      <c r="AS198" s="53">
        <v>0.0</v>
      </c>
      <c r="AT198" s="53" t="str">
        <f t="array" ref="AT198">XLOOKUP(C198,'PL TOTAL D0'!A:A,'PL TOTAL D0'!C:C,"")</f>
        <v/>
      </c>
    </row>
    <row r="199" ht="15.75" customHeight="1">
      <c r="A199" s="41" t="s">
        <v>36</v>
      </c>
      <c r="B199" s="61" t="s">
        <v>770</v>
      </c>
      <c r="C199" s="43" t="s">
        <v>774</v>
      </c>
      <c r="D199" s="44" t="s">
        <v>18</v>
      </c>
      <c r="E199" s="45" t="s">
        <v>175</v>
      </c>
      <c r="F199" s="44" t="s">
        <v>176</v>
      </c>
      <c r="G199" s="44" t="str">
        <f t="shared" si="1"/>
        <v>#N/A</v>
      </c>
      <c r="H199" s="46" t="s">
        <v>186</v>
      </c>
      <c r="I199" s="46" t="s">
        <v>24</v>
      </c>
      <c r="J199" s="44" t="str">
        <f t="shared" si="5"/>
        <v>Não</v>
      </c>
      <c r="K199" s="47">
        <v>45056.0</v>
      </c>
      <c r="L199" s="62">
        <v>45061.0</v>
      </c>
      <c r="M199" s="45" t="s">
        <v>51</v>
      </c>
      <c r="N199" s="48">
        <v>0.012</v>
      </c>
      <c r="O199" s="44" t="s">
        <v>24</v>
      </c>
      <c r="P199" s="49">
        <v>0.0</v>
      </c>
      <c r="Q199" s="74"/>
      <c r="R199" s="50"/>
      <c r="S199" s="45" t="s">
        <v>113</v>
      </c>
      <c r="T199" s="24" t="s">
        <v>773</v>
      </c>
      <c r="U199" s="9" t="s">
        <v>179</v>
      </c>
      <c r="V199" s="51" t="str">
        <f t="shared" si="3"/>
        <v>Encerrado</v>
      </c>
      <c r="W199" s="45"/>
      <c r="X199" s="52"/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0.0</v>
      </c>
      <c r="AH199" s="54">
        <v>0.0</v>
      </c>
      <c r="AI199" s="54">
        <v>0.0</v>
      </c>
      <c r="AJ199" s="54">
        <v>0.0</v>
      </c>
      <c r="AK199" s="54">
        <v>0.0</v>
      </c>
      <c r="AL199" s="54">
        <v>0.0</v>
      </c>
      <c r="AM199" s="54">
        <v>0.0</v>
      </c>
      <c r="AN199" s="54">
        <v>0.0</v>
      </c>
      <c r="AO199" s="54">
        <v>0.0</v>
      </c>
      <c r="AP199" s="53">
        <v>0.0</v>
      </c>
      <c r="AQ199" s="53">
        <v>0.0</v>
      </c>
      <c r="AR199" s="53">
        <v>0.0</v>
      </c>
      <c r="AS199" s="53">
        <v>0.0</v>
      </c>
      <c r="AT199" s="53" t="str">
        <f t="array" ref="AT199">XLOOKUP(C199,'PL TOTAL D0'!A:A,'PL TOTAL D0'!C:C,"")</f>
        <v/>
      </c>
    </row>
    <row r="200" ht="15.75" customHeight="1">
      <c r="A200" s="41" t="s">
        <v>36</v>
      </c>
      <c r="B200" s="42" t="s">
        <v>775</v>
      </c>
      <c r="C200" s="75" t="s">
        <v>776</v>
      </c>
      <c r="D200" s="44" t="s">
        <v>18</v>
      </c>
      <c r="E200" s="45" t="s">
        <v>19</v>
      </c>
      <c r="F200" s="44" t="s">
        <v>20</v>
      </c>
      <c r="G200" s="44" t="str">
        <f t="shared" si="1"/>
        <v>#N/A</v>
      </c>
      <c r="H200" s="51" t="s">
        <v>147</v>
      </c>
      <c r="I200" s="51" t="s">
        <v>160</v>
      </c>
      <c r="J200" s="44" t="str">
        <f t="shared" si="5"/>
        <v>Não</v>
      </c>
      <c r="K200" s="47">
        <v>45026.0</v>
      </c>
      <c r="L200" s="62"/>
      <c r="M200" s="45" t="s">
        <v>777</v>
      </c>
      <c r="N200" s="48">
        <v>0.007</v>
      </c>
      <c r="O200" s="44" t="s">
        <v>24</v>
      </c>
      <c r="P200" s="49">
        <v>0.0</v>
      </c>
      <c r="Q200" s="50"/>
      <c r="R200" s="60"/>
      <c r="S200" s="45" t="s">
        <v>113</v>
      </c>
      <c r="T200" s="24" t="s">
        <v>778</v>
      </c>
      <c r="U200" s="9" t="s">
        <v>19</v>
      </c>
      <c r="V200" s="51" t="str">
        <f t="shared" si="3"/>
        <v>Ativo</v>
      </c>
      <c r="W200" s="45"/>
      <c r="X200" s="52" t="s">
        <v>124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 t="str">
        <f t="array" ref="AT200">XLOOKUP(C200,'PL TOTAL D0'!A:A,'PL TOTAL D0'!C:C,"")</f>
        <v/>
      </c>
    </row>
    <row r="201" ht="15.75" customHeight="1">
      <c r="A201" s="41" t="s">
        <v>36</v>
      </c>
      <c r="B201" s="42" t="s">
        <v>779</v>
      </c>
      <c r="C201" s="43" t="s">
        <v>780</v>
      </c>
      <c r="D201" s="44" t="s">
        <v>56</v>
      </c>
      <c r="E201" s="45" t="s">
        <v>29</v>
      </c>
      <c r="F201" s="44" t="s">
        <v>110</v>
      </c>
      <c r="G201" s="44" t="str">
        <f t="shared" si="1"/>
        <v>Bruno</v>
      </c>
      <c r="H201" s="46" t="s">
        <v>111</v>
      </c>
      <c r="I201" s="46" t="s">
        <v>24</v>
      </c>
      <c r="J201" s="44" t="str">
        <f t="shared" si="5"/>
        <v>Não</v>
      </c>
      <c r="K201" s="47">
        <v>45155.0</v>
      </c>
      <c r="L201" s="62"/>
      <c r="M201" s="45" t="s">
        <v>781</v>
      </c>
      <c r="N201" s="48">
        <v>0.007</v>
      </c>
      <c r="O201" s="44" t="s">
        <v>24</v>
      </c>
      <c r="P201" s="49">
        <v>0.0</v>
      </c>
      <c r="Q201" s="50"/>
      <c r="R201" s="50"/>
      <c r="S201" s="45" t="s">
        <v>113</v>
      </c>
      <c r="T201" s="24" t="s">
        <v>782</v>
      </c>
      <c r="U201" s="9" t="s">
        <v>783</v>
      </c>
      <c r="V201" s="51" t="str">
        <f t="shared" si="3"/>
        <v>Ativo</v>
      </c>
      <c r="W201" s="45"/>
      <c r="X201" s="52" t="s">
        <v>115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>
        <v>2314336.97</v>
      </c>
      <c r="AI201" s="54">
        <v>4028279.21</v>
      </c>
      <c r="AJ201" s="54">
        <v>4065602.47</v>
      </c>
      <c r="AK201" s="54">
        <v>4091485.08</v>
      </c>
      <c r="AL201" s="54">
        <v>4118031.41</v>
      </c>
      <c r="AM201" s="54">
        <v>4166508.15</v>
      </c>
      <c r="AN201" s="54">
        <v>4218568.46</v>
      </c>
      <c r="AO201" s="54">
        <v>4244355.2</v>
      </c>
      <c r="AP201" s="53">
        <v>4329786.19</v>
      </c>
      <c r="AQ201" s="53">
        <v>4397477.29</v>
      </c>
      <c r="AR201" s="53">
        <v>4384162.97</v>
      </c>
      <c r="AS201" s="53">
        <v>4415036.0</v>
      </c>
      <c r="AT201" s="53">
        <f t="array" ref="AT201">XLOOKUP(C201,'PL TOTAL D0'!A:A,'PL TOTAL D0'!C:C,"")</f>
        <v>4441319</v>
      </c>
    </row>
    <row r="202" ht="15.75" customHeight="1">
      <c r="A202" s="41" t="s">
        <v>36</v>
      </c>
      <c r="B202" s="42" t="s">
        <v>784</v>
      </c>
      <c r="C202" s="139" t="s">
        <v>785</v>
      </c>
      <c r="D202" s="44" t="s">
        <v>18</v>
      </c>
      <c r="E202" s="45" t="s">
        <v>19</v>
      </c>
      <c r="F202" s="44" t="s">
        <v>384</v>
      </c>
      <c r="G202" s="44" t="str">
        <f t="shared" si="1"/>
        <v>Augusto</v>
      </c>
      <c r="H202" s="51" t="s">
        <v>111</v>
      </c>
      <c r="I202" s="51" t="s">
        <v>24</v>
      </c>
      <c r="J202" s="44" t="str">
        <f t="shared" si="5"/>
        <v>Não</v>
      </c>
      <c r="K202" s="47">
        <v>45229.0</v>
      </c>
      <c r="L202" s="62"/>
      <c r="M202" s="45" t="s">
        <v>385</v>
      </c>
      <c r="N202" s="48">
        <v>0.007</v>
      </c>
      <c r="O202" s="44" t="s">
        <v>24</v>
      </c>
      <c r="P202" s="49">
        <v>0.0</v>
      </c>
      <c r="Q202" s="74"/>
      <c r="R202" s="50"/>
      <c r="S202" s="45" t="s">
        <v>365</v>
      </c>
      <c r="T202" s="24" t="s">
        <v>786</v>
      </c>
      <c r="U202" s="9" t="s">
        <v>225</v>
      </c>
      <c r="V202" s="51" t="str">
        <f t="shared" si="3"/>
        <v>Ativo</v>
      </c>
      <c r="W202" s="45"/>
      <c r="X202" s="52" t="s">
        <v>124</v>
      </c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50256.31</v>
      </c>
      <c r="AS202" s="53">
        <v>50570.59</v>
      </c>
      <c r="AT202" s="53">
        <f t="array" ref="AT202">XLOOKUP(C202,'PL TOTAL D0'!A:A,'PL TOTAL D0'!C:C,"")</f>
        <v>50912.08</v>
      </c>
    </row>
    <row r="203" ht="15.75" customHeight="1">
      <c r="A203" s="41" t="s">
        <v>36</v>
      </c>
      <c r="B203" s="42" t="s">
        <v>787</v>
      </c>
      <c r="C203" s="43" t="s">
        <v>788</v>
      </c>
      <c r="D203" s="44" t="s">
        <v>18</v>
      </c>
      <c r="E203" s="45" t="s">
        <v>19</v>
      </c>
      <c r="F203" s="44" t="s">
        <v>20</v>
      </c>
      <c r="G203" s="44" t="str">
        <f t="shared" si="1"/>
        <v>Augusto</v>
      </c>
      <c r="H203" s="46" t="s">
        <v>111</v>
      </c>
      <c r="I203" s="46" t="s">
        <v>24</v>
      </c>
      <c r="J203" s="44" t="str">
        <f t="shared" si="5"/>
        <v>Não</v>
      </c>
      <c r="K203" s="47">
        <v>44960.0</v>
      </c>
      <c r="L203" s="45"/>
      <c r="M203" s="45" t="s">
        <v>51</v>
      </c>
      <c r="N203" s="48">
        <v>0.012</v>
      </c>
      <c r="O203" s="44" t="s">
        <v>24</v>
      </c>
      <c r="P203" s="49">
        <v>0.0</v>
      </c>
      <c r="Q203" s="50"/>
      <c r="R203" s="50"/>
      <c r="S203" s="45" t="s">
        <v>365</v>
      </c>
      <c r="T203" s="24" t="s">
        <v>789</v>
      </c>
      <c r="U203" s="9" t="s">
        <v>19</v>
      </c>
      <c r="V203" s="51" t="str">
        <f t="shared" si="3"/>
        <v>Ativo</v>
      </c>
      <c r="W203" s="45"/>
      <c r="X203" s="52" t="s">
        <v>124</v>
      </c>
      <c r="Y203" s="54"/>
      <c r="Z203" s="54"/>
      <c r="AA203" s="54"/>
      <c r="AB203" s="54"/>
      <c r="AC203" s="54">
        <v>0.0</v>
      </c>
      <c r="AD203" s="54">
        <v>302348.09</v>
      </c>
      <c r="AE203" s="54">
        <v>305861.97</v>
      </c>
      <c r="AF203" s="54">
        <v>307995.71</v>
      </c>
      <c r="AG203" s="54">
        <v>311282.54</v>
      </c>
      <c r="AH203" s="54">
        <v>314326.47</v>
      </c>
      <c r="AI203" s="54">
        <v>317302.4</v>
      </c>
      <c r="AJ203" s="54">
        <v>319206.65</v>
      </c>
      <c r="AK203" s="54">
        <v>322020.41</v>
      </c>
      <c r="AL203" s="54">
        <v>324182.96</v>
      </c>
      <c r="AM203" s="54">
        <v>326595.86</v>
      </c>
      <c r="AN203" s="54">
        <v>329108.54</v>
      </c>
      <c r="AO203" s="54">
        <v>331973.66</v>
      </c>
      <c r="AP203" s="53">
        <v>332613.51</v>
      </c>
      <c r="AQ203" s="53">
        <v>334953.4</v>
      </c>
      <c r="AR203" s="53">
        <v>337469.3</v>
      </c>
      <c r="AS203" s="53">
        <v>340023.9</v>
      </c>
      <c r="AT203" s="53">
        <f t="array" ref="AT203">XLOOKUP(C203,'PL TOTAL D0'!A:A,'PL TOTAL D0'!C:C,"")</f>
        <v>342278.1</v>
      </c>
    </row>
    <row r="204" ht="15.75" customHeight="1">
      <c r="A204" s="41" t="s">
        <v>36</v>
      </c>
      <c r="B204" s="42" t="s">
        <v>790</v>
      </c>
      <c r="C204" s="43" t="s">
        <v>791</v>
      </c>
      <c r="D204" s="44" t="s">
        <v>18</v>
      </c>
      <c r="E204" s="45" t="s">
        <v>19</v>
      </c>
      <c r="F204" s="44" t="s">
        <v>214</v>
      </c>
      <c r="G204" s="44" t="str">
        <f t="shared" si="1"/>
        <v>Breno</v>
      </c>
      <c r="H204" s="46" t="s">
        <v>111</v>
      </c>
      <c r="I204" s="46" t="s">
        <v>24</v>
      </c>
      <c r="J204" s="44" t="str">
        <f t="shared" si="5"/>
        <v>Não</v>
      </c>
      <c r="K204" s="47">
        <v>45035.0</v>
      </c>
      <c r="L204" s="45"/>
      <c r="M204" s="45" t="s">
        <v>51</v>
      </c>
      <c r="N204" s="48">
        <v>0.012</v>
      </c>
      <c r="O204" s="44" t="s">
        <v>24</v>
      </c>
      <c r="P204" s="49">
        <v>0.0</v>
      </c>
      <c r="Q204" s="50"/>
      <c r="R204" s="50"/>
      <c r="S204" s="45" t="s">
        <v>113</v>
      </c>
      <c r="T204" s="24" t="s">
        <v>792</v>
      </c>
      <c r="U204" s="9" t="s">
        <v>19</v>
      </c>
      <c r="V204" s="51" t="str">
        <f t="shared" si="3"/>
        <v>Ativo</v>
      </c>
      <c r="W204" s="45"/>
      <c r="X204" s="52" t="s">
        <v>124</v>
      </c>
      <c r="Y204" s="54"/>
      <c r="Z204" s="54"/>
      <c r="AA204" s="54"/>
      <c r="AB204" s="54"/>
      <c r="AC204" s="54"/>
      <c r="AD204" s="54"/>
      <c r="AE204" s="54">
        <v>0.0</v>
      </c>
      <c r="AF204" s="54">
        <v>200493.23</v>
      </c>
      <c r="AG204" s="54">
        <v>202518.84</v>
      </c>
      <c r="AH204" s="54">
        <v>204207.46</v>
      </c>
      <c r="AI204" s="54">
        <v>205780.31</v>
      </c>
      <c r="AJ204" s="54">
        <v>207720.41</v>
      </c>
      <c r="AK204" s="54">
        <v>209354.86</v>
      </c>
      <c r="AL204" s="54">
        <v>211199.67</v>
      </c>
      <c r="AM204" s="54">
        <v>212749.25</v>
      </c>
      <c r="AN204" s="54">
        <v>214404.26</v>
      </c>
      <c r="AO204" s="54">
        <v>216335.49</v>
      </c>
      <c r="AP204" s="53">
        <v>218083.75</v>
      </c>
      <c r="AQ204" s="53">
        <v>220034.61</v>
      </c>
      <c r="AR204" s="53">
        <v>220815.25</v>
      </c>
      <c r="AS204" s="53">
        <v>503251.2</v>
      </c>
      <c r="AT204" s="53">
        <f t="array" ref="AT204">XLOOKUP(C204,'PL TOTAL D0'!A:A,'PL TOTAL D0'!C:C,"")</f>
        <v>506923.6</v>
      </c>
    </row>
    <row r="205" ht="15.75" customHeight="1">
      <c r="A205" s="41" t="s">
        <v>36</v>
      </c>
      <c r="B205" s="42" t="s">
        <v>793</v>
      </c>
      <c r="C205" s="43" t="s">
        <v>794</v>
      </c>
      <c r="D205" s="44" t="s">
        <v>18</v>
      </c>
      <c r="E205" s="45" t="s">
        <v>29</v>
      </c>
      <c r="F205" s="44" t="s">
        <v>167</v>
      </c>
      <c r="G205" s="44" t="str">
        <f t="shared" si="1"/>
        <v>Breno</v>
      </c>
      <c r="H205" s="46" t="s">
        <v>111</v>
      </c>
      <c r="I205" s="46" t="s">
        <v>24</v>
      </c>
      <c r="J205" s="44" t="str">
        <f t="shared" si="5"/>
        <v>Não</v>
      </c>
      <c r="K205" s="47">
        <v>44977.0</v>
      </c>
      <c r="L205" s="45"/>
      <c r="M205" s="45" t="s">
        <v>190</v>
      </c>
      <c r="N205" s="48">
        <v>0.025</v>
      </c>
      <c r="O205" s="44" t="s">
        <v>191</v>
      </c>
      <c r="P205" s="49">
        <v>0.2</v>
      </c>
      <c r="Q205" s="50"/>
      <c r="R205" s="50"/>
      <c r="S205" s="45" t="s">
        <v>113</v>
      </c>
      <c r="T205" s="24" t="s">
        <v>795</v>
      </c>
      <c r="U205" s="9" t="s">
        <v>29</v>
      </c>
      <c r="V205" s="51" t="str">
        <f t="shared" si="3"/>
        <v>Ativo</v>
      </c>
      <c r="W205" s="45"/>
      <c r="X205" s="52" t="s">
        <v>115</v>
      </c>
      <c r="Y205" s="54"/>
      <c r="Z205" s="54"/>
      <c r="AA205" s="54"/>
      <c r="AB205" s="54"/>
      <c r="AC205" s="54">
        <v>0.0</v>
      </c>
      <c r="AD205" s="54">
        <v>0.0</v>
      </c>
      <c r="AE205" s="54">
        <v>304867.61</v>
      </c>
      <c r="AF205" s="54">
        <v>360937.54</v>
      </c>
      <c r="AG205" s="54">
        <v>566724.2</v>
      </c>
      <c r="AH205" s="54">
        <v>602522.31</v>
      </c>
      <c r="AI205" s="54">
        <v>627093.7</v>
      </c>
      <c r="AJ205" s="54">
        <v>606180.8</v>
      </c>
      <c r="AK205" s="54">
        <v>604349.54</v>
      </c>
      <c r="AL205" s="54">
        <v>578834.06</v>
      </c>
      <c r="AM205" s="54">
        <v>621068.18</v>
      </c>
      <c r="AN205" s="54">
        <v>651017.26</v>
      </c>
      <c r="AO205" s="54">
        <v>605797.83</v>
      </c>
      <c r="AP205" s="53">
        <v>614550.63</v>
      </c>
      <c r="AQ205" s="53">
        <v>625486.55</v>
      </c>
      <c r="AR205" s="53">
        <v>600575.8</v>
      </c>
      <c r="AS205" s="53">
        <v>581362.4</v>
      </c>
      <c r="AT205" s="53">
        <f t="array" ref="AT205">XLOOKUP(C205,'PL TOTAL D0'!A:A,'PL TOTAL D0'!C:C,"")</f>
        <v>582334.3</v>
      </c>
    </row>
    <row r="206" ht="15.75" customHeight="1">
      <c r="A206" s="41" t="s">
        <v>36</v>
      </c>
      <c r="B206" s="42" t="s">
        <v>793</v>
      </c>
      <c r="C206" s="43" t="s">
        <v>796</v>
      </c>
      <c r="D206" s="44" t="s">
        <v>18</v>
      </c>
      <c r="E206" s="45" t="s">
        <v>29</v>
      </c>
      <c r="F206" s="44" t="s">
        <v>167</v>
      </c>
      <c r="G206" s="44" t="str">
        <f t="shared" si="1"/>
        <v>Bruno</v>
      </c>
      <c r="H206" s="46" t="s">
        <v>111</v>
      </c>
      <c r="I206" s="46" t="s">
        <v>24</v>
      </c>
      <c r="J206" s="44" t="str">
        <f t="shared" si="5"/>
        <v>Não</v>
      </c>
      <c r="K206" s="47">
        <v>44991.0</v>
      </c>
      <c r="L206" s="45"/>
      <c r="M206" s="45" t="s">
        <v>51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113</v>
      </c>
      <c r="T206" s="24" t="s">
        <v>795</v>
      </c>
      <c r="U206" s="9" t="s">
        <v>29</v>
      </c>
      <c r="V206" s="51" t="str">
        <f t="shared" si="3"/>
        <v>Ativo</v>
      </c>
      <c r="W206" s="45"/>
      <c r="X206" s="52" t="s">
        <v>115</v>
      </c>
      <c r="Y206" s="54"/>
      <c r="Z206" s="54"/>
      <c r="AA206" s="54"/>
      <c r="AB206" s="54"/>
      <c r="AC206" s="54"/>
      <c r="AD206" s="54"/>
      <c r="AE206" s="54">
        <v>537871.72</v>
      </c>
      <c r="AF206" s="54">
        <v>2246971.91</v>
      </c>
      <c r="AG206" s="54">
        <v>2466852.75</v>
      </c>
      <c r="AH206" s="54">
        <v>2458871.91</v>
      </c>
      <c r="AI206" s="54">
        <v>2466301.64</v>
      </c>
      <c r="AJ206" s="54">
        <v>2451968.17</v>
      </c>
      <c r="AK206" s="54">
        <v>3009986.81</v>
      </c>
      <c r="AL206" s="54">
        <v>3308732.7</v>
      </c>
      <c r="AM206" s="54">
        <v>3370210.56</v>
      </c>
      <c r="AN206" s="54">
        <v>3282974.56</v>
      </c>
      <c r="AO206" s="54">
        <v>3308166.77</v>
      </c>
      <c r="AP206" s="53">
        <v>3333211.42</v>
      </c>
      <c r="AQ206" s="53">
        <v>3361260.34</v>
      </c>
      <c r="AR206" s="53">
        <v>3384627.7</v>
      </c>
      <c r="AS206" s="53">
        <v>3470249.0</v>
      </c>
      <c r="AT206" s="53">
        <f t="array" ref="AT206">XLOOKUP(C206,'PL TOTAL D0'!A:A,'PL TOTAL D0'!C:C,"")</f>
        <v>3493595</v>
      </c>
    </row>
    <row r="207" ht="15.75" customHeight="1">
      <c r="A207" s="41" t="s">
        <v>36</v>
      </c>
      <c r="B207" s="42" t="s">
        <v>793</v>
      </c>
      <c r="C207" s="43" t="s">
        <v>797</v>
      </c>
      <c r="D207" s="44" t="s">
        <v>18</v>
      </c>
      <c r="E207" s="45" t="s">
        <v>29</v>
      </c>
      <c r="F207" s="44" t="s">
        <v>167</v>
      </c>
      <c r="G207" s="44" t="str">
        <f t="shared" si="1"/>
        <v>Augusto</v>
      </c>
      <c r="H207" s="46" t="s">
        <v>111</v>
      </c>
      <c r="I207" s="46" t="s">
        <v>24</v>
      </c>
      <c r="J207" s="44" t="str">
        <f t="shared" si="5"/>
        <v>Não</v>
      </c>
      <c r="K207" s="47">
        <v>44972.0</v>
      </c>
      <c r="L207" s="45"/>
      <c r="M207" s="11" t="s">
        <v>279</v>
      </c>
      <c r="N207" s="48">
        <v>0.007</v>
      </c>
      <c r="O207" s="44" t="s">
        <v>24</v>
      </c>
      <c r="P207" s="49">
        <v>0.0</v>
      </c>
      <c r="Q207" s="50"/>
      <c r="R207" s="15" t="s">
        <v>798</v>
      </c>
      <c r="S207" s="45" t="s">
        <v>113</v>
      </c>
      <c r="T207" s="24" t="s">
        <v>795</v>
      </c>
      <c r="U207" s="9" t="s">
        <v>29</v>
      </c>
      <c r="V207" s="51" t="str">
        <f t="shared" si="3"/>
        <v>Ativo</v>
      </c>
      <c r="W207" s="45"/>
      <c r="X207" s="52" t="s">
        <v>115</v>
      </c>
      <c r="Y207" s="54"/>
      <c r="Z207" s="54"/>
      <c r="AA207" s="54"/>
      <c r="AB207" s="54"/>
      <c r="AC207" s="54">
        <v>0.0</v>
      </c>
      <c r="AD207" s="54">
        <v>1835034.42</v>
      </c>
      <c r="AE207" s="54">
        <v>2311316.92</v>
      </c>
      <c r="AF207" s="54">
        <v>571325.29</v>
      </c>
      <c r="AG207" s="54">
        <v>212181.64</v>
      </c>
      <c r="AH207" s="54">
        <v>214409.69</v>
      </c>
      <c r="AI207" s="54">
        <v>216544.32</v>
      </c>
      <c r="AJ207" s="54">
        <v>218840.55</v>
      </c>
      <c r="AK207" s="54">
        <v>220920.24</v>
      </c>
      <c r="AL207" s="54">
        <v>223089.66</v>
      </c>
      <c r="AM207" s="54">
        <v>152211.67</v>
      </c>
      <c r="AN207" s="54">
        <v>153494.05</v>
      </c>
      <c r="AO207" s="54">
        <v>154846.61</v>
      </c>
      <c r="AP207" s="53">
        <v>156012.71</v>
      </c>
      <c r="AQ207" s="53">
        <v>157321.63</v>
      </c>
      <c r="AR207" s="53">
        <v>158669.28</v>
      </c>
      <c r="AS207" s="53">
        <v>159996.1</v>
      </c>
      <c r="AT207" s="53">
        <f t="array" ref="AT207">XLOOKUP(C207,'PL TOTAL D0'!A:A,'PL TOTAL D0'!C:C,"")</f>
        <v>161197.8</v>
      </c>
    </row>
    <row r="208" ht="15.75" customHeight="1">
      <c r="A208" s="41" t="s">
        <v>36</v>
      </c>
      <c r="B208" s="42" t="s">
        <v>793</v>
      </c>
      <c r="C208" s="43" t="s">
        <v>799</v>
      </c>
      <c r="D208" s="44" t="s">
        <v>18</v>
      </c>
      <c r="E208" s="45" t="s">
        <v>29</v>
      </c>
      <c r="F208" s="44" t="s">
        <v>167</v>
      </c>
      <c r="G208" s="44" t="str">
        <f t="shared" si="1"/>
        <v>Augusto</v>
      </c>
      <c r="H208" s="46" t="s">
        <v>111</v>
      </c>
      <c r="I208" s="46" t="s">
        <v>24</v>
      </c>
      <c r="J208" s="44" t="str">
        <f t="shared" si="5"/>
        <v>Não</v>
      </c>
      <c r="K208" s="47">
        <v>45022.0</v>
      </c>
      <c r="L208" s="45"/>
      <c r="M208" s="45" t="s">
        <v>800</v>
      </c>
      <c r="N208" s="48">
        <v>0.01</v>
      </c>
      <c r="O208" s="44" t="s">
        <v>801</v>
      </c>
      <c r="P208" s="49">
        <v>0.2</v>
      </c>
      <c r="Q208" s="50"/>
      <c r="R208" s="50"/>
      <c r="S208" s="45" t="s">
        <v>113</v>
      </c>
      <c r="T208" s="24" t="s">
        <v>795</v>
      </c>
      <c r="U208" s="9" t="s">
        <v>29</v>
      </c>
      <c r="V208" s="51" t="str">
        <f t="shared" si="3"/>
        <v>Ativo</v>
      </c>
      <c r="W208" s="45"/>
      <c r="X208" s="52" t="s">
        <v>115</v>
      </c>
      <c r="Y208" s="54"/>
      <c r="Z208" s="54"/>
      <c r="AA208" s="54"/>
      <c r="AB208" s="54"/>
      <c r="AC208" s="54">
        <v>0.0</v>
      </c>
      <c r="AD208" s="54">
        <v>0.0</v>
      </c>
      <c r="AE208" s="54">
        <v>37824.0</v>
      </c>
      <c r="AF208" s="54">
        <v>38658.35</v>
      </c>
      <c r="AG208" s="54">
        <v>214989.41</v>
      </c>
      <c r="AH208" s="54">
        <v>214322.39</v>
      </c>
      <c r="AI208" s="54">
        <v>218300.7</v>
      </c>
      <c r="AJ208" s="54">
        <v>224362.58</v>
      </c>
      <c r="AK208" s="54">
        <v>223020.61</v>
      </c>
      <c r="AL208" s="54">
        <v>1501.8</v>
      </c>
      <c r="AM208" s="54">
        <v>1412.42</v>
      </c>
      <c r="AN208" s="54">
        <v>1424.5</v>
      </c>
      <c r="AO208" s="54">
        <v>1437.56</v>
      </c>
      <c r="AP208" s="53">
        <v>1453.03</v>
      </c>
      <c r="AQ208" s="53">
        <v>1464.62</v>
      </c>
      <c r="AR208" s="53">
        <v>1476.93</v>
      </c>
      <c r="AS208" s="53">
        <v>1477.86</v>
      </c>
      <c r="AT208" s="53">
        <f t="array" ref="AT208">XLOOKUP(C208,'PL TOTAL D0'!A:A,'PL TOTAL D0'!C:C,"")</f>
        <v>1489.09</v>
      </c>
    </row>
    <row r="209" ht="15.75" customHeight="1">
      <c r="A209" s="6" t="s">
        <v>36</v>
      </c>
      <c r="B209" s="55" t="s">
        <v>802</v>
      </c>
      <c r="C209" s="7" t="s">
        <v>803</v>
      </c>
      <c r="D209" s="9" t="s">
        <v>77</v>
      </c>
      <c r="E209" s="24" t="s">
        <v>29</v>
      </c>
      <c r="F209" s="9" t="s">
        <v>336</v>
      </c>
      <c r="G209" s="44" t="str">
        <f t="shared" si="1"/>
        <v>Bruno</v>
      </c>
      <c r="H209" s="51" t="s">
        <v>111</v>
      </c>
      <c r="I209" s="51" t="s">
        <v>24</v>
      </c>
      <c r="J209" s="44" t="str">
        <f t="shared" si="5"/>
        <v>Sim</v>
      </c>
      <c r="K209" s="57">
        <v>45345.0</v>
      </c>
      <c r="L209" s="45"/>
      <c r="M209" s="11" t="s">
        <v>51</v>
      </c>
      <c r="N209" s="12">
        <v>0.012</v>
      </c>
      <c r="O209" s="9" t="s">
        <v>24</v>
      </c>
      <c r="P209" s="59">
        <v>0.0</v>
      </c>
      <c r="Q209" s="15" t="s">
        <v>804</v>
      </c>
      <c r="R209" s="50"/>
      <c r="S209" s="24" t="s">
        <v>113</v>
      </c>
      <c r="T209" s="5" t="s">
        <v>805</v>
      </c>
      <c r="U209" s="9" t="s">
        <v>29</v>
      </c>
      <c r="V209" s="51" t="str">
        <f t="shared" si="3"/>
        <v>Ativo</v>
      </c>
      <c r="W209" s="45"/>
      <c r="X209" s="52" t="s">
        <v>115</v>
      </c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3">
        <v>1047010.15</v>
      </c>
      <c r="AQ209" s="53">
        <v>1053898.68</v>
      </c>
      <c r="AR209" s="53">
        <v>1058550.38</v>
      </c>
      <c r="AS209" s="53">
        <v>1066585.0</v>
      </c>
      <c r="AT209" s="53">
        <f t="array" ref="AT209">XLOOKUP(C209,'PL TOTAL D0'!A:A,'PL TOTAL D0'!C:C,"")</f>
        <v>1074464</v>
      </c>
    </row>
    <row r="210" ht="15.75" customHeight="1">
      <c r="A210" s="41" t="s">
        <v>36</v>
      </c>
      <c r="B210" s="42" t="s">
        <v>806</v>
      </c>
      <c r="C210" s="43" t="s">
        <v>807</v>
      </c>
      <c r="D210" s="44" t="s">
        <v>56</v>
      </c>
      <c r="E210" s="45" t="s">
        <v>29</v>
      </c>
      <c r="F210" s="44" t="s">
        <v>808</v>
      </c>
      <c r="G210" s="44" t="str">
        <f t="shared" si="1"/>
        <v>#N/A</v>
      </c>
      <c r="H210" s="46" t="s">
        <v>186</v>
      </c>
      <c r="I210" s="46" t="s">
        <v>24</v>
      </c>
      <c r="J210" s="44" t="str">
        <f t="shared" si="5"/>
        <v>Não</v>
      </c>
      <c r="K210" s="47">
        <v>45070.0</v>
      </c>
      <c r="L210" s="72">
        <v>45121.0</v>
      </c>
      <c r="M210" s="45" t="s">
        <v>41</v>
      </c>
      <c r="N210" s="48">
        <v>0.016</v>
      </c>
      <c r="O210" s="44" t="s">
        <v>42</v>
      </c>
      <c r="P210" s="49">
        <v>0.1</v>
      </c>
      <c r="Q210" s="74"/>
      <c r="R210" s="50"/>
      <c r="S210" s="45" t="s">
        <v>113</v>
      </c>
      <c r="T210" s="24" t="s">
        <v>809</v>
      </c>
      <c r="U210" s="9" t="s">
        <v>46</v>
      </c>
      <c r="V210" s="51" t="str">
        <f t="shared" si="3"/>
        <v>Encerrado</v>
      </c>
      <c r="W210" s="45"/>
      <c r="X210" s="52"/>
      <c r="Y210" s="54"/>
      <c r="Z210" s="54"/>
      <c r="AA210" s="54"/>
      <c r="AB210" s="54"/>
      <c r="AC210" s="54"/>
      <c r="AD210" s="54"/>
      <c r="AE210" s="54"/>
      <c r="AF210" s="54">
        <v>0.0</v>
      </c>
      <c r="AG210" s="54">
        <v>1404159.835</v>
      </c>
      <c r="AH210" s="54">
        <v>1410022.14</v>
      </c>
      <c r="AI210" s="54">
        <v>0.0</v>
      </c>
      <c r="AJ210" s="54">
        <v>0.0</v>
      </c>
      <c r="AK210" s="54">
        <v>0.0</v>
      </c>
      <c r="AL210" s="54">
        <v>0.0</v>
      </c>
      <c r="AM210" s="54">
        <v>0.0</v>
      </c>
      <c r="AN210" s="54">
        <v>0.0</v>
      </c>
      <c r="AO210" s="54">
        <v>0.0</v>
      </c>
      <c r="AP210" s="53">
        <v>0.0</v>
      </c>
      <c r="AQ210" s="53">
        <v>0.0</v>
      </c>
      <c r="AR210" s="53">
        <v>0.0</v>
      </c>
      <c r="AS210" s="53">
        <v>0.0</v>
      </c>
      <c r="AT210" s="53" t="str">
        <f t="array" ref="AT210">XLOOKUP(C210,'PL TOTAL D0'!A:A,'PL TOTAL D0'!C:C,"")</f>
        <v/>
      </c>
    </row>
    <row r="211" ht="15.75" customHeight="1">
      <c r="A211" s="41" t="s">
        <v>36</v>
      </c>
      <c r="B211" s="140" t="s">
        <v>810</v>
      </c>
      <c r="C211" s="67" t="s">
        <v>811</v>
      </c>
      <c r="D211" s="44" t="s">
        <v>18</v>
      </c>
      <c r="E211" s="45" t="s">
        <v>19</v>
      </c>
      <c r="F211" s="44" t="s">
        <v>20</v>
      </c>
      <c r="G211" s="44" t="str">
        <f t="shared" si="1"/>
        <v>#N/A</v>
      </c>
      <c r="H211" s="51" t="s">
        <v>147</v>
      </c>
      <c r="I211" s="46" t="s">
        <v>220</v>
      </c>
      <c r="J211" s="44" t="str">
        <f t="shared" si="5"/>
        <v>Não</v>
      </c>
      <c r="K211" s="47">
        <v>45204.0</v>
      </c>
      <c r="L211" s="72"/>
      <c r="M211" s="45" t="s">
        <v>51</v>
      </c>
      <c r="N211" s="48">
        <v>0.012</v>
      </c>
      <c r="O211" s="44" t="s">
        <v>24</v>
      </c>
      <c r="P211" s="49">
        <v>0.0</v>
      </c>
      <c r="Q211" s="108"/>
      <c r="R211" s="50"/>
      <c r="S211" s="45" t="s">
        <v>113</v>
      </c>
      <c r="T211" s="24" t="s">
        <v>812</v>
      </c>
      <c r="U211" s="9" t="s">
        <v>19</v>
      </c>
      <c r="V211" s="51" t="str">
        <f t="shared" si="3"/>
        <v>Ativo</v>
      </c>
      <c r="W211" s="45"/>
      <c r="X211" s="52" t="s">
        <v>124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>
        <v>0.0</v>
      </c>
      <c r="AL211" s="54">
        <v>0.0</v>
      </c>
      <c r="AM211" s="54">
        <v>0.0</v>
      </c>
      <c r="AN211" s="54">
        <v>0.0</v>
      </c>
      <c r="AO211" s="54">
        <v>0.0</v>
      </c>
      <c r="AP211" s="53">
        <v>0.0</v>
      </c>
      <c r="AQ211" s="53">
        <v>0.0</v>
      </c>
      <c r="AR211" s="53">
        <v>0.0</v>
      </c>
      <c r="AS211" s="53">
        <v>0.0</v>
      </c>
      <c r="AT211" s="53" t="str">
        <f t="array" ref="AT211">XLOOKUP(C211,'PL TOTAL D0'!A:A,'PL TOTAL D0'!C:C,"")</f>
        <v/>
      </c>
    </row>
    <row r="212" ht="15.75" customHeight="1">
      <c r="A212" s="41" t="s">
        <v>36</v>
      </c>
      <c r="B212" s="42" t="s">
        <v>813</v>
      </c>
      <c r="C212" s="43" t="s">
        <v>814</v>
      </c>
      <c r="D212" s="44" t="s">
        <v>18</v>
      </c>
      <c r="E212" s="45" t="s">
        <v>19</v>
      </c>
      <c r="F212" s="44" t="s">
        <v>83</v>
      </c>
      <c r="G212" s="44" t="str">
        <f t="shared" si="1"/>
        <v>Augusto</v>
      </c>
      <c r="H212" s="46" t="s">
        <v>111</v>
      </c>
      <c r="I212" s="46" t="s">
        <v>24</v>
      </c>
      <c r="J212" s="44" t="str">
        <f t="shared" si="5"/>
        <v>Não</v>
      </c>
      <c r="K212" s="47">
        <v>44974.0</v>
      </c>
      <c r="L212" s="45"/>
      <c r="M212" s="45" t="s">
        <v>51</v>
      </c>
      <c r="N212" s="48">
        <v>0.01</v>
      </c>
      <c r="O212" s="44" t="s">
        <v>24</v>
      </c>
      <c r="P212" s="49">
        <v>0.0</v>
      </c>
      <c r="Q212" s="50"/>
      <c r="R212" s="50"/>
      <c r="S212" s="45" t="s">
        <v>113</v>
      </c>
      <c r="T212" s="24" t="s">
        <v>815</v>
      </c>
      <c r="U212" s="9" t="s">
        <v>19</v>
      </c>
      <c r="V212" s="51" t="str">
        <f t="shared" si="3"/>
        <v>Ativo</v>
      </c>
      <c r="W212" s="45"/>
      <c r="X212" s="52" t="s">
        <v>124</v>
      </c>
      <c r="Y212" s="54"/>
      <c r="Z212" s="54"/>
      <c r="AA212" s="54"/>
      <c r="AB212" s="54"/>
      <c r="AC212" s="54">
        <v>0.0</v>
      </c>
      <c r="AD212" s="54">
        <v>20003.03</v>
      </c>
      <c r="AE212" s="54">
        <v>20207.06</v>
      </c>
      <c r="AF212" s="54">
        <v>32783.39</v>
      </c>
      <c r="AG212" s="54">
        <v>23401.9</v>
      </c>
      <c r="AH212" s="54">
        <v>7154.16</v>
      </c>
      <c r="AI212" s="54">
        <v>7194.8</v>
      </c>
      <c r="AJ212" s="54">
        <v>32273.1</v>
      </c>
      <c r="AK212" s="54">
        <v>32552.76</v>
      </c>
      <c r="AL212" s="54">
        <v>32798.24</v>
      </c>
      <c r="AM212" s="54">
        <v>38043.74</v>
      </c>
      <c r="AN212" s="54">
        <v>36234.35</v>
      </c>
      <c r="AO212" s="54">
        <v>36560.68</v>
      </c>
      <c r="AP212" s="53">
        <v>36884.33</v>
      </c>
      <c r="AQ212" s="53">
        <v>31005.58</v>
      </c>
      <c r="AR212" s="53">
        <v>29301.19</v>
      </c>
      <c r="AS212" s="53">
        <v>29523.82</v>
      </c>
      <c r="AT212" s="53">
        <f t="array" ref="AT212">XLOOKUP(C212,'PL TOTAL D0'!A:A,'PL TOTAL D0'!C:C,"")</f>
        <v>29752.3</v>
      </c>
    </row>
    <row r="213" ht="15.75" customHeight="1">
      <c r="A213" s="141" t="s">
        <v>36</v>
      </c>
      <c r="B213" s="66" t="s">
        <v>816</v>
      </c>
      <c r="C213" s="67" t="s">
        <v>817</v>
      </c>
      <c r="D213" s="142" t="s">
        <v>56</v>
      </c>
      <c r="E213" s="143" t="s">
        <v>29</v>
      </c>
      <c r="F213" s="142" t="s">
        <v>110</v>
      </c>
      <c r="G213" s="44" t="str">
        <f t="shared" si="1"/>
        <v>Augusto</v>
      </c>
      <c r="H213" s="144" t="s">
        <v>111</v>
      </c>
      <c r="I213" s="144" t="s">
        <v>24</v>
      </c>
      <c r="J213" s="44" t="str">
        <f t="shared" si="5"/>
        <v>Não</v>
      </c>
      <c r="K213" s="145">
        <v>45187.0</v>
      </c>
      <c r="L213" s="143"/>
      <c r="M213" s="143" t="s">
        <v>112</v>
      </c>
      <c r="N213" s="146">
        <v>0.01</v>
      </c>
      <c r="O213" s="142" t="s">
        <v>42</v>
      </c>
      <c r="P213" s="147">
        <v>0.1</v>
      </c>
      <c r="Q213" s="148"/>
      <c r="R213" s="148"/>
      <c r="S213" s="143" t="s">
        <v>113</v>
      </c>
      <c r="T213" s="149" t="s">
        <v>818</v>
      </c>
      <c r="U213" s="150" t="s">
        <v>29</v>
      </c>
      <c r="V213" s="51" t="str">
        <f t="shared" si="3"/>
        <v>Ativo</v>
      </c>
      <c r="W213" s="143"/>
      <c r="X213" s="151" t="s">
        <v>124</v>
      </c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52"/>
      <c r="AJ213" s="152"/>
      <c r="AK213" s="152">
        <v>0.0</v>
      </c>
      <c r="AL213" s="152">
        <v>5646.25</v>
      </c>
      <c r="AM213" s="54">
        <v>85674.41</v>
      </c>
      <c r="AN213" s="54">
        <v>86783.11</v>
      </c>
      <c r="AO213" s="54">
        <v>86552.22</v>
      </c>
      <c r="AP213" s="53">
        <v>85956.1</v>
      </c>
      <c r="AQ213" s="53">
        <v>86482.09</v>
      </c>
      <c r="AR213" s="53">
        <v>86501.88</v>
      </c>
      <c r="AS213" s="53">
        <v>86668.2</v>
      </c>
      <c r="AT213" s="53">
        <f t="array" ref="AT213">XLOOKUP(C213,'PL TOTAL D0'!A:A,'PL TOTAL D0'!C:C,"")</f>
        <v>91146.23</v>
      </c>
    </row>
    <row r="214" ht="15.75" customHeight="1">
      <c r="A214" s="41" t="s">
        <v>36</v>
      </c>
      <c r="B214" s="42" t="s">
        <v>819</v>
      </c>
      <c r="C214" s="43" t="s">
        <v>820</v>
      </c>
      <c r="D214" s="44" t="s">
        <v>18</v>
      </c>
      <c r="E214" s="45" t="s">
        <v>175</v>
      </c>
      <c r="F214" s="44" t="s">
        <v>176</v>
      </c>
      <c r="G214" s="44" t="str">
        <f t="shared" si="1"/>
        <v>Augusto</v>
      </c>
      <c r="H214" s="46" t="s">
        <v>111</v>
      </c>
      <c r="I214" s="46" t="s">
        <v>24</v>
      </c>
      <c r="J214" s="44" t="str">
        <f t="shared" si="5"/>
        <v>Não</v>
      </c>
      <c r="K214" s="47">
        <v>45071.0</v>
      </c>
      <c r="L214" s="45"/>
      <c r="M214" s="45" t="s">
        <v>112</v>
      </c>
      <c r="N214" s="48">
        <v>0.012</v>
      </c>
      <c r="O214" s="44" t="s">
        <v>24</v>
      </c>
      <c r="P214" s="49">
        <v>0.0</v>
      </c>
      <c r="Q214" s="74"/>
      <c r="R214" s="60" t="s">
        <v>821</v>
      </c>
      <c r="S214" s="45" t="s">
        <v>113</v>
      </c>
      <c r="T214" s="24" t="s">
        <v>822</v>
      </c>
      <c r="U214" s="9" t="s">
        <v>179</v>
      </c>
      <c r="V214" s="51" t="str">
        <f t="shared" si="3"/>
        <v>Ativo</v>
      </c>
      <c r="W214" s="45"/>
      <c r="X214" s="52" t="s">
        <v>115</v>
      </c>
      <c r="Y214" s="54"/>
      <c r="Z214" s="54"/>
      <c r="AA214" s="54"/>
      <c r="AB214" s="54"/>
      <c r="AC214" s="54"/>
      <c r="AD214" s="54"/>
      <c r="AE214" s="54">
        <v>0.0</v>
      </c>
      <c r="AF214" s="54">
        <v>4494.36</v>
      </c>
      <c r="AG214" s="54">
        <v>9042.84</v>
      </c>
      <c r="AH214" s="54">
        <v>55803.18</v>
      </c>
      <c r="AI214" s="54">
        <v>64644.78</v>
      </c>
      <c r="AJ214" s="54">
        <v>69724.15</v>
      </c>
      <c r="AK214" s="54">
        <v>73758.13</v>
      </c>
      <c r="AL214" s="54">
        <v>78462.55</v>
      </c>
      <c r="AM214" s="54">
        <v>83672.86</v>
      </c>
      <c r="AN214" s="54">
        <v>89237.43</v>
      </c>
      <c r="AO214" s="54">
        <v>93604.02</v>
      </c>
      <c r="AP214" s="53">
        <v>98900.44</v>
      </c>
      <c r="AQ214" s="53">
        <v>104351.34</v>
      </c>
      <c r="AR214" s="53">
        <v>108888.25</v>
      </c>
      <c r="AS214" s="53">
        <v>114106.6</v>
      </c>
      <c r="AT214" s="53">
        <f t="array" ref="AT214">XLOOKUP(C214,'PL TOTAL D0'!A:A,'PL TOTAL D0'!C:C,"")</f>
        <v>119817.4</v>
      </c>
    </row>
    <row r="215" ht="15.75" customHeight="1">
      <c r="A215" s="41" t="s">
        <v>36</v>
      </c>
      <c r="B215" s="61" t="s">
        <v>823</v>
      </c>
      <c r="C215" s="43" t="s">
        <v>824</v>
      </c>
      <c r="D215" s="44" t="s">
        <v>18</v>
      </c>
      <c r="E215" s="45" t="s">
        <v>175</v>
      </c>
      <c r="F215" s="44" t="s">
        <v>197</v>
      </c>
      <c r="G215" s="44" t="str">
        <f t="shared" si="1"/>
        <v>Breno</v>
      </c>
      <c r="H215" s="46" t="s">
        <v>111</v>
      </c>
      <c r="I215" s="46" t="s">
        <v>24</v>
      </c>
      <c r="J215" s="44" t="str">
        <f t="shared" si="5"/>
        <v>Não</v>
      </c>
      <c r="K215" s="47">
        <v>45042.0</v>
      </c>
      <c r="L215" s="45"/>
      <c r="M215" s="45" t="s">
        <v>270</v>
      </c>
      <c r="N215" s="48">
        <v>0.02</v>
      </c>
      <c r="O215" s="44" t="s">
        <v>42</v>
      </c>
      <c r="P215" s="49">
        <v>0.2</v>
      </c>
      <c r="Q215" s="50"/>
      <c r="R215" s="50"/>
      <c r="S215" s="45" t="s">
        <v>113</v>
      </c>
      <c r="T215" s="24" t="s">
        <v>825</v>
      </c>
      <c r="U215" s="9" t="s">
        <v>179</v>
      </c>
      <c r="V215" s="51" t="str">
        <f t="shared" si="3"/>
        <v>Ativo</v>
      </c>
      <c r="W215" s="45"/>
      <c r="X215" s="52" t="s">
        <v>115</v>
      </c>
      <c r="Y215" s="54"/>
      <c r="Z215" s="54"/>
      <c r="AA215" s="54"/>
      <c r="AB215" s="54"/>
      <c r="AC215" s="54"/>
      <c r="AD215" s="54"/>
      <c r="AE215" s="54">
        <v>0.0</v>
      </c>
      <c r="AF215" s="54">
        <v>985211.98</v>
      </c>
      <c r="AG215" s="54">
        <v>1042177.69</v>
      </c>
      <c r="AH215" s="54">
        <v>1065696.25</v>
      </c>
      <c r="AI215" s="54">
        <v>1175708.77</v>
      </c>
      <c r="AJ215" s="54">
        <v>1162884.52</v>
      </c>
      <c r="AK215" s="54">
        <v>1164737.49</v>
      </c>
      <c r="AL215" s="54">
        <v>1148983.41</v>
      </c>
      <c r="AM215" s="54">
        <v>1187739.63</v>
      </c>
      <c r="AN215" s="54">
        <v>1101264.32</v>
      </c>
      <c r="AO215" s="54">
        <v>1063698.27</v>
      </c>
      <c r="AP215" s="53">
        <v>1068183.97</v>
      </c>
      <c r="AQ215" s="53">
        <v>1009941.62</v>
      </c>
      <c r="AR215" s="53">
        <v>991333.88</v>
      </c>
      <c r="AS215" s="53">
        <v>980816.0</v>
      </c>
      <c r="AT215" s="53">
        <f t="array" ref="AT215">XLOOKUP(C215,'PL TOTAL D0'!A:A,'PL TOTAL D0'!C:C,"")</f>
        <v>985470.1</v>
      </c>
    </row>
    <row r="216" ht="15.75" customHeight="1">
      <c r="A216" s="6" t="s">
        <v>36</v>
      </c>
      <c r="B216" s="153" t="s">
        <v>826</v>
      </c>
      <c r="C216" s="85" t="s">
        <v>827</v>
      </c>
      <c r="D216" s="9" t="s">
        <v>18</v>
      </c>
      <c r="E216" s="24" t="s">
        <v>29</v>
      </c>
      <c r="F216" s="9" t="s">
        <v>828</v>
      </c>
      <c r="G216" s="44" t="str">
        <f t="shared" si="1"/>
        <v>Augusto</v>
      </c>
      <c r="H216" s="51" t="s">
        <v>111</v>
      </c>
      <c r="I216" s="51" t="s">
        <v>24</v>
      </c>
      <c r="J216" s="44" t="str">
        <f t="shared" si="5"/>
        <v>Não</v>
      </c>
      <c r="K216" s="57">
        <v>45280.0</v>
      </c>
      <c r="L216" s="45"/>
      <c r="M216" s="45" t="s">
        <v>51</v>
      </c>
      <c r="N216" s="86">
        <v>2.0E-4</v>
      </c>
      <c r="O216" s="87" t="s">
        <v>24</v>
      </c>
      <c r="P216" s="88">
        <v>0.0</v>
      </c>
      <c r="Q216" s="50"/>
      <c r="R216" s="50"/>
      <c r="S216" s="24" t="s">
        <v>113</v>
      </c>
      <c r="T216" s="24" t="s">
        <v>829</v>
      </c>
      <c r="U216" s="9" t="s">
        <v>29</v>
      </c>
      <c r="V216" s="51" t="str">
        <f t="shared" si="3"/>
        <v>Ativo</v>
      </c>
      <c r="W216" s="45"/>
      <c r="X216" s="52" t="s">
        <v>124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>
        <v>91568.41</v>
      </c>
      <c r="AO216" s="54">
        <v>133744.66</v>
      </c>
      <c r="AP216" s="53">
        <v>135542.85</v>
      </c>
      <c r="AQ216" s="53">
        <v>137351.63</v>
      </c>
      <c r="AR216" s="53">
        <v>138995.12</v>
      </c>
      <c r="AS216" s="53">
        <v>140520.0</v>
      </c>
      <c r="AT216" s="53">
        <f t="array" ref="AT216">XLOOKUP(C216,'PL TOTAL D0'!A:A,'PL TOTAL D0'!C:C,"")</f>
        <v>142110.6</v>
      </c>
    </row>
    <row r="217" ht="15.75" customHeight="1">
      <c r="A217" s="41" t="s">
        <v>36</v>
      </c>
      <c r="B217" s="6" t="s">
        <v>830</v>
      </c>
      <c r="C217" s="43" t="s">
        <v>831</v>
      </c>
      <c r="D217" s="44" t="s">
        <v>56</v>
      </c>
      <c r="E217" s="45" t="s">
        <v>29</v>
      </c>
      <c r="F217" s="44" t="s">
        <v>110</v>
      </c>
      <c r="G217" s="44" t="str">
        <f t="shared" si="1"/>
        <v>Breno</v>
      </c>
      <c r="H217" s="51" t="s">
        <v>111</v>
      </c>
      <c r="I217" s="51" t="s">
        <v>24</v>
      </c>
      <c r="J217" s="44" t="str">
        <f t="shared" si="5"/>
        <v>Não</v>
      </c>
      <c r="K217" s="47">
        <v>45105.0</v>
      </c>
      <c r="L217" s="62"/>
      <c r="M217" s="45" t="s">
        <v>41</v>
      </c>
      <c r="N217" s="48">
        <v>0.012</v>
      </c>
      <c r="O217" s="44" t="s">
        <v>42</v>
      </c>
      <c r="P217" s="49">
        <v>0.2</v>
      </c>
      <c r="Q217" s="74"/>
      <c r="R217" s="73" t="s">
        <v>832</v>
      </c>
      <c r="S217" s="45" t="s">
        <v>113</v>
      </c>
      <c r="T217" s="24" t="s">
        <v>833</v>
      </c>
      <c r="U217" s="9" t="s">
        <v>497</v>
      </c>
      <c r="V217" s="51" t="str">
        <f t="shared" si="3"/>
        <v>Ativo</v>
      </c>
      <c r="W217" s="45"/>
      <c r="X217" s="52" t="s">
        <v>115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>
        <v>1560140.11</v>
      </c>
      <c r="AI217" s="54">
        <v>2076597.42</v>
      </c>
      <c r="AJ217" s="54">
        <v>2078715.76</v>
      </c>
      <c r="AK217" s="54">
        <v>2077435.12</v>
      </c>
      <c r="AL217" s="54">
        <v>2065620.69</v>
      </c>
      <c r="AM217" s="54">
        <v>2086106.44</v>
      </c>
      <c r="AN217" s="54">
        <v>2108824.09</v>
      </c>
      <c r="AO217" s="54">
        <v>2093470.31</v>
      </c>
      <c r="AP217" s="53">
        <v>2089150.94</v>
      </c>
      <c r="AQ217" s="53">
        <v>863638.46</v>
      </c>
      <c r="AR217" s="53">
        <v>842995.72</v>
      </c>
      <c r="AS217" s="53">
        <v>834989.7</v>
      </c>
      <c r="AT217" s="53">
        <f t="array" ref="AT217">XLOOKUP(C217,'PL TOTAL D0'!A:A,'PL TOTAL D0'!C:C,"")</f>
        <v>839414.8</v>
      </c>
    </row>
    <row r="218" ht="15.75" customHeight="1">
      <c r="A218" s="6" t="s">
        <v>36</v>
      </c>
      <c r="B218" s="6" t="s">
        <v>830</v>
      </c>
      <c r="C218" s="21" t="s">
        <v>834</v>
      </c>
      <c r="D218" s="9" t="s">
        <v>56</v>
      </c>
      <c r="E218" s="24" t="s">
        <v>29</v>
      </c>
      <c r="F218" s="44" t="s">
        <v>110</v>
      </c>
      <c r="G218" s="44" t="str">
        <f t="shared" si="1"/>
        <v>Bruno</v>
      </c>
      <c r="H218" s="51" t="s">
        <v>111</v>
      </c>
      <c r="I218" s="51" t="s">
        <v>24</v>
      </c>
      <c r="J218" s="44" t="str">
        <f t="shared" si="5"/>
        <v>Não</v>
      </c>
      <c r="K218" s="57">
        <v>45365.0</v>
      </c>
      <c r="L218" s="62"/>
      <c r="M218" s="24" t="s">
        <v>112</v>
      </c>
      <c r="N218" s="58">
        <v>0.014</v>
      </c>
      <c r="O218" s="9" t="s">
        <v>42</v>
      </c>
      <c r="P218" s="59">
        <v>0.1</v>
      </c>
      <c r="Q218" s="74"/>
      <c r="R218" s="73" t="s">
        <v>832</v>
      </c>
      <c r="S218" s="24" t="s">
        <v>113</v>
      </c>
      <c r="T218" s="23" t="s">
        <v>833</v>
      </c>
      <c r="U218" s="9" t="s">
        <v>497</v>
      </c>
      <c r="V218" s="51" t="str">
        <f t="shared" si="3"/>
        <v>Ativo</v>
      </c>
      <c r="W218" s="45"/>
      <c r="X218" s="52" t="s">
        <v>115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3"/>
      <c r="AQ218" s="53">
        <v>1239870.15</v>
      </c>
      <c r="AR218" s="53">
        <v>1241516.29</v>
      </c>
      <c r="AS218" s="53">
        <v>1228909.0</v>
      </c>
      <c r="AT218" s="53">
        <f t="array" ref="AT218">XLOOKUP(C218,'PL TOTAL D0'!A:A,'PL TOTAL D0'!C:C,"")</f>
        <v>1218631</v>
      </c>
    </row>
    <row r="219" ht="15.75" customHeight="1">
      <c r="A219" s="41" t="s">
        <v>36</v>
      </c>
      <c r="B219" s="42" t="s">
        <v>835</v>
      </c>
      <c r="C219" s="43" t="s">
        <v>836</v>
      </c>
      <c r="D219" s="44" t="s">
        <v>18</v>
      </c>
      <c r="E219" s="45" t="s">
        <v>46</v>
      </c>
      <c r="F219" s="45" t="s">
        <v>567</v>
      </c>
      <c r="G219" s="44" t="str">
        <f t="shared" si="1"/>
        <v>Augusto</v>
      </c>
      <c r="H219" s="46" t="s">
        <v>111</v>
      </c>
      <c r="I219" s="46" t="s">
        <v>24</v>
      </c>
      <c r="J219" s="44" t="str">
        <f t="shared" si="5"/>
        <v>Não</v>
      </c>
      <c r="K219" s="47">
        <v>45166.0</v>
      </c>
      <c r="L219" s="45"/>
      <c r="M219" s="45" t="s">
        <v>41</v>
      </c>
      <c r="N219" s="48">
        <v>0.015</v>
      </c>
      <c r="O219" s="44" t="s">
        <v>42</v>
      </c>
      <c r="P219" s="49">
        <v>0.1</v>
      </c>
      <c r="Q219" s="50"/>
      <c r="R219" s="50"/>
      <c r="S219" s="45" t="s">
        <v>113</v>
      </c>
      <c r="T219" s="24" t="s">
        <v>837</v>
      </c>
      <c r="U219" s="9" t="s">
        <v>29</v>
      </c>
      <c r="V219" s="51" t="str">
        <f t="shared" si="3"/>
        <v>Ativo</v>
      </c>
      <c r="W219" s="45"/>
      <c r="X219" s="52" t="s">
        <v>124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>
        <v>49881.29</v>
      </c>
      <c r="AK219" s="54">
        <v>50235.48</v>
      </c>
      <c r="AL219" s="54">
        <v>50213.72</v>
      </c>
      <c r="AM219" s="54">
        <v>56319.69</v>
      </c>
      <c r="AN219" s="54">
        <v>57332.02</v>
      </c>
      <c r="AO219" s="54">
        <v>56651.28</v>
      </c>
      <c r="AP219" s="53">
        <v>62158.75</v>
      </c>
      <c r="AQ219" s="53">
        <v>62837.01</v>
      </c>
      <c r="AR219" s="53">
        <v>62339.2</v>
      </c>
      <c r="AS219" s="53">
        <v>67298.56</v>
      </c>
      <c r="AT219" s="53">
        <f t="array" ref="AT219">XLOOKUP(C219,'PL TOTAL D0'!A:A,'PL TOTAL D0'!C:C,"")</f>
        <v>67668.23</v>
      </c>
    </row>
    <row r="220" ht="13.5" customHeight="1">
      <c r="A220" s="41" t="s">
        <v>36</v>
      </c>
      <c r="B220" s="42" t="s">
        <v>838</v>
      </c>
      <c r="C220" s="43" t="s">
        <v>839</v>
      </c>
      <c r="D220" s="44" t="s">
        <v>56</v>
      </c>
      <c r="E220" s="45" t="s">
        <v>29</v>
      </c>
      <c r="F220" s="44" t="s">
        <v>840</v>
      </c>
      <c r="G220" s="44" t="str">
        <f t="shared" si="1"/>
        <v>Breno</v>
      </c>
      <c r="H220" s="46" t="s">
        <v>111</v>
      </c>
      <c r="I220" s="46" t="s">
        <v>24</v>
      </c>
      <c r="J220" s="44" t="str">
        <f t="shared" si="5"/>
        <v>Não</v>
      </c>
      <c r="K220" s="47">
        <v>44879.0</v>
      </c>
      <c r="L220" s="45"/>
      <c r="M220" s="45" t="s">
        <v>51</v>
      </c>
      <c r="N220" s="48">
        <v>0.01</v>
      </c>
      <c r="O220" s="44" t="s">
        <v>24</v>
      </c>
      <c r="P220" s="49">
        <v>0.0</v>
      </c>
      <c r="Q220" s="50"/>
      <c r="R220" s="50"/>
      <c r="S220" s="45" t="s">
        <v>113</v>
      </c>
      <c r="T220" s="24" t="s">
        <v>841</v>
      </c>
      <c r="U220" s="9" t="s">
        <v>29</v>
      </c>
      <c r="V220" s="51" t="str">
        <f t="shared" si="3"/>
        <v>Ativo</v>
      </c>
      <c r="W220" s="45"/>
      <c r="X220" s="52" t="s">
        <v>124</v>
      </c>
      <c r="Y220" s="54"/>
      <c r="Z220" s="54"/>
      <c r="AA220" s="54"/>
      <c r="AB220" s="54">
        <v>10136.48</v>
      </c>
      <c r="AC220" s="54">
        <v>335914.5</v>
      </c>
      <c r="AD220" s="54">
        <v>374246.97</v>
      </c>
      <c r="AE220" s="54">
        <v>497306.27</v>
      </c>
      <c r="AF220" s="54">
        <v>563290.94</v>
      </c>
      <c r="AG220" s="54">
        <v>615707.8</v>
      </c>
      <c r="AH220" s="54">
        <v>620316.84</v>
      </c>
      <c r="AI220" s="54">
        <v>625662.88</v>
      </c>
      <c r="AJ220" s="54">
        <v>631821.54</v>
      </c>
      <c r="AK220" s="54">
        <v>635773.95</v>
      </c>
      <c r="AL220" s="54">
        <v>675574.55</v>
      </c>
      <c r="AM220" s="54">
        <v>679688.24</v>
      </c>
      <c r="AN220" s="54">
        <v>684973.02</v>
      </c>
      <c r="AO220" s="54">
        <v>690693.97</v>
      </c>
      <c r="AP220" s="53">
        <v>695825.83</v>
      </c>
      <c r="AQ220" s="53">
        <v>697736.76</v>
      </c>
      <c r="AR220" s="53">
        <v>702259.73</v>
      </c>
      <c r="AS220" s="53">
        <v>707620.8</v>
      </c>
      <c r="AT220" s="53">
        <f t="array" ref="AT220">XLOOKUP(C220,'PL TOTAL D0'!A:A,'PL TOTAL D0'!C:C,"")</f>
        <v>721077.1</v>
      </c>
    </row>
    <row r="221" ht="13.5" customHeight="1">
      <c r="A221" s="6" t="s">
        <v>36</v>
      </c>
      <c r="B221" s="55" t="s">
        <v>842</v>
      </c>
      <c r="C221" s="7" t="s">
        <v>843</v>
      </c>
      <c r="D221" s="9" t="s">
        <v>18</v>
      </c>
      <c r="E221" s="24" t="s">
        <v>19</v>
      </c>
      <c r="F221" s="9" t="s">
        <v>20</v>
      </c>
      <c r="G221" s="44" t="str">
        <f t="shared" si="1"/>
        <v>Augusto</v>
      </c>
      <c r="H221" s="51" t="s">
        <v>111</v>
      </c>
      <c r="I221" s="51" t="s">
        <v>24</v>
      </c>
      <c r="J221" s="44" t="str">
        <f t="shared" si="5"/>
        <v>Não</v>
      </c>
      <c r="K221" s="57">
        <v>45331.0</v>
      </c>
      <c r="L221" s="45"/>
      <c r="M221" s="24" t="s">
        <v>51</v>
      </c>
      <c r="N221" s="58">
        <v>0.012</v>
      </c>
      <c r="O221" s="9" t="s">
        <v>24</v>
      </c>
      <c r="P221" s="59">
        <v>0.0</v>
      </c>
      <c r="Q221" s="50"/>
      <c r="R221" s="50"/>
      <c r="S221" s="24" t="s">
        <v>365</v>
      </c>
      <c r="T221" s="5" t="s">
        <v>844</v>
      </c>
      <c r="U221" s="9" t="s">
        <v>19</v>
      </c>
      <c r="V221" s="51" t="str">
        <f t="shared" si="3"/>
        <v>Ativo</v>
      </c>
      <c r="W221" s="24"/>
      <c r="X221" s="52" t="s">
        <v>124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>
        <v>0.0</v>
      </c>
      <c r="AQ221" s="53">
        <v>50397.13</v>
      </c>
      <c r="AR221" s="53">
        <v>50833.68</v>
      </c>
      <c r="AS221" s="53">
        <v>51234.96</v>
      </c>
      <c r="AT221" s="53">
        <f t="array" ref="AT221">XLOOKUP(C221,'PL TOTAL D0'!A:A,'PL TOTAL D0'!C:C,"")</f>
        <v>51665.89</v>
      </c>
    </row>
    <row r="222">
      <c r="A222" s="41" t="s">
        <v>36</v>
      </c>
      <c r="B222" s="79" t="s">
        <v>845</v>
      </c>
      <c r="C222" s="154" t="s">
        <v>846</v>
      </c>
      <c r="D222" s="44" t="s">
        <v>18</v>
      </c>
      <c r="E222" s="45" t="s">
        <v>175</v>
      </c>
      <c r="F222" s="93" t="s">
        <v>197</v>
      </c>
      <c r="G222" s="44" t="str">
        <f t="shared" si="1"/>
        <v>#N/A</v>
      </c>
      <c r="H222" s="51" t="s">
        <v>147</v>
      </c>
      <c r="I222" s="46" t="s">
        <v>220</v>
      </c>
      <c r="J222" s="44" t="str">
        <f t="shared" si="5"/>
        <v>Não</v>
      </c>
      <c r="K222" s="47">
        <v>45222.0</v>
      </c>
      <c r="L222" s="45"/>
      <c r="M222" s="45" t="s">
        <v>128</v>
      </c>
      <c r="N222" s="48">
        <v>0.0</v>
      </c>
      <c r="O222" s="44" t="s">
        <v>24</v>
      </c>
      <c r="P222" s="49">
        <v>0.0</v>
      </c>
      <c r="Q222" s="50"/>
      <c r="R222" s="50"/>
      <c r="S222" s="45" t="s">
        <v>113</v>
      </c>
      <c r="T222" s="24" t="s">
        <v>847</v>
      </c>
      <c r="U222" s="9" t="s">
        <v>179</v>
      </c>
      <c r="V222" s="51" t="str">
        <f t="shared" si="3"/>
        <v>Ativo</v>
      </c>
      <c r="W222" s="45"/>
      <c r="X222" s="52" t="s">
        <v>115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>
        <v>0.0</v>
      </c>
      <c r="AM222" s="54">
        <v>0.0</v>
      </c>
      <c r="AN222" s="54">
        <v>0.0</v>
      </c>
      <c r="AO222" s="54">
        <v>0.0</v>
      </c>
      <c r="AP222" s="53">
        <v>0.0</v>
      </c>
      <c r="AQ222" s="53">
        <v>0.0</v>
      </c>
      <c r="AR222" s="53">
        <v>0.0</v>
      </c>
      <c r="AS222" s="53">
        <v>0.0</v>
      </c>
      <c r="AT222" s="53" t="str">
        <f t="array" ref="AT222">XLOOKUP(C222,'PL TOTAL D0'!A:A,'PL TOTAL D0'!C:C,"")</f>
        <v/>
      </c>
    </row>
    <row r="223" ht="13.5" customHeight="1">
      <c r="A223" s="41" t="s">
        <v>36</v>
      </c>
      <c r="B223" s="66" t="s">
        <v>848</v>
      </c>
      <c r="C223" s="67" t="s">
        <v>849</v>
      </c>
      <c r="D223" s="44" t="s">
        <v>56</v>
      </c>
      <c r="E223" s="45" t="s">
        <v>29</v>
      </c>
      <c r="F223" s="44" t="s">
        <v>408</v>
      </c>
      <c r="G223" s="44" t="str">
        <f t="shared" si="1"/>
        <v>Bruno</v>
      </c>
      <c r="H223" s="46" t="s">
        <v>111</v>
      </c>
      <c r="I223" s="46" t="s">
        <v>24</v>
      </c>
      <c r="J223" s="44" t="str">
        <f t="shared" si="5"/>
        <v>Sim</v>
      </c>
      <c r="K223" s="47">
        <v>45174.0</v>
      </c>
      <c r="L223" s="45"/>
      <c r="M223" s="45" t="s">
        <v>51</v>
      </c>
      <c r="N223" s="48">
        <v>0.0085</v>
      </c>
      <c r="O223" s="44" t="s">
        <v>24</v>
      </c>
      <c r="P223" s="49">
        <v>0.0</v>
      </c>
      <c r="Q223" s="60" t="s">
        <v>850</v>
      </c>
      <c r="R223" s="50"/>
      <c r="S223" s="45" t="s">
        <v>113</v>
      </c>
      <c r="T223" s="24" t="s">
        <v>851</v>
      </c>
      <c r="U223" s="9" t="s">
        <v>46</v>
      </c>
      <c r="V223" s="51" t="str">
        <f t="shared" si="3"/>
        <v>Ativo</v>
      </c>
      <c r="W223" s="45"/>
      <c r="X223" s="52" t="s">
        <v>115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1008072.0</v>
      </c>
      <c r="AK223" s="54">
        <v>1015617.95</v>
      </c>
      <c r="AL223" s="54">
        <v>1024973.2</v>
      </c>
      <c r="AM223" s="54">
        <v>1032706.95</v>
      </c>
      <c r="AN223" s="54">
        <v>1040938.18</v>
      </c>
      <c r="AO223" s="54">
        <v>1050466.33</v>
      </c>
      <c r="AP223" s="53">
        <v>1656050.13</v>
      </c>
      <c r="AQ223" s="53">
        <v>1639208.17</v>
      </c>
      <c r="AR223" s="53">
        <v>1649756.35</v>
      </c>
      <c r="AS223" s="53">
        <v>1672059.0</v>
      </c>
      <c r="AT223" s="53">
        <f t="array" ref="AT223">XLOOKUP(C223,'PL TOTAL D0'!A:A,'PL TOTAL D0'!C:C,"")</f>
        <v>1688895</v>
      </c>
    </row>
    <row r="224" ht="13.5" customHeight="1">
      <c r="A224" s="41" t="s">
        <v>36</v>
      </c>
      <c r="B224" s="155" t="s">
        <v>852</v>
      </c>
      <c r="C224" s="67" t="s">
        <v>853</v>
      </c>
      <c r="D224" s="44" t="s">
        <v>18</v>
      </c>
      <c r="E224" s="45" t="s">
        <v>29</v>
      </c>
      <c r="F224" s="93" t="s">
        <v>443</v>
      </c>
      <c r="G224" s="44" t="str">
        <f t="shared" si="1"/>
        <v>Augusto</v>
      </c>
      <c r="H224" s="46" t="s">
        <v>111</v>
      </c>
      <c r="I224" s="46" t="s">
        <v>24</v>
      </c>
      <c r="J224" s="44" t="str">
        <f t="shared" si="5"/>
        <v>Sim</v>
      </c>
      <c r="K224" s="47">
        <v>45201.0</v>
      </c>
      <c r="L224" s="45"/>
      <c r="M224" s="45" t="s">
        <v>51</v>
      </c>
      <c r="N224" s="48">
        <v>0.012</v>
      </c>
      <c r="O224" s="44" t="s">
        <v>24</v>
      </c>
      <c r="P224" s="49">
        <v>0.0</v>
      </c>
      <c r="Q224" s="108" t="s">
        <v>854</v>
      </c>
      <c r="R224" s="50"/>
      <c r="S224" s="45" t="s">
        <v>113</v>
      </c>
      <c r="T224" s="24" t="s">
        <v>855</v>
      </c>
      <c r="U224" s="9" t="s">
        <v>29</v>
      </c>
      <c r="V224" s="51" t="str">
        <f t="shared" si="3"/>
        <v>Ativo</v>
      </c>
      <c r="W224" s="45"/>
      <c r="X224" s="52" t="s">
        <v>124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>
        <v>20000.0</v>
      </c>
      <c r="AL224" s="54">
        <v>40282.69</v>
      </c>
      <c r="AM224" s="54">
        <v>40601.32</v>
      </c>
      <c r="AN224" s="54">
        <v>40928.0</v>
      </c>
      <c r="AO224" s="54">
        <v>35241.03</v>
      </c>
      <c r="AP224" s="53">
        <v>35524.28</v>
      </c>
      <c r="AQ224" s="53">
        <v>35820.13</v>
      </c>
      <c r="AR224" s="53">
        <v>36122.49</v>
      </c>
      <c r="AS224" s="53">
        <v>36409.23</v>
      </c>
      <c r="AT224" s="53">
        <f t="array" ref="AT224">XLOOKUP(C224,'PL TOTAL D0'!A:A,'PL TOTAL D0'!C:C,"")</f>
        <v>36693.51</v>
      </c>
    </row>
    <row r="225" ht="13.5" customHeight="1">
      <c r="A225" s="6" t="s">
        <v>36</v>
      </c>
      <c r="B225" s="6" t="s">
        <v>856</v>
      </c>
      <c r="C225" s="21" t="s">
        <v>857</v>
      </c>
      <c r="D225" s="9" t="s">
        <v>18</v>
      </c>
      <c r="E225" s="24" t="s">
        <v>19</v>
      </c>
      <c r="F225" s="9" t="s">
        <v>858</v>
      </c>
      <c r="G225" s="44" t="str">
        <f t="shared" si="1"/>
        <v>Augusto</v>
      </c>
      <c r="H225" s="51" t="s">
        <v>111</v>
      </c>
      <c r="I225" s="51" t="s">
        <v>24</v>
      </c>
      <c r="J225" s="44" t="str">
        <f t="shared" si="5"/>
        <v>Não</v>
      </c>
      <c r="K225" s="57">
        <v>45373.0</v>
      </c>
      <c r="L225" s="45"/>
      <c r="M225" s="24" t="s">
        <v>51</v>
      </c>
      <c r="N225" s="58">
        <v>0.012</v>
      </c>
      <c r="O225" s="9" t="s">
        <v>24</v>
      </c>
      <c r="P225" s="59">
        <v>0.0</v>
      </c>
      <c r="Q225" s="108"/>
      <c r="R225" s="50"/>
      <c r="S225" s="24" t="s">
        <v>113</v>
      </c>
      <c r="T225" s="23" t="s">
        <v>859</v>
      </c>
      <c r="U225" s="9" t="s">
        <v>19</v>
      </c>
      <c r="V225" s="51" t="str">
        <f t="shared" si="3"/>
        <v>Ativo</v>
      </c>
      <c r="W225" s="45"/>
      <c r="X225" s="52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/>
      <c r="AQ225" s="53">
        <v>50061.93</v>
      </c>
      <c r="AR225" s="53">
        <v>50477.13</v>
      </c>
      <c r="AS225" s="53">
        <v>50892.79</v>
      </c>
      <c r="AT225" s="53">
        <f t="array" ref="AT225">XLOOKUP(C225,'PL TOTAL D0'!A:A,'PL TOTAL D0'!C:C,"")</f>
        <v>50309.87</v>
      </c>
    </row>
    <row r="226" ht="15.75" customHeight="1">
      <c r="A226" s="41" t="s">
        <v>36</v>
      </c>
      <c r="B226" s="42" t="s">
        <v>860</v>
      </c>
      <c r="C226" s="43" t="s">
        <v>861</v>
      </c>
      <c r="D226" s="44" t="s">
        <v>18</v>
      </c>
      <c r="E226" s="45" t="s">
        <v>19</v>
      </c>
      <c r="F226" s="44" t="s">
        <v>20</v>
      </c>
      <c r="G226" s="44" t="str">
        <f t="shared" si="1"/>
        <v>Augusto</v>
      </c>
      <c r="H226" s="51" t="s">
        <v>147</v>
      </c>
      <c r="I226" s="51" t="s">
        <v>685</v>
      </c>
      <c r="J226" s="44" t="str">
        <f t="shared" si="5"/>
        <v>Não</v>
      </c>
      <c r="K226" s="47">
        <v>45033.0</v>
      </c>
      <c r="L226" s="45"/>
      <c r="M226" s="45" t="s">
        <v>51</v>
      </c>
      <c r="N226" s="48">
        <v>0.012</v>
      </c>
      <c r="O226" s="44" t="s">
        <v>24</v>
      </c>
      <c r="P226" s="49">
        <v>0.0</v>
      </c>
      <c r="Q226" s="138"/>
      <c r="R226" s="60" t="s">
        <v>862</v>
      </c>
      <c r="S226" s="45" t="s">
        <v>113</v>
      </c>
      <c r="T226" s="24" t="s">
        <v>863</v>
      </c>
      <c r="U226" s="9" t="s">
        <v>864</v>
      </c>
      <c r="V226" s="51" t="str">
        <f t="shared" si="3"/>
        <v>Ativo</v>
      </c>
      <c r="W226" s="45"/>
      <c r="X226" s="52" t="s">
        <v>124</v>
      </c>
      <c r="Y226" s="54"/>
      <c r="Z226" s="54"/>
      <c r="AA226" s="54"/>
      <c r="AB226" s="54"/>
      <c r="AC226" s="54"/>
      <c r="AD226" s="54"/>
      <c r="AE226" s="54">
        <v>0.0</v>
      </c>
      <c r="AF226" s="54">
        <v>46179.63</v>
      </c>
      <c r="AG226" s="54">
        <v>80855.08</v>
      </c>
      <c r="AH226" s="54">
        <v>81626.89</v>
      </c>
      <c r="AI226" s="54">
        <v>119621.4</v>
      </c>
      <c r="AJ226" s="54">
        <v>120539.62</v>
      </c>
      <c r="AK226" s="54">
        <v>120449.7</v>
      </c>
      <c r="AL226" s="54">
        <v>121096.23</v>
      </c>
      <c r="AM226" s="54">
        <v>125570.61</v>
      </c>
      <c r="AN226" s="54">
        <v>126552.32</v>
      </c>
      <c r="AO226" s="54">
        <v>127514.13</v>
      </c>
      <c r="AP226" s="53">
        <v>128381.85</v>
      </c>
      <c r="AQ226" s="53">
        <v>144284.8</v>
      </c>
      <c r="AR226" s="53">
        <v>102445.67</v>
      </c>
      <c r="AS226" s="53">
        <v>103185.0</v>
      </c>
      <c r="AT226" s="53">
        <f t="array" ref="AT226">XLOOKUP(C226,'PL TOTAL D0'!A:A,'PL TOTAL D0'!C:C,"")</f>
        <v>104081.9</v>
      </c>
    </row>
    <row r="227" ht="15.75" customHeight="1">
      <c r="A227" s="41" t="s">
        <v>36</v>
      </c>
      <c r="B227" s="114" t="s">
        <v>865</v>
      </c>
      <c r="C227" s="43" t="s">
        <v>866</v>
      </c>
      <c r="D227" s="44" t="s">
        <v>18</v>
      </c>
      <c r="E227" s="45" t="s">
        <v>19</v>
      </c>
      <c r="F227" s="44" t="s">
        <v>214</v>
      </c>
      <c r="G227" s="44" t="str">
        <f t="shared" si="1"/>
        <v>Augusto</v>
      </c>
      <c r="H227" s="46" t="s">
        <v>111</v>
      </c>
      <c r="I227" s="46" t="s">
        <v>24</v>
      </c>
      <c r="J227" s="44" t="str">
        <f t="shared" si="5"/>
        <v>Não</v>
      </c>
      <c r="K227" s="47">
        <v>45156.0</v>
      </c>
      <c r="L227" s="45"/>
      <c r="M227" s="45" t="s">
        <v>51</v>
      </c>
      <c r="N227" s="48">
        <v>0.012</v>
      </c>
      <c r="O227" s="44" t="s">
        <v>24</v>
      </c>
      <c r="P227" s="49">
        <v>0.0</v>
      </c>
      <c r="Q227" s="138"/>
      <c r="R227" s="138"/>
      <c r="S227" s="45" t="s">
        <v>113</v>
      </c>
      <c r="T227" s="24" t="s">
        <v>867</v>
      </c>
      <c r="U227" s="9" t="s">
        <v>19</v>
      </c>
      <c r="V227" s="51" t="str">
        <f t="shared" si="3"/>
        <v>Ativo</v>
      </c>
      <c r="W227" s="45"/>
      <c r="X227" s="52" t="s">
        <v>124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>
        <v>0.0</v>
      </c>
      <c r="AJ227" s="54">
        <v>149636.09</v>
      </c>
      <c r="AK227" s="54">
        <v>150952.89</v>
      </c>
      <c r="AL227" s="54">
        <v>232166.14</v>
      </c>
      <c r="AM227" s="54">
        <v>233935.6</v>
      </c>
      <c r="AN227" s="54">
        <v>228169.1</v>
      </c>
      <c r="AO227" s="54">
        <v>226107.48</v>
      </c>
      <c r="AP227" s="53">
        <v>228001.65</v>
      </c>
      <c r="AQ227" s="53">
        <v>229850.74</v>
      </c>
      <c r="AR227" s="53">
        <v>231564.76</v>
      </c>
      <c r="AS227" s="53">
        <v>233164.3</v>
      </c>
      <c r="AT227" s="53">
        <f t="array" ref="AT227">XLOOKUP(C227,'PL TOTAL D0'!A:A,'PL TOTAL D0'!C:C,"")</f>
        <v>234974.7</v>
      </c>
    </row>
    <row r="228" ht="15.75" customHeight="1">
      <c r="A228" s="41" t="s">
        <v>36</v>
      </c>
      <c r="B228" s="97" t="s">
        <v>868</v>
      </c>
      <c r="C228" s="156" t="s">
        <v>869</v>
      </c>
      <c r="D228" s="44" t="s">
        <v>18</v>
      </c>
      <c r="E228" s="45" t="s">
        <v>29</v>
      </c>
      <c r="F228" s="44" t="s">
        <v>295</v>
      </c>
      <c r="G228" s="44" t="str">
        <f t="shared" si="1"/>
        <v>Breno</v>
      </c>
      <c r="H228" s="46" t="s">
        <v>111</v>
      </c>
      <c r="I228" s="46" t="s">
        <v>24</v>
      </c>
      <c r="J228" s="44" t="str">
        <f t="shared" si="5"/>
        <v>Não</v>
      </c>
      <c r="K228" s="47">
        <v>45244.0</v>
      </c>
      <c r="L228" s="45"/>
      <c r="M228" s="45" t="s">
        <v>51</v>
      </c>
      <c r="N228" s="94">
        <v>0.01</v>
      </c>
      <c r="O228" s="95" t="s">
        <v>24</v>
      </c>
      <c r="P228" s="96">
        <v>0.0</v>
      </c>
      <c r="Q228" s="138"/>
      <c r="R228" s="138"/>
      <c r="S228" s="45" t="s">
        <v>113</v>
      </c>
      <c r="T228" s="24" t="s">
        <v>870</v>
      </c>
      <c r="U228" s="9" t="s">
        <v>29</v>
      </c>
      <c r="V228" s="51" t="str">
        <f t="shared" si="3"/>
        <v>Ativo</v>
      </c>
      <c r="W228" s="45"/>
      <c r="X228" s="52" t="s">
        <v>124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>
        <v>501584.96</v>
      </c>
      <c r="AN228" s="54">
        <v>506734.82</v>
      </c>
      <c r="AO228" s="54">
        <v>584099.36</v>
      </c>
      <c r="AP228" s="53">
        <v>589656.67</v>
      </c>
      <c r="AQ228" s="53">
        <v>594327.36</v>
      </c>
      <c r="AR228" s="53">
        <v>597388.77</v>
      </c>
      <c r="AS228" s="53">
        <v>753544.4</v>
      </c>
      <c r="AT228" s="53">
        <f t="array" ref="AT228">XLOOKUP(C228,'PL TOTAL D0'!A:A,'PL TOTAL D0'!C:C,"")</f>
        <v>760617.8</v>
      </c>
    </row>
    <row r="229" ht="15.75" customHeight="1">
      <c r="A229" s="41" t="s">
        <v>36</v>
      </c>
      <c r="B229" s="61" t="s">
        <v>871</v>
      </c>
      <c r="C229" s="43" t="s">
        <v>872</v>
      </c>
      <c r="D229" s="44" t="s">
        <v>18</v>
      </c>
      <c r="E229" s="45" t="s">
        <v>29</v>
      </c>
      <c r="F229" s="45" t="s">
        <v>167</v>
      </c>
      <c r="G229" s="44" t="str">
        <f t="shared" si="1"/>
        <v>Breno</v>
      </c>
      <c r="H229" s="46" t="s">
        <v>111</v>
      </c>
      <c r="I229" s="46" t="s">
        <v>24</v>
      </c>
      <c r="J229" s="44" t="str">
        <f t="shared" si="5"/>
        <v>Não</v>
      </c>
      <c r="K229" s="47">
        <v>44998.0</v>
      </c>
      <c r="L229" s="45"/>
      <c r="M229" s="45" t="s">
        <v>51</v>
      </c>
      <c r="N229" s="48">
        <v>0.012</v>
      </c>
      <c r="O229" s="44" t="s">
        <v>24</v>
      </c>
      <c r="P229" s="49">
        <v>0.0</v>
      </c>
      <c r="Q229" s="50"/>
      <c r="R229" s="50"/>
      <c r="S229" s="45" t="s">
        <v>113</v>
      </c>
      <c r="T229" s="24" t="s">
        <v>873</v>
      </c>
      <c r="U229" s="9" t="s">
        <v>29</v>
      </c>
      <c r="V229" s="51" t="str">
        <f t="shared" si="3"/>
        <v>Ativo</v>
      </c>
      <c r="W229" s="45"/>
      <c r="X229" s="52" t="s">
        <v>124</v>
      </c>
      <c r="Y229" s="54"/>
      <c r="Z229" s="54"/>
      <c r="AA229" s="54"/>
      <c r="AB229" s="54"/>
      <c r="AC229" s="54"/>
      <c r="AD229" s="54"/>
      <c r="AE229" s="54"/>
      <c r="AF229" s="54">
        <v>510841.58</v>
      </c>
      <c r="AG229" s="54">
        <v>515470.43</v>
      </c>
      <c r="AH229" s="54">
        <v>520486.64</v>
      </c>
      <c r="AI229" s="54">
        <v>524784.14</v>
      </c>
      <c r="AJ229" s="54">
        <v>529994.43</v>
      </c>
      <c r="AK229" s="54">
        <v>533367.24</v>
      </c>
      <c r="AL229" s="54">
        <v>537439.0</v>
      </c>
      <c r="AM229" s="54">
        <v>541742.34</v>
      </c>
      <c r="AN229" s="54">
        <v>546100.61</v>
      </c>
      <c r="AO229" s="54">
        <v>550935.38</v>
      </c>
      <c r="AP229" s="53">
        <v>555141.12</v>
      </c>
      <c r="AQ229" s="53">
        <v>555199.17</v>
      </c>
      <c r="AR229" s="53">
        <v>559656.02</v>
      </c>
      <c r="AS229" s="53">
        <v>563600.9</v>
      </c>
      <c r="AT229" s="53">
        <f t="array" ref="AT229">XLOOKUP(C229,'PL TOTAL D0'!A:A,'PL TOTAL D0'!C:C,"")</f>
        <v>567745.5</v>
      </c>
    </row>
    <row r="230" ht="15.75" customHeight="1">
      <c r="A230" s="41" t="s">
        <v>36</v>
      </c>
      <c r="B230" s="114" t="s">
        <v>874</v>
      </c>
      <c r="C230" s="56" t="s">
        <v>875</v>
      </c>
      <c r="D230" s="9" t="s">
        <v>18</v>
      </c>
      <c r="E230" s="24" t="s">
        <v>29</v>
      </c>
      <c r="F230" s="24" t="s">
        <v>142</v>
      </c>
      <c r="G230" s="44" t="str">
        <f t="shared" si="1"/>
        <v>#N/A</v>
      </c>
      <c r="H230" s="51" t="s">
        <v>206</v>
      </c>
      <c r="I230" s="51" t="s">
        <v>160</v>
      </c>
      <c r="J230" s="44" t="str">
        <f t="shared" si="5"/>
        <v>Não</v>
      </c>
      <c r="K230" s="57">
        <v>45447.0</v>
      </c>
      <c r="L230" s="45"/>
      <c r="M230" s="24" t="s">
        <v>51</v>
      </c>
      <c r="N230" s="58">
        <v>0.007</v>
      </c>
      <c r="O230" s="9" t="s">
        <v>24</v>
      </c>
      <c r="P230" s="59">
        <v>0.0</v>
      </c>
      <c r="Q230" s="50"/>
      <c r="R230" s="50"/>
      <c r="S230" s="24" t="s">
        <v>113</v>
      </c>
      <c r="T230" s="24" t="s">
        <v>876</v>
      </c>
      <c r="U230" s="9" t="s">
        <v>29</v>
      </c>
      <c r="V230" s="51" t="str">
        <f t="shared" si="3"/>
        <v>Ativo</v>
      </c>
      <c r="W230" s="24" t="s">
        <v>69</v>
      </c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/>
      <c r="AR230" s="53"/>
      <c r="AS230" s="53"/>
      <c r="AT230" s="53" t="str">
        <f t="array" ref="AT230">XLOOKUP(C230,'PL TOTAL D0'!A:A,'PL TOTAL D0'!C:C,"")</f>
        <v/>
      </c>
    </row>
    <row r="231" ht="15.75" customHeight="1">
      <c r="A231" s="41" t="s">
        <v>36</v>
      </c>
      <c r="B231" s="61" t="s">
        <v>877</v>
      </c>
      <c r="C231" s="43" t="s">
        <v>878</v>
      </c>
      <c r="D231" s="44" t="s">
        <v>18</v>
      </c>
      <c r="E231" s="45" t="s">
        <v>29</v>
      </c>
      <c r="F231" s="45" t="s">
        <v>828</v>
      </c>
      <c r="G231" s="44" t="str">
        <f t="shared" si="1"/>
        <v>#N/A</v>
      </c>
      <c r="H231" s="51" t="s">
        <v>186</v>
      </c>
      <c r="I231" s="46" t="s">
        <v>24</v>
      </c>
      <c r="J231" s="44" t="str">
        <f t="shared" si="5"/>
        <v>Não</v>
      </c>
      <c r="K231" s="47">
        <v>45121.0</v>
      </c>
      <c r="L231" s="82">
        <v>45449.0</v>
      </c>
      <c r="M231" s="45" t="s">
        <v>51</v>
      </c>
      <c r="N231" s="48">
        <v>0.007</v>
      </c>
      <c r="O231" s="44" t="s">
        <v>24</v>
      </c>
      <c r="P231" s="49">
        <v>0.0</v>
      </c>
      <c r="Q231" s="60"/>
      <c r="R231" s="50"/>
      <c r="S231" s="45" t="s">
        <v>113</v>
      </c>
      <c r="T231" s="24" t="s">
        <v>879</v>
      </c>
      <c r="U231" s="9" t="s">
        <v>29</v>
      </c>
      <c r="V231" s="51" t="str">
        <f t="shared" si="3"/>
        <v>Encerrado</v>
      </c>
      <c r="W231" s="45"/>
      <c r="X231" s="52" t="s">
        <v>124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>
        <v>0.0</v>
      </c>
      <c r="AI231" s="54">
        <v>50227.21</v>
      </c>
      <c r="AJ231" s="54">
        <v>894427.47</v>
      </c>
      <c r="AK231" s="54">
        <v>1048091.75</v>
      </c>
      <c r="AL231" s="54">
        <v>1058910.21</v>
      </c>
      <c r="AM231" s="54">
        <v>1068060.23</v>
      </c>
      <c r="AN231" s="54">
        <v>1123444.54</v>
      </c>
      <c r="AO231" s="54">
        <v>1135918.5</v>
      </c>
      <c r="AP231" s="53">
        <v>1146195.55</v>
      </c>
      <c r="AQ231" s="53">
        <v>1158198.34</v>
      </c>
      <c r="AR231" s="53">
        <v>1168973.79</v>
      </c>
      <c r="AS231" s="53">
        <v>1180324.0</v>
      </c>
      <c r="AT231" s="53" t="str">
        <f t="array" ref="AT231">XLOOKUP(C231,'PL TOTAL D0'!A:A,'PL TOTAL D0'!C:C,"")</f>
        <v/>
      </c>
    </row>
    <row r="232" ht="15.75" customHeight="1">
      <c r="A232" s="41" t="s">
        <v>36</v>
      </c>
      <c r="B232" s="42" t="s">
        <v>880</v>
      </c>
      <c r="C232" s="43" t="s">
        <v>881</v>
      </c>
      <c r="D232" s="44" t="s">
        <v>18</v>
      </c>
      <c r="E232" s="45" t="s">
        <v>175</v>
      </c>
      <c r="F232" s="44" t="s">
        <v>197</v>
      </c>
      <c r="G232" s="44" t="str">
        <f t="shared" si="1"/>
        <v>Augusto</v>
      </c>
      <c r="H232" s="46" t="s">
        <v>111</v>
      </c>
      <c r="I232" s="46" t="s">
        <v>24</v>
      </c>
      <c r="J232" s="44" t="str">
        <f t="shared" si="5"/>
        <v>Não</v>
      </c>
      <c r="K232" s="47">
        <v>44910.0</v>
      </c>
      <c r="L232" s="45"/>
      <c r="M232" s="45" t="s">
        <v>51</v>
      </c>
      <c r="N232" s="48">
        <v>0.01</v>
      </c>
      <c r="O232" s="44" t="s">
        <v>24</v>
      </c>
      <c r="P232" s="49">
        <v>0.0</v>
      </c>
      <c r="Q232" s="50"/>
      <c r="R232" s="50"/>
      <c r="S232" s="45" t="s">
        <v>113</v>
      </c>
      <c r="T232" s="24" t="s">
        <v>882</v>
      </c>
      <c r="U232" s="9" t="s">
        <v>179</v>
      </c>
      <c r="V232" s="51" t="str">
        <f t="shared" si="3"/>
        <v>Ativo</v>
      </c>
      <c r="W232" s="45"/>
      <c r="X232" s="52" t="s">
        <v>124</v>
      </c>
      <c r="Y232" s="54"/>
      <c r="Z232" s="54"/>
      <c r="AA232" s="54"/>
      <c r="AB232" s="54">
        <v>68943.58</v>
      </c>
      <c r="AC232" s="54">
        <v>118025.58</v>
      </c>
      <c r="AD232" s="54">
        <v>155121.31</v>
      </c>
      <c r="AE232" s="54">
        <v>184963.2</v>
      </c>
      <c r="AF232" s="54">
        <v>236338.07</v>
      </c>
      <c r="AG232" s="54">
        <v>268061.12</v>
      </c>
      <c r="AH232" s="54">
        <v>270457.41</v>
      </c>
      <c r="AI232" s="54">
        <v>272850.52</v>
      </c>
      <c r="AJ232" s="54">
        <v>275521.85</v>
      </c>
      <c r="AK232" s="54">
        <v>267637.85</v>
      </c>
      <c r="AL232" s="54">
        <v>330289.47</v>
      </c>
      <c r="AM232" s="54">
        <v>332714.82</v>
      </c>
      <c r="AN232" s="54">
        <v>334027.17</v>
      </c>
      <c r="AO232" s="54">
        <v>336894.57</v>
      </c>
      <c r="AP232" s="53">
        <v>339629.8</v>
      </c>
      <c r="AQ232" s="53">
        <v>342743.89</v>
      </c>
      <c r="AR232" s="53">
        <v>344355.68</v>
      </c>
      <c r="AS232" s="53">
        <v>347010.6</v>
      </c>
      <c r="AT232" s="53">
        <f t="array" ref="AT232">XLOOKUP(C232,'PL TOTAL D0'!A:A,'PL TOTAL D0'!C:C,"")</f>
        <v>349796.6</v>
      </c>
    </row>
    <row r="233" ht="15.75" customHeight="1">
      <c r="A233" s="41" t="s">
        <v>36</v>
      </c>
      <c r="B233" s="42" t="s">
        <v>883</v>
      </c>
      <c r="C233" s="43" t="s">
        <v>884</v>
      </c>
      <c r="D233" s="44" t="s">
        <v>18</v>
      </c>
      <c r="E233" s="45" t="s">
        <v>19</v>
      </c>
      <c r="F233" s="44" t="s">
        <v>20</v>
      </c>
      <c r="G233" s="44" t="str">
        <f t="shared" si="1"/>
        <v>Augusto</v>
      </c>
      <c r="H233" s="46" t="s">
        <v>111</v>
      </c>
      <c r="I233" s="46" t="s">
        <v>24</v>
      </c>
      <c r="J233" s="44" t="str">
        <f t="shared" si="5"/>
        <v>Não</v>
      </c>
      <c r="K233" s="47">
        <v>44935.0</v>
      </c>
      <c r="L233" s="45"/>
      <c r="M233" s="45" t="s">
        <v>51</v>
      </c>
      <c r="N233" s="48">
        <v>0.01</v>
      </c>
      <c r="O233" s="44" t="s">
        <v>24</v>
      </c>
      <c r="P233" s="49">
        <v>0.0</v>
      </c>
      <c r="Q233" s="50"/>
      <c r="R233" s="50"/>
      <c r="S233" s="45" t="s">
        <v>113</v>
      </c>
      <c r="T233" s="24" t="s">
        <v>885</v>
      </c>
      <c r="U233" s="9" t="s">
        <v>19</v>
      </c>
      <c r="V233" s="51" t="str">
        <f t="shared" si="3"/>
        <v>Ativo</v>
      </c>
      <c r="W233" s="45"/>
      <c r="X233" s="52" t="s">
        <v>124</v>
      </c>
      <c r="Y233" s="54"/>
      <c r="Z233" s="54"/>
      <c r="AA233" s="54"/>
      <c r="AB233" s="54">
        <v>29136.77</v>
      </c>
      <c r="AC233" s="54">
        <v>45816.12</v>
      </c>
      <c r="AD233" s="54">
        <v>45679.42</v>
      </c>
      <c r="AE233" s="54">
        <v>46286.01</v>
      </c>
      <c r="AF233" s="54">
        <v>46680.77</v>
      </c>
      <c r="AG233" s="54">
        <v>57317.61</v>
      </c>
      <c r="AH233" s="54">
        <v>57739.53</v>
      </c>
      <c r="AI233" s="54">
        <v>58198.8</v>
      </c>
      <c r="AJ233" s="54">
        <v>38323.64</v>
      </c>
      <c r="AK233" s="54">
        <v>38613.83</v>
      </c>
      <c r="AL233" s="54">
        <v>38906.26</v>
      </c>
      <c r="AM233" s="54">
        <v>39184.51</v>
      </c>
      <c r="AN233" s="54">
        <v>39488.94</v>
      </c>
      <c r="AO233" s="54">
        <v>39481.53</v>
      </c>
      <c r="AP233" s="53">
        <v>64947.6</v>
      </c>
      <c r="AQ233" s="53">
        <v>68035.38</v>
      </c>
      <c r="AR233" s="53">
        <v>70984.15</v>
      </c>
      <c r="AS233" s="53">
        <v>74044.52</v>
      </c>
      <c r="AT233" s="53">
        <f t="array" ref="AT233">XLOOKUP(C233,'PL TOTAL D0'!A:A,'PL TOTAL D0'!C:C,"")</f>
        <v>77143.05</v>
      </c>
    </row>
    <row r="234" ht="15.75" customHeight="1">
      <c r="A234" s="41" t="s">
        <v>36</v>
      </c>
      <c r="B234" s="42" t="s">
        <v>886</v>
      </c>
      <c r="C234" s="43" t="s">
        <v>887</v>
      </c>
      <c r="D234" s="44" t="s">
        <v>56</v>
      </c>
      <c r="E234" s="45" t="s">
        <v>29</v>
      </c>
      <c r="F234" s="44" t="s">
        <v>110</v>
      </c>
      <c r="G234" s="44" t="str">
        <f t="shared" si="1"/>
        <v>Breno</v>
      </c>
      <c r="H234" s="46" t="s">
        <v>111</v>
      </c>
      <c r="I234" s="46" t="s">
        <v>24</v>
      </c>
      <c r="J234" s="44" t="str">
        <f t="shared" si="5"/>
        <v>Não</v>
      </c>
      <c r="K234" s="47">
        <v>45148.0</v>
      </c>
      <c r="L234" s="45"/>
      <c r="M234" s="45" t="s">
        <v>888</v>
      </c>
      <c r="N234" s="48">
        <v>0.014</v>
      </c>
      <c r="O234" s="9" t="s">
        <v>42</v>
      </c>
      <c r="P234" s="49">
        <v>0.1</v>
      </c>
      <c r="Q234" s="50"/>
      <c r="R234" s="50"/>
      <c r="S234" s="45" t="s">
        <v>113</v>
      </c>
      <c r="T234" s="24" t="s">
        <v>889</v>
      </c>
      <c r="U234" s="9" t="s">
        <v>29</v>
      </c>
      <c r="V234" s="51" t="str">
        <f t="shared" si="3"/>
        <v>Ativo</v>
      </c>
      <c r="W234" s="45"/>
      <c r="X234" s="52" t="s">
        <v>115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>
        <v>426832.92</v>
      </c>
      <c r="AK234" s="54">
        <v>686106.35</v>
      </c>
      <c r="AL234" s="54">
        <v>903584.83</v>
      </c>
      <c r="AM234" s="54">
        <v>886418.22</v>
      </c>
      <c r="AN234" s="54">
        <v>892959.85</v>
      </c>
      <c r="AO234" s="54">
        <v>856186.29</v>
      </c>
      <c r="AP234" s="53">
        <v>862035.76</v>
      </c>
      <c r="AQ234" s="53">
        <v>868861.72</v>
      </c>
      <c r="AR234" s="53">
        <v>861235.1</v>
      </c>
      <c r="AS234" s="53">
        <v>856493.4</v>
      </c>
      <c r="AT234" s="53">
        <f t="array" ref="AT234">XLOOKUP(C234,'PL TOTAL D0'!A:A,'PL TOTAL D0'!C:C,"")</f>
        <v>862623</v>
      </c>
    </row>
    <row r="235" ht="15.75" customHeight="1">
      <c r="A235" s="41" t="s">
        <v>36</v>
      </c>
      <c r="B235" s="64" t="s">
        <v>890</v>
      </c>
      <c r="C235" s="65" t="s">
        <v>891</v>
      </c>
      <c r="D235" s="9" t="s">
        <v>49</v>
      </c>
      <c r="E235" s="24" t="s">
        <v>19</v>
      </c>
      <c r="F235" s="9" t="s">
        <v>50</v>
      </c>
      <c r="G235" s="44" t="str">
        <f t="shared" si="1"/>
        <v>Breno</v>
      </c>
      <c r="H235" s="51" t="s">
        <v>111</v>
      </c>
      <c r="I235" s="51" t="s">
        <v>24</v>
      </c>
      <c r="J235" s="44" t="str">
        <f t="shared" si="5"/>
        <v>Sim</v>
      </c>
      <c r="K235" s="57">
        <v>45401.0</v>
      </c>
      <c r="L235" s="45"/>
      <c r="M235" s="24" t="s">
        <v>51</v>
      </c>
      <c r="N235" s="58">
        <v>0.012</v>
      </c>
      <c r="O235" s="44" t="s">
        <v>24</v>
      </c>
      <c r="P235" s="59">
        <v>0.0</v>
      </c>
      <c r="Q235" s="15" t="s">
        <v>892</v>
      </c>
      <c r="R235" s="50"/>
      <c r="S235" s="24" t="s">
        <v>113</v>
      </c>
      <c r="T235" s="5" t="s">
        <v>893</v>
      </c>
      <c r="U235" s="9" t="s">
        <v>19</v>
      </c>
      <c r="V235" s="51" t="str">
        <f t="shared" si="3"/>
        <v>Ativo</v>
      </c>
      <c r="W235" s="24" t="s">
        <v>69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>
        <v>0.0</v>
      </c>
      <c r="AS235" s="53">
        <v>605077.2</v>
      </c>
      <c r="AT235" s="53">
        <f t="array" ref="AT235">XLOOKUP(C235,'PL TOTAL D0'!A:A,'PL TOTAL D0'!C:C,"")</f>
        <v>612210.9</v>
      </c>
    </row>
    <row r="236" ht="15.75" customHeight="1">
      <c r="A236" s="6" t="s">
        <v>36</v>
      </c>
      <c r="B236" s="20" t="s">
        <v>894</v>
      </c>
      <c r="C236" s="56" t="s">
        <v>895</v>
      </c>
      <c r="D236" s="9" t="s">
        <v>49</v>
      </c>
      <c r="E236" s="24" t="s">
        <v>19</v>
      </c>
      <c r="F236" s="9" t="s">
        <v>50</v>
      </c>
      <c r="G236" s="44" t="str">
        <f t="shared" si="1"/>
        <v>Breno</v>
      </c>
      <c r="H236" s="51" t="s">
        <v>111</v>
      </c>
      <c r="I236" s="51" t="s">
        <v>24</v>
      </c>
      <c r="J236" s="44" t="str">
        <f t="shared" si="5"/>
        <v>Não</v>
      </c>
      <c r="K236" s="57">
        <v>45356.0</v>
      </c>
      <c r="L236" s="45"/>
      <c r="M236" s="24" t="s">
        <v>51</v>
      </c>
      <c r="N236" s="58">
        <v>0.012</v>
      </c>
      <c r="O236" s="9" t="s">
        <v>24</v>
      </c>
      <c r="P236" s="59">
        <v>0.0</v>
      </c>
      <c r="Q236" s="50"/>
      <c r="R236" s="50"/>
      <c r="S236" s="24" t="s">
        <v>113</v>
      </c>
      <c r="T236" s="23" t="s">
        <v>896</v>
      </c>
      <c r="U236" s="9" t="s">
        <v>19</v>
      </c>
      <c r="V236" s="51" t="str">
        <f t="shared" si="3"/>
        <v>Ativo</v>
      </c>
      <c r="W236" s="45"/>
      <c r="X236" s="52" t="s">
        <v>124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3">
        <v>0.0</v>
      </c>
      <c r="AQ236" s="53">
        <v>500890.57</v>
      </c>
      <c r="AR236" s="53">
        <v>505181.19</v>
      </c>
      <c r="AS236" s="53">
        <v>508577.4</v>
      </c>
      <c r="AT236" s="53">
        <f t="array" ref="AT236">XLOOKUP(C236,'PL TOTAL D0'!A:A,'PL TOTAL D0'!C:C,"")</f>
        <v>512866.2</v>
      </c>
    </row>
    <row r="237" ht="15.75" customHeight="1">
      <c r="A237" s="41" t="s">
        <v>36</v>
      </c>
      <c r="B237" s="42" t="s">
        <v>897</v>
      </c>
      <c r="C237" s="43" t="s">
        <v>898</v>
      </c>
      <c r="D237" s="44" t="s">
        <v>18</v>
      </c>
      <c r="E237" s="45" t="s">
        <v>19</v>
      </c>
      <c r="F237" s="44" t="s">
        <v>257</v>
      </c>
      <c r="G237" s="44" t="str">
        <f t="shared" si="1"/>
        <v>Augusto</v>
      </c>
      <c r="H237" s="51" t="s">
        <v>111</v>
      </c>
      <c r="I237" s="51" t="s">
        <v>24</v>
      </c>
      <c r="J237" s="44" t="str">
        <f t="shared" si="5"/>
        <v>Sim</v>
      </c>
      <c r="K237" s="47">
        <v>44887.0</v>
      </c>
      <c r="L237" s="45"/>
      <c r="M237" s="24" t="s">
        <v>51</v>
      </c>
      <c r="N237" s="58">
        <v>0.012</v>
      </c>
      <c r="O237" s="9" t="s">
        <v>24</v>
      </c>
      <c r="P237" s="59">
        <v>0.0</v>
      </c>
      <c r="Q237" s="60" t="s">
        <v>899</v>
      </c>
      <c r="R237" s="60" t="s">
        <v>900</v>
      </c>
      <c r="S237" s="45" t="s">
        <v>113</v>
      </c>
      <c r="T237" s="24" t="s">
        <v>901</v>
      </c>
      <c r="U237" s="9" t="s">
        <v>29</v>
      </c>
      <c r="V237" s="51" t="str">
        <f t="shared" si="3"/>
        <v>Ativo</v>
      </c>
      <c r="W237" s="45"/>
      <c r="X237" s="52" t="s">
        <v>124</v>
      </c>
      <c r="Y237" s="54"/>
      <c r="Z237" s="54"/>
      <c r="AA237" s="54"/>
      <c r="AB237" s="54">
        <v>173707.66</v>
      </c>
      <c r="AC237" s="54">
        <v>235453.15</v>
      </c>
      <c r="AD237" s="54">
        <v>232519.02</v>
      </c>
      <c r="AE237" s="54">
        <v>254973.37</v>
      </c>
      <c r="AF237" s="54">
        <v>365637.43</v>
      </c>
      <c r="AG237" s="54">
        <v>372607.98</v>
      </c>
      <c r="AH237" s="54">
        <v>380089.6</v>
      </c>
      <c r="AI237" s="54">
        <v>361798.24</v>
      </c>
      <c r="AJ237" s="54">
        <v>362265.63</v>
      </c>
      <c r="AK237" s="54">
        <v>362470.6</v>
      </c>
      <c r="AL237" s="54">
        <v>349419.43</v>
      </c>
      <c r="AM237" s="54">
        <v>353423.45</v>
      </c>
      <c r="AN237" s="54">
        <v>357872.3</v>
      </c>
      <c r="AO237" s="54">
        <v>353814.22</v>
      </c>
      <c r="AP237" s="53">
        <v>356135.22</v>
      </c>
      <c r="AQ237" s="53">
        <v>351339.11</v>
      </c>
      <c r="AR237" s="53">
        <v>338399.15</v>
      </c>
      <c r="AS237" s="53">
        <v>330280.5</v>
      </c>
      <c r="AT237" s="53">
        <f t="array" ref="AT237">XLOOKUP(C237,'PL TOTAL D0'!A:A,'PL TOTAL D0'!C:C,"")</f>
        <v>218548.8</v>
      </c>
    </row>
    <row r="238" ht="15.75" customHeight="1">
      <c r="A238" s="41" t="s">
        <v>36</v>
      </c>
      <c r="B238" s="42" t="s">
        <v>902</v>
      </c>
      <c r="C238" s="43" t="s">
        <v>903</v>
      </c>
      <c r="D238" s="44" t="s">
        <v>18</v>
      </c>
      <c r="E238" s="45" t="s">
        <v>19</v>
      </c>
      <c r="F238" s="44" t="s">
        <v>20</v>
      </c>
      <c r="G238" s="44" t="str">
        <f t="shared" si="1"/>
        <v>#N/A</v>
      </c>
      <c r="H238" s="51" t="s">
        <v>147</v>
      </c>
      <c r="I238" s="46" t="s">
        <v>220</v>
      </c>
      <c r="J238" s="44" t="str">
        <f t="shared" si="5"/>
        <v>Não</v>
      </c>
      <c r="K238" s="47">
        <v>45166.0</v>
      </c>
      <c r="L238" s="45"/>
      <c r="M238" s="45" t="s">
        <v>41</v>
      </c>
      <c r="N238" s="48">
        <v>0.015</v>
      </c>
      <c r="O238" s="44" t="s">
        <v>42</v>
      </c>
      <c r="P238" s="49">
        <v>0.1</v>
      </c>
      <c r="Q238" s="50"/>
      <c r="R238" s="50"/>
      <c r="S238" s="45" t="s">
        <v>365</v>
      </c>
      <c r="T238" s="24" t="s">
        <v>904</v>
      </c>
      <c r="U238" s="9" t="s">
        <v>19</v>
      </c>
      <c r="V238" s="51" t="str">
        <f t="shared" si="3"/>
        <v>Ativo</v>
      </c>
      <c r="W238" s="45"/>
      <c r="X238" s="52" t="s">
        <v>124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>
        <v>0.0</v>
      </c>
      <c r="AJ238" s="54">
        <v>0.0</v>
      </c>
      <c r="AK238" s="54">
        <v>0.0</v>
      </c>
      <c r="AL238" s="54">
        <v>0.0</v>
      </c>
      <c r="AM238" s="54">
        <v>0.0</v>
      </c>
      <c r="AN238" s="54">
        <v>0.0</v>
      </c>
      <c r="AO238" s="54">
        <v>0.0</v>
      </c>
      <c r="AP238" s="53">
        <v>0.0</v>
      </c>
      <c r="AQ238" s="53">
        <v>0.0</v>
      </c>
      <c r="AR238" s="53">
        <v>0.0</v>
      </c>
      <c r="AS238" s="53">
        <v>0.0</v>
      </c>
      <c r="AT238" s="53" t="str">
        <f t="array" ref="AT238">XLOOKUP(C238,'PL TOTAL D0'!A:A,'PL TOTAL D0'!C:C,"")</f>
        <v/>
      </c>
    </row>
    <row r="239" ht="15.75" customHeight="1">
      <c r="A239" s="41" t="s">
        <v>36</v>
      </c>
      <c r="B239" s="55" t="s">
        <v>905</v>
      </c>
      <c r="C239" s="157" t="s">
        <v>906</v>
      </c>
      <c r="D239" s="9" t="s">
        <v>18</v>
      </c>
      <c r="E239" s="24" t="s">
        <v>29</v>
      </c>
      <c r="F239" s="9" t="s">
        <v>907</v>
      </c>
      <c r="G239" s="44" t="str">
        <f t="shared" si="1"/>
        <v>Augusto</v>
      </c>
      <c r="H239" s="51" t="s">
        <v>111</v>
      </c>
      <c r="I239" s="51" t="s">
        <v>24</v>
      </c>
      <c r="J239" s="44" t="str">
        <f t="shared" si="5"/>
        <v>Sim</v>
      </c>
      <c r="K239" s="57">
        <v>45457.0</v>
      </c>
      <c r="L239" s="45"/>
      <c r="M239" s="24" t="s">
        <v>112</v>
      </c>
      <c r="N239" s="58">
        <v>0.012</v>
      </c>
      <c r="O239" s="9" t="s">
        <v>42</v>
      </c>
      <c r="P239" s="59">
        <v>0.1</v>
      </c>
      <c r="Q239" s="60" t="s">
        <v>908</v>
      </c>
      <c r="R239" s="50"/>
      <c r="S239" s="24" t="s">
        <v>113</v>
      </c>
      <c r="T239" s="24" t="s">
        <v>909</v>
      </c>
      <c r="U239" s="9" t="s">
        <v>29</v>
      </c>
      <c r="V239" s="51" t="str">
        <f t="shared" si="3"/>
        <v>Ativo</v>
      </c>
      <c r="W239" s="24" t="s">
        <v>69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/>
      <c r="AS239" s="53"/>
      <c r="AT239" s="53">
        <f t="array" ref="AT239">XLOOKUP(C239,'PL TOTAL D0'!A:A,'PL TOTAL D0'!C:C,"")</f>
        <v>288518.7</v>
      </c>
    </row>
    <row r="240" ht="15.75" customHeight="1">
      <c r="A240" s="41" t="s">
        <v>36</v>
      </c>
      <c r="B240" s="64" t="s">
        <v>910</v>
      </c>
      <c r="C240" s="65" t="s">
        <v>911</v>
      </c>
      <c r="D240" s="9" t="s">
        <v>18</v>
      </c>
      <c r="E240" s="24" t="s">
        <v>29</v>
      </c>
      <c r="F240" s="9" t="s">
        <v>127</v>
      </c>
      <c r="G240" s="44" t="str">
        <f t="shared" si="1"/>
        <v>#N/A</v>
      </c>
      <c r="H240" s="51" t="s">
        <v>206</v>
      </c>
      <c r="I240" s="51" t="s">
        <v>160</v>
      </c>
      <c r="J240" s="44" t="str">
        <f t="shared" si="5"/>
        <v>Não</v>
      </c>
      <c r="K240" s="57">
        <v>45441.0</v>
      </c>
      <c r="L240" s="45"/>
      <c r="M240" s="24" t="s">
        <v>51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113</v>
      </c>
      <c r="T240" s="24" t="s">
        <v>912</v>
      </c>
      <c r="U240" s="9" t="s">
        <v>29</v>
      </c>
      <c r="V240" s="51" t="str">
        <f t="shared" si="3"/>
        <v>Ativo</v>
      </c>
      <c r="W240" s="45"/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/>
      <c r="AS240" s="53">
        <v>0.0</v>
      </c>
      <c r="AT240" s="53" t="str">
        <f t="array" ref="AT240">XLOOKUP(C240,'PL TOTAL D0'!A:A,'PL TOTAL D0'!C:C,"")</f>
        <v/>
      </c>
    </row>
    <row r="241" ht="15.75" customHeight="1">
      <c r="A241" s="41" t="s">
        <v>36</v>
      </c>
      <c r="B241" s="97" t="s">
        <v>913</v>
      </c>
      <c r="C241" s="156" t="s">
        <v>914</v>
      </c>
      <c r="D241" s="9" t="s">
        <v>77</v>
      </c>
      <c r="E241" s="45" t="s">
        <v>29</v>
      </c>
      <c r="F241" s="9" t="s">
        <v>336</v>
      </c>
      <c r="G241" s="44" t="str">
        <f t="shared" si="1"/>
        <v>Augusto</v>
      </c>
      <c r="H241" s="46" t="s">
        <v>111</v>
      </c>
      <c r="I241" s="51" t="s">
        <v>24</v>
      </c>
      <c r="J241" s="44" t="str">
        <f t="shared" si="5"/>
        <v>Não</v>
      </c>
      <c r="K241" s="47">
        <v>45253.0</v>
      </c>
      <c r="L241" s="45"/>
      <c r="M241" s="93" t="s">
        <v>112</v>
      </c>
      <c r="N241" s="94">
        <v>0.012</v>
      </c>
      <c r="O241" s="95" t="s">
        <v>42</v>
      </c>
      <c r="P241" s="96">
        <v>0.1</v>
      </c>
      <c r="Q241" s="50"/>
      <c r="R241" s="50"/>
      <c r="S241" s="45" t="s">
        <v>113</v>
      </c>
      <c r="T241" s="24" t="s">
        <v>915</v>
      </c>
      <c r="U241" s="9" t="s">
        <v>29</v>
      </c>
      <c r="V241" s="51" t="str">
        <f t="shared" si="3"/>
        <v>Ativo</v>
      </c>
      <c r="W241" s="45"/>
      <c r="X241" s="52" t="s">
        <v>124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>
        <v>187798.24</v>
      </c>
      <c r="AN241" s="54">
        <v>189858.08</v>
      </c>
      <c r="AO241" s="54">
        <v>189968.42</v>
      </c>
      <c r="AP241" s="53">
        <v>205457.16</v>
      </c>
      <c r="AQ241" s="53">
        <v>207262.24</v>
      </c>
      <c r="AR241" s="53">
        <v>212115.66</v>
      </c>
      <c r="AS241" s="53">
        <v>213222.3</v>
      </c>
      <c r="AT241" s="53">
        <f t="array" ref="AT241">XLOOKUP(C241,'PL TOTAL D0'!A:A,'PL TOTAL D0'!C:C,"")</f>
        <v>214719.1</v>
      </c>
    </row>
    <row r="242" ht="15.75" customHeight="1">
      <c r="A242" s="41" t="s">
        <v>36</v>
      </c>
      <c r="B242" s="42" t="s">
        <v>916</v>
      </c>
      <c r="C242" s="43" t="s">
        <v>917</v>
      </c>
      <c r="D242" s="44" t="s">
        <v>18</v>
      </c>
      <c r="E242" s="45" t="s">
        <v>175</v>
      </c>
      <c r="F242" s="44" t="s">
        <v>197</v>
      </c>
      <c r="G242" s="44" t="str">
        <f t="shared" si="1"/>
        <v>#N/A</v>
      </c>
      <c r="H242" s="51" t="s">
        <v>186</v>
      </c>
      <c r="I242" s="51" t="s">
        <v>24</v>
      </c>
      <c r="J242" s="44" t="str">
        <f t="shared" si="5"/>
        <v>Não</v>
      </c>
      <c r="K242" s="47">
        <v>45156.0</v>
      </c>
      <c r="L242" s="82">
        <v>45449.0</v>
      </c>
      <c r="M242" s="45" t="s">
        <v>51</v>
      </c>
      <c r="N242" s="48">
        <v>0.012</v>
      </c>
      <c r="O242" s="44" t="s">
        <v>24</v>
      </c>
      <c r="P242" s="49">
        <v>0.0</v>
      </c>
      <c r="Q242" s="50"/>
      <c r="R242" s="60" t="s">
        <v>240</v>
      </c>
      <c r="S242" s="45" t="s">
        <v>113</v>
      </c>
      <c r="T242" s="24" t="s">
        <v>918</v>
      </c>
      <c r="U242" s="9" t="s">
        <v>179</v>
      </c>
      <c r="V242" s="51" t="str">
        <f t="shared" si="3"/>
        <v>Encerrado</v>
      </c>
      <c r="W242" s="45"/>
      <c r="X242" s="52" t="s">
        <v>115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>
        <v>5022.66</v>
      </c>
      <c r="AK242" s="54">
        <v>5072.91</v>
      </c>
      <c r="AL242" s="54">
        <v>325.32</v>
      </c>
      <c r="AM242" s="54">
        <v>0.0</v>
      </c>
      <c r="AN242" s="54">
        <v>0.0</v>
      </c>
      <c r="AO242" s="54">
        <v>0.0</v>
      </c>
      <c r="AP242" s="53">
        <v>0.3</v>
      </c>
      <c r="AQ242" s="53">
        <v>1504.25</v>
      </c>
      <c r="AR242" s="53">
        <v>0.0</v>
      </c>
      <c r="AS242" s="53">
        <v>0.0</v>
      </c>
      <c r="AT242" s="53" t="str">
        <f t="array" ref="AT242">XLOOKUP(C242,'PL TOTAL D0'!A:A,'PL TOTAL D0'!C:C,"")</f>
        <v/>
      </c>
    </row>
    <row r="243" ht="15.75" customHeight="1">
      <c r="A243" s="41" t="s">
        <v>36</v>
      </c>
      <c r="B243" s="42" t="s">
        <v>919</v>
      </c>
      <c r="C243" s="43" t="s">
        <v>920</v>
      </c>
      <c r="D243" s="44" t="s">
        <v>18</v>
      </c>
      <c r="E243" s="45" t="s">
        <v>175</v>
      </c>
      <c r="F243" s="44" t="s">
        <v>197</v>
      </c>
      <c r="G243" s="44" t="str">
        <f t="shared" si="1"/>
        <v>#N/A</v>
      </c>
      <c r="H243" s="51" t="s">
        <v>147</v>
      </c>
      <c r="I243" s="46" t="s">
        <v>220</v>
      </c>
      <c r="J243" s="44" t="str">
        <f t="shared" si="5"/>
        <v>Não</v>
      </c>
      <c r="K243" s="47">
        <v>45166.0</v>
      </c>
      <c r="L243" s="45"/>
      <c r="M243" s="45" t="s">
        <v>51</v>
      </c>
      <c r="N243" s="48">
        <v>0.012</v>
      </c>
      <c r="O243" s="44" t="s">
        <v>24</v>
      </c>
      <c r="P243" s="49">
        <v>0.0</v>
      </c>
      <c r="Q243" s="50"/>
      <c r="R243" s="50"/>
      <c r="S243" s="45" t="s">
        <v>113</v>
      </c>
      <c r="T243" s="24" t="s">
        <v>921</v>
      </c>
      <c r="U243" s="9" t="s">
        <v>179</v>
      </c>
      <c r="V243" s="51" t="str">
        <f t="shared" si="3"/>
        <v>Ativo</v>
      </c>
      <c r="W243" s="45"/>
      <c r="X243" s="52" t="s">
        <v>115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>
        <v>0.0</v>
      </c>
      <c r="AK243" s="54">
        <v>0.0</v>
      </c>
      <c r="AL243" s="54">
        <v>0.0</v>
      </c>
      <c r="AM243" s="54">
        <v>0.0</v>
      </c>
      <c r="AN243" s="54">
        <v>0.0</v>
      </c>
      <c r="AO243" s="54">
        <v>0.0</v>
      </c>
      <c r="AP243" s="53">
        <v>0.0</v>
      </c>
      <c r="AQ243" s="53">
        <v>0.0</v>
      </c>
      <c r="AR243" s="53">
        <v>0.0</v>
      </c>
      <c r="AS243" s="53">
        <v>0.0</v>
      </c>
      <c r="AT243" s="53" t="str">
        <f t="array" ref="AT243">XLOOKUP(C243,'PL TOTAL D0'!A:A,'PL TOTAL D0'!C:C,"")</f>
        <v/>
      </c>
    </row>
    <row r="244" ht="15.75" customHeight="1">
      <c r="A244" s="41" t="s">
        <v>36</v>
      </c>
      <c r="B244" s="42" t="s">
        <v>922</v>
      </c>
      <c r="C244" s="43" t="s">
        <v>923</v>
      </c>
      <c r="D244" s="44" t="s">
        <v>18</v>
      </c>
      <c r="E244" s="45" t="s">
        <v>29</v>
      </c>
      <c r="F244" s="44" t="s">
        <v>167</v>
      </c>
      <c r="G244" s="44" t="str">
        <f t="shared" si="1"/>
        <v>Augusto</v>
      </c>
      <c r="H244" s="46" t="s">
        <v>111</v>
      </c>
      <c r="I244" s="46" t="s">
        <v>24</v>
      </c>
      <c r="J244" s="44" t="str">
        <f t="shared" si="5"/>
        <v>Não</v>
      </c>
      <c r="K244" s="47">
        <v>45000.0</v>
      </c>
      <c r="L244" s="45"/>
      <c r="M244" s="45" t="s">
        <v>51</v>
      </c>
      <c r="N244" s="48">
        <v>0.007</v>
      </c>
      <c r="O244" s="44" t="s">
        <v>24</v>
      </c>
      <c r="P244" s="49">
        <v>0.0</v>
      </c>
      <c r="Q244" s="74"/>
      <c r="R244" s="50" t="s">
        <v>924</v>
      </c>
      <c r="S244" s="45" t="s">
        <v>113</v>
      </c>
      <c r="T244" s="24" t="s">
        <v>925</v>
      </c>
      <c r="U244" s="9" t="s">
        <v>29</v>
      </c>
      <c r="V244" s="51" t="str">
        <f t="shared" si="3"/>
        <v>Ativo</v>
      </c>
      <c r="W244" s="45"/>
      <c r="X244" s="52" t="s">
        <v>124</v>
      </c>
      <c r="Y244" s="54"/>
      <c r="Z244" s="54"/>
      <c r="AA244" s="54"/>
      <c r="AB244" s="54"/>
      <c r="AC244" s="54"/>
      <c r="AD244" s="54">
        <v>0.0</v>
      </c>
      <c r="AE244" s="54">
        <v>730631.33</v>
      </c>
      <c r="AF244" s="54">
        <v>718977.18</v>
      </c>
      <c r="AG244" s="54">
        <v>582319.12</v>
      </c>
      <c r="AH244" s="54">
        <v>557848.13</v>
      </c>
      <c r="AI244" s="54">
        <v>562832.0</v>
      </c>
      <c r="AJ244" s="54">
        <v>567372.97</v>
      </c>
      <c r="AK244" s="54">
        <v>571465.32</v>
      </c>
      <c r="AL244" s="54">
        <v>570352.28</v>
      </c>
      <c r="AM244" s="54">
        <v>575328.93</v>
      </c>
      <c r="AN244" s="54">
        <v>554246.48</v>
      </c>
      <c r="AO244" s="54">
        <v>559873.19</v>
      </c>
      <c r="AP244" s="53">
        <v>564789.92</v>
      </c>
      <c r="AQ244" s="53">
        <v>569717.36</v>
      </c>
      <c r="AR244" s="53">
        <v>572877.2</v>
      </c>
      <c r="AS244" s="53">
        <v>275261.4</v>
      </c>
      <c r="AT244" s="53">
        <f t="array" ref="AT244">XLOOKUP(C244,'PL TOTAL D0'!A:A,'PL TOTAL D0'!C:C,"")</f>
        <v>277036.5</v>
      </c>
    </row>
    <row r="245" ht="15.75" customHeight="1">
      <c r="A245" s="41" t="s">
        <v>36</v>
      </c>
      <c r="B245" s="42" t="s">
        <v>922</v>
      </c>
      <c r="C245" s="43" t="s">
        <v>926</v>
      </c>
      <c r="D245" s="44" t="s">
        <v>18</v>
      </c>
      <c r="E245" s="45" t="s">
        <v>29</v>
      </c>
      <c r="F245" s="44" t="s">
        <v>167</v>
      </c>
      <c r="G245" s="44" t="str">
        <f t="shared" si="1"/>
        <v>Augusto</v>
      </c>
      <c r="H245" s="46" t="s">
        <v>111</v>
      </c>
      <c r="I245" s="46" t="s">
        <v>24</v>
      </c>
      <c r="J245" s="44" t="str">
        <f t="shared" si="5"/>
        <v>Não</v>
      </c>
      <c r="K245" s="47">
        <v>45007.0</v>
      </c>
      <c r="L245" s="45"/>
      <c r="M245" s="45" t="s">
        <v>194</v>
      </c>
      <c r="N245" s="48">
        <v>0.008</v>
      </c>
      <c r="O245" s="44" t="s">
        <v>195</v>
      </c>
      <c r="P245" s="49">
        <v>0.1</v>
      </c>
      <c r="Q245" s="74"/>
      <c r="R245" s="50" t="s">
        <v>924</v>
      </c>
      <c r="S245" s="45" t="s">
        <v>113</v>
      </c>
      <c r="T245" s="24" t="s">
        <v>925</v>
      </c>
      <c r="U245" s="9" t="s">
        <v>29</v>
      </c>
      <c r="V245" s="51" t="str">
        <f t="shared" si="3"/>
        <v>Ativo</v>
      </c>
      <c r="W245" s="45"/>
      <c r="X245" s="52" t="s">
        <v>124</v>
      </c>
      <c r="Y245" s="54"/>
      <c r="Z245" s="54"/>
      <c r="AA245" s="54"/>
      <c r="AB245" s="54"/>
      <c r="AC245" s="54"/>
      <c r="AD245" s="54">
        <v>0.0</v>
      </c>
      <c r="AE245" s="54">
        <v>28599.53</v>
      </c>
      <c r="AF245" s="54">
        <v>28871.73</v>
      </c>
      <c r="AG245" s="54">
        <v>166990.86</v>
      </c>
      <c r="AH245" s="54">
        <v>171702.31</v>
      </c>
      <c r="AI245" s="54">
        <v>174734.94</v>
      </c>
      <c r="AJ245" s="54">
        <v>175131.05</v>
      </c>
      <c r="AK245" s="54">
        <v>176450.43</v>
      </c>
      <c r="AL245" s="54">
        <v>175758.13</v>
      </c>
      <c r="AM245" s="54">
        <v>176255.91</v>
      </c>
      <c r="AN245" s="54">
        <v>204219.98</v>
      </c>
      <c r="AO245" s="54">
        <v>204989.23</v>
      </c>
      <c r="AP245" s="53">
        <v>209221.56</v>
      </c>
      <c r="AQ245" s="53">
        <v>210892.59</v>
      </c>
      <c r="AR245" s="53">
        <v>279899.46</v>
      </c>
      <c r="AS245" s="53">
        <v>279046.2</v>
      </c>
      <c r="AT245" s="53">
        <f t="array" ref="AT245">XLOOKUP(C245,'PL TOTAL D0'!A:A,'PL TOTAL D0'!C:C,"")</f>
        <v>277368.6</v>
      </c>
    </row>
    <row r="246" ht="15.75" customHeight="1">
      <c r="A246" s="41" t="s">
        <v>36</v>
      </c>
      <c r="B246" s="55" t="s">
        <v>927</v>
      </c>
      <c r="C246" s="56" t="s">
        <v>928</v>
      </c>
      <c r="D246" s="9" t="s">
        <v>18</v>
      </c>
      <c r="E246" s="24" t="s">
        <v>19</v>
      </c>
      <c r="F246" s="9" t="s">
        <v>83</v>
      </c>
      <c r="G246" s="44" t="str">
        <f t="shared" si="1"/>
        <v>Augusto</v>
      </c>
      <c r="H246" s="51" t="s">
        <v>111</v>
      </c>
      <c r="I246" s="51" t="s">
        <v>24</v>
      </c>
      <c r="J246" s="44" t="str">
        <f t="shared" si="5"/>
        <v>Não</v>
      </c>
      <c r="K246" s="57">
        <v>45393.0</v>
      </c>
      <c r="L246" s="45"/>
      <c r="M246" s="24" t="s">
        <v>51</v>
      </c>
      <c r="N246" s="58">
        <v>0.012</v>
      </c>
      <c r="O246" s="9" t="s">
        <v>24</v>
      </c>
      <c r="P246" s="59">
        <v>0.0</v>
      </c>
      <c r="Q246" s="74"/>
      <c r="R246" s="50"/>
      <c r="S246" s="24" t="s">
        <v>113</v>
      </c>
      <c r="T246" s="24" t="s">
        <v>929</v>
      </c>
      <c r="U246" s="9" t="s">
        <v>19</v>
      </c>
      <c r="V246" s="51" t="str">
        <f t="shared" si="3"/>
        <v>Ativo</v>
      </c>
      <c r="W246" s="24" t="s">
        <v>69</v>
      </c>
      <c r="X246" s="52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3"/>
      <c r="AQ246" s="53"/>
      <c r="AR246" s="53">
        <v>0.0</v>
      </c>
      <c r="AS246" s="53">
        <v>100501.1</v>
      </c>
      <c r="AT246" s="53">
        <f t="array" ref="AT246">XLOOKUP(C246,'PL TOTAL D0'!A:A,'PL TOTAL D0'!C:C,"")</f>
        <v>101336.5</v>
      </c>
    </row>
    <row r="247" ht="15.75" customHeight="1">
      <c r="A247" s="41" t="s">
        <v>36</v>
      </c>
      <c r="B247" s="55" t="s">
        <v>930</v>
      </c>
      <c r="C247" s="56" t="s">
        <v>931</v>
      </c>
      <c r="D247" s="9" t="s">
        <v>18</v>
      </c>
      <c r="E247" s="24" t="s">
        <v>29</v>
      </c>
      <c r="F247" s="9" t="s">
        <v>907</v>
      </c>
      <c r="G247" s="44" t="str">
        <f t="shared" si="1"/>
        <v>Augusto</v>
      </c>
      <c r="H247" s="51" t="s">
        <v>206</v>
      </c>
      <c r="I247" s="51" t="s">
        <v>24</v>
      </c>
      <c r="J247" s="44" t="str">
        <f t="shared" si="5"/>
        <v>Não</v>
      </c>
      <c r="K247" s="57">
        <v>45474.0</v>
      </c>
      <c r="L247" s="45"/>
      <c r="M247" s="24" t="s">
        <v>51</v>
      </c>
      <c r="N247" s="158">
        <v>0.012</v>
      </c>
      <c r="O247" s="159" t="s">
        <v>24</v>
      </c>
      <c r="P247" s="160">
        <v>0.0</v>
      </c>
      <c r="Q247" s="74"/>
      <c r="R247" s="50"/>
      <c r="S247" s="24" t="s">
        <v>113</v>
      </c>
      <c r="T247" s="24" t="s">
        <v>932</v>
      </c>
      <c r="U247" s="9" t="s">
        <v>29</v>
      </c>
      <c r="V247" s="51" t="str">
        <f t="shared" si="3"/>
        <v>Ativo</v>
      </c>
      <c r="W247" s="24" t="s">
        <v>80</v>
      </c>
      <c r="X247" s="52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3"/>
      <c r="AQ247" s="53"/>
      <c r="AR247" s="53"/>
      <c r="AS247" s="53"/>
      <c r="AT247" s="53"/>
    </row>
    <row r="248" ht="15.75" customHeight="1">
      <c r="A248" s="41" t="s">
        <v>36</v>
      </c>
      <c r="B248" s="55" t="s">
        <v>933</v>
      </c>
      <c r="C248" s="56" t="s">
        <v>934</v>
      </c>
      <c r="D248" s="9" t="s">
        <v>18</v>
      </c>
      <c r="E248" s="24" t="s">
        <v>19</v>
      </c>
      <c r="F248" s="9" t="s">
        <v>257</v>
      </c>
      <c r="G248" s="44" t="str">
        <f t="shared" si="1"/>
        <v>#N/A</v>
      </c>
      <c r="H248" s="51" t="s">
        <v>206</v>
      </c>
      <c r="I248" s="51" t="s">
        <v>160</v>
      </c>
      <c r="J248" s="44" t="str">
        <f t="shared" si="5"/>
        <v>Sim</v>
      </c>
      <c r="K248" s="57">
        <v>45446.0</v>
      </c>
      <c r="L248" s="45"/>
      <c r="M248" s="161" t="s">
        <v>51</v>
      </c>
      <c r="N248" s="86">
        <v>0.012</v>
      </c>
      <c r="O248" s="162" t="s">
        <v>24</v>
      </c>
      <c r="P248" s="88">
        <v>0.0</v>
      </c>
      <c r="Q248" s="25" t="s">
        <v>935</v>
      </c>
      <c r="R248" s="50"/>
      <c r="S248" s="24" t="s">
        <v>113</v>
      </c>
      <c r="T248" s="24" t="s">
        <v>936</v>
      </c>
      <c r="U248" s="9" t="s">
        <v>29</v>
      </c>
      <c r="V248" s="51" t="str">
        <f t="shared" si="3"/>
        <v>Ativo</v>
      </c>
      <c r="W248" s="24" t="s">
        <v>80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/>
      <c r="AS248" s="53"/>
      <c r="AT248" s="53" t="str">
        <f t="array" ref="AT248">XLOOKUP(C248,'PL TOTAL D0'!A:A,'PL TOTAL D0'!C:C,"")</f>
        <v/>
      </c>
    </row>
    <row r="249" ht="15.75" customHeight="1">
      <c r="A249" s="41" t="s">
        <v>36</v>
      </c>
      <c r="B249" s="42" t="s">
        <v>937</v>
      </c>
      <c r="C249" s="43" t="s">
        <v>938</v>
      </c>
      <c r="D249" s="44" t="s">
        <v>56</v>
      </c>
      <c r="E249" s="45" t="s">
        <v>29</v>
      </c>
      <c r="F249" s="44" t="s">
        <v>110</v>
      </c>
      <c r="G249" s="44" t="str">
        <f t="shared" si="1"/>
        <v>Augusto</v>
      </c>
      <c r="H249" s="46" t="s">
        <v>111</v>
      </c>
      <c r="I249" s="46" t="s">
        <v>24</v>
      </c>
      <c r="J249" s="44" t="str">
        <f t="shared" si="5"/>
        <v>Não</v>
      </c>
      <c r="K249" s="47">
        <v>45133.0</v>
      </c>
      <c r="L249" s="45"/>
      <c r="M249" s="45" t="s">
        <v>51</v>
      </c>
      <c r="N249" s="48">
        <v>0.012</v>
      </c>
      <c r="O249" s="44" t="s">
        <v>24</v>
      </c>
      <c r="P249" s="49">
        <v>0.0</v>
      </c>
      <c r="Q249" s="50"/>
      <c r="R249" s="50"/>
      <c r="S249" s="45" t="s">
        <v>113</v>
      </c>
      <c r="T249" s="24" t="s">
        <v>939</v>
      </c>
      <c r="U249" s="9" t="s">
        <v>29</v>
      </c>
      <c r="V249" s="51" t="str">
        <f t="shared" si="3"/>
        <v>Ativo</v>
      </c>
      <c r="W249" s="45"/>
      <c r="X249" s="52" t="s">
        <v>124</v>
      </c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>
        <v>87914.05</v>
      </c>
      <c r="AJ249" s="54">
        <v>88851.51</v>
      </c>
      <c r="AK249" s="54">
        <v>89560.38</v>
      </c>
      <c r="AL249" s="54">
        <v>95296.87</v>
      </c>
      <c r="AM249" s="54">
        <v>96133.77</v>
      </c>
      <c r="AN249" s="54">
        <v>96979.47</v>
      </c>
      <c r="AO249" s="54">
        <v>97755.11</v>
      </c>
      <c r="AP249" s="53">
        <v>98497.47</v>
      </c>
      <c r="AQ249" s="53">
        <v>98937.03</v>
      </c>
      <c r="AR249" s="53">
        <v>99482.6</v>
      </c>
      <c r="AS249" s="53">
        <v>114239.1</v>
      </c>
      <c r="AT249" s="53">
        <f t="array" ref="AT249">XLOOKUP(C249,'PL TOTAL D0'!A:A,'PL TOTAL D0'!C:C,"")</f>
        <v>123100.2</v>
      </c>
    </row>
    <row r="250" ht="15.75" customHeight="1">
      <c r="A250" s="41" t="s">
        <v>36</v>
      </c>
      <c r="B250" s="42" t="s">
        <v>940</v>
      </c>
      <c r="C250" s="43" t="s">
        <v>941</v>
      </c>
      <c r="D250" s="44" t="s">
        <v>18</v>
      </c>
      <c r="E250" s="45" t="s">
        <v>175</v>
      </c>
      <c r="F250" s="44" t="s">
        <v>176</v>
      </c>
      <c r="G250" s="44" t="str">
        <f t="shared" si="1"/>
        <v>Breno</v>
      </c>
      <c r="H250" s="46" t="s">
        <v>111</v>
      </c>
      <c r="I250" s="46" t="s">
        <v>24</v>
      </c>
      <c r="J250" s="44" t="str">
        <f t="shared" si="5"/>
        <v>Não</v>
      </c>
      <c r="K250" s="47">
        <v>45127.0</v>
      </c>
      <c r="L250" s="62"/>
      <c r="M250" s="45" t="s">
        <v>41</v>
      </c>
      <c r="N250" s="48">
        <v>0.015</v>
      </c>
      <c r="O250" s="44" t="s">
        <v>42</v>
      </c>
      <c r="P250" s="49">
        <v>0.1</v>
      </c>
      <c r="Q250" s="63"/>
      <c r="R250" s="60" t="s">
        <v>942</v>
      </c>
      <c r="S250" s="45" t="s">
        <v>113</v>
      </c>
      <c r="T250" s="24" t="s">
        <v>943</v>
      </c>
      <c r="U250" s="9" t="s">
        <v>179</v>
      </c>
      <c r="V250" s="51" t="str">
        <f t="shared" si="3"/>
        <v>Ativo</v>
      </c>
      <c r="W250" s="45"/>
      <c r="X250" s="52" t="s">
        <v>115</v>
      </c>
      <c r="Y250" s="54"/>
      <c r="Z250" s="54"/>
      <c r="AA250" s="54"/>
      <c r="AB250" s="54"/>
      <c r="AC250" s="54"/>
      <c r="AD250" s="54"/>
      <c r="AE250" s="54"/>
      <c r="AF250" s="54">
        <v>0.0</v>
      </c>
      <c r="AG250" s="54">
        <v>0.0</v>
      </c>
      <c r="AH250" s="54">
        <v>0.0</v>
      </c>
      <c r="AI250" s="54">
        <v>755370.21</v>
      </c>
      <c r="AJ250" s="54">
        <v>750615.93</v>
      </c>
      <c r="AK250" s="54">
        <v>753820.19</v>
      </c>
      <c r="AL250" s="54">
        <v>751964.49</v>
      </c>
      <c r="AM250" s="54">
        <v>768079.0</v>
      </c>
      <c r="AN250" s="54">
        <v>778605.93</v>
      </c>
      <c r="AO250" s="54">
        <v>767063.11</v>
      </c>
      <c r="AP250" s="53">
        <v>806356.24</v>
      </c>
      <c r="AQ250" s="53">
        <v>815684.51</v>
      </c>
      <c r="AR250" s="53">
        <v>807916.64</v>
      </c>
      <c r="AS250" s="53">
        <v>805084.2</v>
      </c>
      <c r="AT250" s="53">
        <f t="array" ref="AT250">XLOOKUP(C250,'PL TOTAL D0'!A:A,'PL TOTAL D0'!C:C,"")</f>
        <v>809340.6</v>
      </c>
    </row>
    <row r="251" ht="15.75" customHeight="1">
      <c r="A251" s="41" t="s">
        <v>36</v>
      </c>
      <c r="B251" s="42" t="s">
        <v>944</v>
      </c>
      <c r="C251" s="43" t="s">
        <v>945</v>
      </c>
      <c r="D251" s="44" t="s">
        <v>18</v>
      </c>
      <c r="E251" s="45" t="s">
        <v>19</v>
      </c>
      <c r="F251" s="45" t="s">
        <v>20</v>
      </c>
      <c r="G251" s="44" t="str">
        <f t="shared" si="1"/>
        <v>Augusto</v>
      </c>
      <c r="H251" s="46" t="s">
        <v>111</v>
      </c>
      <c r="I251" s="46" t="s">
        <v>24</v>
      </c>
      <c r="J251" s="44" t="str">
        <f t="shared" si="5"/>
        <v>Não</v>
      </c>
      <c r="K251" s="47">
        <v>45016.0</v>
      </c>
      <c r="L251" s="45"/>
      <c r="M251" s="45" t="s">
        <v>51</v>
      </c>
      <c r="N251" s="116">
        <v>0.012</v>
      </c>
      <c r="O251" s="44" t="s">
        <v>24</v>
      </c>
      <c r="P251" s="49">
        <v>0.0</v>
      </c>
      <c r="Q251" s="41"/>
      <c r="R251" s="50"/>
      <c r="S251" s="45" t="s">
        <v>113</v>
      </c>
      <c r="T251" s="24" t="s">
        <v>946</v>
      </c>
      <c r="U251" s="9" t="s">
        <v>46</v>
      </c>
      <c r="V251" s="51" t="str">
        <f t="shared" si="3"/>
        <v>Ativo</v>
      </c>
      <c r="W251" s="45"/>
      <c r="X251" s="52" t="s">
        <v>124</v>
      </c>
      <c r="Y251" s="54"/>
      <c r="Z251" s="54"/>
      <c r="AA251" s="54"/>
      <c r="AB251" s="54"/>
      <c r="AC251" s="54"/>
      <c r="AD251" s="54"/>
      <c r="AE251" s="54">
        <v>52009.59</v>
      </c>
      <c r="AF251" s="54">
        <v>60212.68</v>
      </c>
      <c r="AG251" s="54">
        <v>62211.39</v>
      </c>
      <c r="AH251" s="54">
        <v>63535.51</v>
      </c>
      <c r="AI251" s="54">
        <v>64110.84</v>
      </c>
      <c r="AJ251" s="54">
        <v>64136.46</v>
      </c>
      <c r="AK251" s="54">
        <v>91165.55</v>
      </c>
      <c r="AL251" s="54">
        <v>96544.81</v>
      </c>
      <c r="AM251" s="54">
        <v>97652.92</v>
      </c>
      <c r="AN251" s="54">
        <v>109125.88</v>
      </c>
      <c r="AO251" s="54">
        <v>115227.69</v>
      </c>
      <c r="AP251" s="53">
        <v>116081.77</v>
      </c>
      <c r="AQ251" s="53">
        <v>117049.0</v>
      </c>
      <c r="AR251" s="53">
        <v>117631.63</v>
      </c>
      <c r="AS251" s="53">
        <v>120623.4</v>
      </c>
      <c r="AT251" s="53">
        <f t="array" ref="AT251">XLOOKUP(C251,'PL TOTAL D0'!A:A,'PL TOTAL D0'!C:C,"")</f>
        <v>124398.5</v>
      </c>
    </row>
    <row r="252" ht="15.75" customHeight="1">
      <c r="A252" s="41" t="s">
        <v>36</v>
      </c>
      <c r="B252" s="42" t="s">
        <v>947</v>
      </c>
      <c r="C252" s="43" t="s">
        <v>948</v>
      </c>
      <c r="D252" s="44" t="s">
        <v>18</v>
      </c>
      <c r="E252" s="45" t="s">
        <v>29</v>
      </c>
      <c r="F252" s="45" t="s">
        <v>949</v>
      </c>
      <c r="G252" s="44" t="str">
        <f t="shared" si="1"/>
        <v>Augusto</v>
      </c>
      <c r="H252" s="46" t="s">
        <v>111</v>
      </c>
      <c r="I252" s="46" t="s">
        <v>24</v>
      </c>
      <c r="J252" s="44" t="str">
        <f t="shared" si="5"/>
        <v>Não</v>
      </c>
      <c r="K252" s="47">
        <v>45162.0</v>
      </c>
      <c r="L252" s="62"/>
      <c r="M252" s="45" t="s">
        <v>190</v>
      </c>
      <c r="N252" s="58">
        <v>0.02</v>
      </c>
      <c r="O252" s="44" t="s">
        <v>191</v>
      </c>
      <c r="P252" s="49">
        <v>0.2</v>
      </c>
      <c r="Q252" s="74"/>
      <c r="R252" s="74" t="s">
        <v>950</v>
      </c>
      <c r="S252" s="45" t="s">
        <v>113</v>
      </c>
      <c r="T252" s="24" t="s">
        <v>951</v>
      </c>
      <c r="U252" s="9" t="s">
        <v>60</v>
      </c>
      <c r="V252" s="51" t="str">
        <f t="shared" si="3"/>
        <v>Ativo</v>
      </c>
      <c r="W252" s="45"/>
      <c r="X252" s="52" t="s">
        <v>124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>
        <v>1025511.35</v>
      </c>
      <c r="AK252" s="54">
        <v>1122870.63</v>
      </c>
      <c r="AL252" s="54">
        <v>1175913.46</v>
      </c>
      <c r="AM252" s="54">
        <v>1183757.76</v>
      </c>
      <c r="AN252" s="54">
        <v>1239969.47</v>
      </c>
      <c r="AO252" s="54">
        <v>1150550.24</v>
      </c>
      <c r="AP252" s="53">
        <v>1247790.69</v>
      </c>
      <c r="AQ252" s="53">
        <v>1066970.04</v>
      </c>
      <c r="AR252" s="53">
        <v>529275.36</v>
      </c>
      <c r="AS252" s="53">
        <v>513336.9</v>
      </c>
      <c r="AT252" s="53">
        <f t="array" ref="AT252">XLOOKUP(C252,'PL TOTAL D0'!A:A,'PL TOTAL D0'!C:C,"")</f>
        <v>110881.1</v>
      </c>
    </row>
    <row r="253" ht="15.75" customHeight="1">
      <c r="A253" s="41" t="s">
        <v>36</v>
      </c>
      <c r="B253" s="42" t="s">
        <v>952</v>
      </c>
      <c r="C253" s="43" t="s">
        <v>953</v>
      </c>
      <c r="D253" s="44" t="s">
        <v>18</v>
      </c>
      <c r="E253" s="45" t="s">
        <v>175</v>
      </c>
      <c r="F253" s="45" t="s">
        <v>176</v>
      </c>
      <c r="G253" s="44" t="str">
        <f t="shared" si="1"/>
        <v>Augusto</v>
      </c>
      <c r="H253" s="46" t="s">
        <v>111</v>
      </c>
      <c r="I253" s="46" t="s">
        <v>24</v>
      </c>
      <c r="J253" s="44" t="str">
        <f t="shared" si="5"/>
        <v>Não</v>
      </c>
      <c r="K253" s="47">
        <v>45166.0</v>
      </c>
      <c r="L253" s="62"/>
      <c r="M253" s="45" t="s">
        <v>41</v>
      </c>
      <c r="N253" s="116">
        <v>0.015</v>
      </c>
      <c r="O253" s="45" t="s">
        <v>42</v>
      </c>
      <c r="P253" s="117">
        <v>0.1</v>
      </c>
      <c r="Q253" s="50"/>
      <c r="R253" s="60" t="s">
        <v>954</v>
      </c>
      <c r="S253" s="45" t="s">
        <v>113</v>
      </c>
      <c r="T253" s="24" t="s">
        <v>955</v>
      </c>
      <c r="U253" s="9" t="s">
        <v>179</v>
      </c>
      <c r="V253" s="51" t="str">
        <f t="shared" si="3"/>
        <v>Ativo</v>
      </c>
      <c r="W253" s="45"/>
      <c r="X253" s="52" t="s">
        <v>115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0.0</v>
      </c>
      <c r="AJ253" s="54">
        <v>150839.36</v>
      </c>
      <c r="AK253" s="54">
        <v>151158.65</v>
      </c>
      <c r="AL253" s="54">
        <v>155985.48</v>
      </c>
      <c r="AM253" s="54">
        <v>159430.4</v>
      </c>
      <c r="AN253" s="54">
        <v>162488.4</v>
      </c>
      <c r="AO253" s="54">
        <v>160193.34</v>
      </c>
      <c r="AP253" s="53">
        <v>161566.9</v>
      </c>
      <c r="AQ253" s="53">
        <v>162955.89</v>
      </c>
      <c r="AR253" s="53">
        <v>161962.69</v>
      </c>
      <c r="AS253" s="53">
        <v>161363.3</v>
      </c>
      <c r="AT253" s="53">
        <f t="array" ref="AT253">XLOOKUP(C253,'PL TOTAL D0'!A:A,'PL TOTAL D0'!C:C,"")</f>
        <v>162364.3</v>
      </c>
    </row>
    <row r="254" ht="15.75" customHeight="1">
      <c r="A254" s="41" t="s">
        <v>36</v>
      </c>
      <c r="B254" s="42" t="s">
        <v>956</v>
      </c>
      <c r="C254" s="156" t="s">
        <v>957</v>
      </c>
      <c r="D254" s="95" t="s">
        <v>56</v>
      </c>
      <c r="E254" s="163" t="s">
        <v>29</v>
      </c>
      <c r="F254" s="44" t="s">
        <v>110</v>
      </c>
      <c r="G254" s="44" t="str">
        <f t="shared" si="1"/>
        <v>Bruno</v>
      </c>
      <c r="H254" s="164" t="s">
        <v>111</v>
      </c>
      <c r="I254" s="46" t="s">
        <v>24</v>
      </c>
      <c r="J254" s="44" t="str">
        <f t="shared" si="5"/>
        <v>Não</v>
      </c>
      <c r="K254" s="165">
        <v>45140.0</v>
      </c>
      <c r="L254" s="166"/>
      <c r="M254" s="45" t="s">
        <v>51</v>
      </c>
      <c r="N254" s="94">
        <v>0.01</v>
      </c>
      <c r="O254" s="95" t="s">
        <v>24</v>
      </c>
      <c r="P254" s="167">
        <v>0.0</v>
      </c>
      <c r="Q254" s="168"/>
      <c r="R254" s="168"/>
      <c r="S254" s="163" t="s">
        <v>113</v>
      </c>
      <c r="T254" s="24" t="s">
        <v>958</v>
      </c>
      <c r="U254" s="13" t="s">
        <v>29</v>
      </c>
      <c r="V254" s="51" t="str">
        <f t="shared" si="3"/>
        <v>Ativo</v>
      </c>
      <c r="W254" s="163"/>
      <c r="X254" s="169" t="s">
        <v>115</v>
      </c>
      <c r="Y254" s="170"/>
      <c r="Z254" s="170"/>
      <c r="AA254" s="170"/>
      <c r="AB254" s="170"/>
      <c r="AC254" s="170"/>
      <c r="AD254" s="170"/>
      <c r="AE254" s="170"/>
      <c r="AF254" s="170"/>
      <c r="AG254" s="170"/>
      <c r="AH254" s="170"/>
      <c r="AI254" s="170"/>
      <c r="AJ254" s="170">
        <v>2602048.34</v>
      </c>
      <c r="AK254" s="170">
        <v>2732335.22</v>
      </c>
      <c r="AL254" s="54">
        <v>2754067.6</v>
      </c>
      <c r="AM254" s="54">
        <v>2770541.78</v>
      </c>
      <c r="AN254" s="54">
        <v>2791200.63</v>
      </c>
      <c r="AO254" s="54">
        <v>2800945.46</v>
      </c>
      <c r="AP254" s="53">
        <v>2815410.01</v>
      </c>
      <c r="AQ254" s="53">
        <v>2839628.15</v>
      </c>
      <c r="AR254" s="53">
        <v>2853685.02</v>
      </c>
      <c r="AS254" s="53">
        <v>2872593.0</v>
      </c>
      <c r="AT254" s="53">
        <f t="array" ref="AT254">XLOOKUP(C254,'PL TOTAL D0'!A:A,'PL TOTAL D0'!C:C,"")</f>
        <v>2893378</v>
      </c>
    </row>
    <row r="255" ht="15.75" customHeight="1">
      <c r="A255" s="41" t="s">
        <v>36</v>
      </c>
      <c r="B255" s="132" t="s">
        <v>959</v>
      </c>
      <c r="C255" s="81" t="s">
        <v>960</v>
      </c>
      <c r="D255" s="44" t="s">
        <v>18</v>
      </c>
      <c r="E255" s="45" t="s">
        <v>29</v>
      </c>
      <c r="F255" s="45" t="s">
        <v>153</v>
      </c>
      <c r="G255" s="44" t="str">
        <f t="shared" si="1"/>
        <v>#N/A</v>
      </c>
      <c r="H255" s="51" t="s">
        <v>186</v>
      </c>
      <c r="I255" s="51" t="s">
        <v>24</v>
      </c>
      <c r="J255" s="44" t="str">
        <f>IF(R255=0,"Não","Sim")</f>
        <v>Sim</v>
      </c>
      <c r="K255" s="47">
        <v>45180.0</v>
      </c>
      <c r="L255" s="82">
        <v>45449.0</v>
      </c>
      <c r="M255" s="45" t="s">
        <v>51</v>
      </c>
      <c r="N255" s="116">
        <v>0.012</v>
      </c>
      <c r="O255" s="44" t="s">
        <v>24</v>
      </c>
      <c r="P255" s="49">
        <v>0.0</v>
      </c>
      <c r="Q255" s="83"/>
      <c r="R255" s="73" t="s">
        <v>240</v>
      </c>
      <c r="S255" s="45" t="s">
        <v>113</v>
      </c>
      <c r="T255" s="24" t="s">
        <v>961</v>
      </c>
      <c r="U255" s="9" t="s">
        <v>783</v>
      </c>
      <c r="V255" s="51" t="str">
        <f t="shared" si="3"/>
        <v>Encerrado</v>
      </c>
      <c r="W255" s="45"/>
      <c r="X255" s="52" t="s">
        <v>115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>
        <v>140046.36</v>
      </c>
      <c r="AL255" s="54">
        <v>137218.75</v>
      </c>
      <c r="AM255" s="54">
        <v>142385.63</v>
      </c>
      <c r="AN255" s="54">
        <v>144548.32</v>
      </c>
      <c r="AO255" s="54">
        <v>0.0</v>
      </c>
      <c r="AP255" s="53">
        <v>0.0</v>
      </c>
      <c r="AQ255" s="53">
        <v>0.0</v>
      </c>
      <c r="AR255" s="53">
        <v>0.0</v>
      </c>
      <c r="AS255" s="53">
        <v>0.0</v>
      </c>
      <c r="AT255" s="53" t="str">
        <f t="array" ref="AT255">XLOOKUP(C255,'PL TOTAL D0'!A:A,'PL TOTAL D0'!C:C,"")</f>
        <v/>
      </c>
    </row>
    <row r="256" ht="15.75" customHeight="1">
      <c r="A256" s="41" t="s">
        <v>36</v>
      </c>
      <c r="B256" s="42" t="s">
        <v>962</v>
      </c>
      <c r="C256" s="43" t="s">
        <v>963</v>
      </c>
      <c r="D256" s="44" t="s">
        <v>18</v>
      </c>
      <c r="E256" s="45" t="s">
        <v>29</v>
      </c>
      <c r="F256" s="24" t="s">
        <v>142</v>
      </c>
      <c r="G256" s="44" t="str">
        <f t="shared" si="1"/>
        <v>Augusto</v>
      </c>
      <c r="H256" s="46" t="s">
        <v>111</v>
      </c>
      <c r="I256" s="46" t="s">
        <v>24</v>
      </c>
      <c r="J256" s="44" t="str">
        <f t="shared" ref="J256:J376" si="6">IF(Q256=0,"Não","Sim")</f>
        <v>Não</v>
      </c>
      <c r="K256" s="47">
        <v>45049.0</v>
      </c>
      <c r="L256" s="45"/>
      <c r="M256" s="45" t="s">
        <v>270</v>
      </c>
      <c r="N256" s="116">
        <v>0.02</v>
      </c>
      <c r="O256" s="45" t="s">
        <v>42</v>
      </c>
      <c r="P256" s="117">
        <v>0.2</v>
      </c>
      <c r="Q256" s="50"/>
      <c r="R256" s="60" t="s">
        <v>964</v>
      </c>
      <c r="S256" s="45" t="s">
        <v>113</v>
      </c>
      <c r="T256" s="24" t="s">
        <v>965</v>
      </c>
      <c r="U256" s="9" t="s">
        <v>29</v>
      </c>
      <c r="V256" s="51" t="str">
        <f t="shared" si="3"/>
        <v>Ativo</v>
      </c>
      <c r="W256" s="45"/>
      <c r="X256" s="52" t="s">
        <v>124</v>
      </c>
      <c r="Y256" s="54"/>
      <c r="Z256" s="54"/>
      <c r="AA256" s="54"/>
      <c r="AB256" s="54"/>
      <c r="AC256" s="54"/>
      <c r="AD256" s="54"/>
      <c r="AE256" s="54"/>
      <c r="AF256" s="54">
        <v>20000.0</v>
      </c>
      <c r="AG256" s="54">
        <v>22448.47</v>
      </c>
      <c r="AH256" s="54">
        <v>27560.74</v>
      </c>
      <c r="AI256" s="54">
        <v>30883.77</v>
      </c>
      <c r="AJ256" s="54">
        <v>42960.57</v>
      </c>
      <c r="AK256" s="54">
        <v>42867.55</v>
      </c>
      <c r="AL256" s="54">
        <v>42436.21</v>
      </c>
      <c r="AM256" s="54">
        <v>45603.16</v>
      </c>
      <c r="AN256" s="54">
        <v>46752.95</v>
      </c>
      <c r="AO256" s="54">
        <v>47818.23</v>
      </c>
      <c r="AP256" s="53">
        <v>48284.92</v>
      </c>
      <c r="AQ256" s="53">
        <v>54098.91</v>
      </c>
      <c r="AR256" s="53">
        <v>55670.24</v>
      </c>
      <c r="AS256" s="53">
        <v>55450.68</v>
      </c>
      <c r="AT256" s="53">
        <f t="array" ref="AT256">XLOOKUP(C256,'PL TOTAL D0'!A:A,'PL TOTAL D0'!C:C,"")</f>
        <v>23307.53</v>
      </c>
    </row>
    <row r="257" ht="15.75" customHeight="1">
      <c r="A257" s="41" t="s">
        <v>36</v>
      </c>
      <c r="B257" s="42" t="s">
        <v>966</v>
      </c>
      <c r="C257" s="43" t="s">
        <v>967</v>
      </c>
      <c r="D257" s="44" t="s">
        <v>18</v>
      </c>
      <c r="E257" s="45" t="s">
        <v>29</v>
      </c>
      <c r="F257" s="44" t="s">
        <v>167</v>
      </c>
      <c r="G257" s="44" t="str">
        <f t="shared" si="1"/>
        <v>Augusto</v>
      </c>
      <c r="H257" s="51" t="s">
        <v>147</v>
      </c>
      <c r="I257" s="51" t="s">
        <v>160</v>
      </c>
      <c r="J257" s="44" t="str">
        <f t="shared" si="6"/>
        <v>Não</v>
      </c>
      <c r="K257" s="47">
        <v>44993.0</v>
      </c>
      <c r="L257" s="45"/>
      <c r="M257" s="45" t="s">
        <v>51</v>
      </c>
      <c r="N257" s="48">
        <v>0.012</v>
      </c>
      <c r="O257" s="44" t="s">
        <v>24</v>
      </c>
      <c r="P257" s="49">
        <v>0.0</v>
      </c>
      <c r="Q257" s="50"/>
      <c r="R257" s="50"/>
      <c r="S257" s="45" t="s">
        <v>113</v>
      </c>
      <c r="T257" s="24" t="s">
        <v>968</v>
      </c>
      <c r="U257" s="9" t="s">
        <v>29</v>
      </c>
      <c r="V257" s="51" t="str">
        <f t="shared" si="3"/>
        <v>Ativo</v>
      </c>
      <c r="W257" s="45"/>
      <c r="X257" s="52" t="s">
        <v>124</v>
      </c>
      <c r="Y257" s="54"/>
      <c r="Z257" s="54"/>
      <c r="AA257" s="54"/>
      <c r="AB257" s="54"/>
      <c r="AC257" s="54"/>
      <c r="AD257" s="54">
        <v>0.0</v>
      </c>
      <c r="AE257" s="54">
        <v>67255.19</v>
      </c>
      <c r="AF257" s="54">
        <v>100244.63</v>
      </c>
      <c r="AG257" s="54">
        <v>101366.48</v>
      </c>
      <c r="AH257" s="54">
        <v>40.97</v>
      </c>
      <c r="AI257" s="54">
        <v>0.0</v>
      </c>
      <c r="AJ257" s="54">
        <v>0.0</v>
      </c>
      <c r="AK257" s="54">
        <v>0.0</v>
      </c>
      <c r="AL257" s="54">
        <v>0.0</v>
      </c>
      <c r="AM257" s="54">
        <v>0.0</v>
      </c>
      <c r="AN257" s="54">
        <v>0.0</v>
      </c>
      <c r="AO257" s="54">
        <v>0.0</v>
      </c>
      <c r="AP257" s="53">
        <v>0.0</v>
      </c>
      <c r="AQ257" s="53">
        <v>0.0</v>
      </c>
      <c r="AR257" s="53">
        <v>51.44</v>
      </c>
      <c r="AS257" s="53">
        <v>51.44</v>
      </c>
      <c r="AT257" s="53">
        <f t="array" ref="AT257">XLOOKUP(C257,'PL TOTAL D0'!A:A,'PL TOTAL D0'!C:C,"")</f>
        <v>51.44</v>
      </c>
    </row>
    <row r="258" ht="15.75" customHeight="1">
      <c r="A258" s="41" t="s">
        <v>36</v>
      </c>
      <c r="B258" s="42" t="s">
        <v>969</v>
      </c>
      <c r="C258" s="43" t="s">
        <v>970</v>
      </c>
      <c r="D258" s="44" t="s">
        <v>18</v>
      </c>
      <c r="E258" s="45" t="s">
        <v>29</v>
      </c>
      <c r="F258" s="44" t="s">
        <v>167</v>
      </c>
      <c r="G258" s="44" t="str">
        <f t="shared" si="1"/>
        <v>#N/A</v>
      </c>
      <c r="H258" s="51" t="s">
        <v>147</v>
      </c>
      <c r="I258" s="51" t="s">
        <v>160</v>
      </c>
      <c r="J258" s="44" t="str">
        <f t="shared" si="6"/>
        <v>Não</v>
      </c>
      <c r="K258" s="47">
        <v>45056.0</v>
      </c>
      <c r="L258" s="62"/>
      <c r="M258" s="45" t="s">
        <v>190</v>
      </c>
      <c r="N258" s="48">
        <v>0.025</v>
      </c>
      <c r="O258" s="44" t="s">
        <v>191</v>
      </c>
      <c r="P258" s="49">
        <v>0.2</v>
      </c>
      <c r="Q258" s="50"/>
      <c r="R258" s="50"/>
      <c r="S258" s="45" t="s">
        <v>113</v>
      </c>
      <c r="T258" s="24" t="s">
        <v>968</v>
      </c>
      <c r="U258" s="9" t="s">
        <v>29</v>
      </c>
      <c r="V258" s="51" t="str">
        <f t="shared" si="3"/>
        <v>Ativo</v>
      </c>
      <c r="W258" s="45"/>
      <c r="X258" s="52" t="s">
        <v>124</v>
      </c>
      <c r="Y258" s="54"/>
      <c r="Z258" s="54"/>
      <c r="AA258" s="54"/>
      <c r="AB258" s="54"/>
      <c r="AC258" s="54"/>
      <c r="AD258" s="54">
        <v>0.0</v>
      </c>
      <c r="AE258" s="54">
        <v>0.0</v>
      </c>
      <c r="AF258" s="54">
        <v>0.0</v>
      </c>
      <c r="AG258" s="54">
        <v>10590.8</v>
      </c>
      <c r="AH258" s="54">
        <v>862.31</v>
      </c>
      <c r="AI258" s="54">
        <v>0.0</v>
      </c>
      <c r="AJ258" s="54">
        <v>0.0</v>
      </c>
      <c r="AK258" s="54">
        <v>0.0</v>
      </c>
      <c r="AL258" s="54">
        <v>0.0</v>
      </c>
      <c r="AM258" s="54">
        <v>0.0</v>
      </c>
      <c r="AN258" s="54">
        <v>0.0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 t="str">
        <f t="array" ref="AT258">XLOOKUP(C258,'PL TOTAL D0'!A:A,'PL TOTAL D0'!C:C,"")</f>
        <v/>
      </c>
    </row>
    <row r="259" ht="15.75" customHeight="1">
      <c r="A259" s="41" t="s">
        <v>36</v>
      </c>
      <c r="B259" s="42" t="s">
        <v>971</v>
      </c>
      <c r="C259" s="43" t="s">
        <v>972</v>
      </c>
      <c r="D259" s="44" t="s">
        <v>49</v>
      </c>
      <c r="E259" s="45" t="s">
        <v>19</v>
      </c>
      <c r="F259" s="44" t="s">
        <v>50</v>
      </c>
      <c r="G259" s="44" t="str">
        <f t="shared" si="1"/>
        <v>Breno</v>
      </c>
      <c r="H259" s="46" t="s">
        <v>111</v>
      </c>
      <c r="I259" s="46" t="s">
        <v>24</v>
      </c>
      <c r="J259" s="44" t="str">
        <f t="shared" si="6"/>
        <v>Sim</v>
      </c>
      <c r="K259" s="47">
        <v>45260.0</v>
      </c>
      <c r="L259" s="62"/>
      <c r="M259" s="45" t="s">
        <v>51</v>
      </c>
      <c r="N259" s="48">
        <v>0.01</v>
      </c>
      <c r="O259" s="44" t="s">
        <v>24</v>
      </c>
      <c r="P259" s="49">
        <v>0.0</v>
      </c>
      <c r="Q259" s="15" t="s">
        <v>973</v>
      </c>
      <c r="R259" s="50"/>
      <c r="S259" s="45" t="s">
        <v>113</v>
      </c>
      <c r="T259" s="24" t="s">
        <v>974</v>
      </c>
      <c r="U259" s="9" t="s">
        <v>19</v>
      </c>
      <c r="V259" s="51" t="str">
        <f t="shared" si="3"/>
        <v>Ativo</v>
      </c>
      <c r="W259" s="45"/>
      <c r="X259" s="52" t="s">
        <v>115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>
        <v>338036.22</v>
      </c>
      <c r="AN259" s="54">
        <v>340522.0</v>
      </c>
      <c r="AO259" s="54">
        <v>343331.92</v>
      </c>
      <c r="AP259" s="53">
        <v>345734.41</v>
      </c>
      <c r="AQ259" s="53">
        <v>348379.66</v>
      </c>
      <c r="AR259" s="53">
        <v>350826.87</v>
      </c>
      <c r="AS259" s="53">
        <v>670892.2</v>
      </c>
      <c r="AT259" s="53">
        <f t="array" ref="AT259">XLOOKUP(C259,'PL TOTAL D0'!A:A,'PL TOTAL D0'!C:C,"")</f>
        <v>676607.8</v>
      </c>
    </row>
    <row r="260" ht="15.75" customHeight="1">
      <c r="A260" s="41" t="s">
        <v>36</v>
      </c>
      <c r="B260" s="42" t="s">
        <v>971</v>
      </c>
      <c r="C260" s="43" t="s">
        <v>975</v>
      </c>
      <c r="D260" s="44" t="s">
        <v>49</v>
      </c>
      <c r="E260" s="45" t="s">
        <v>19</v>
      </c>
      <c r="F260" s="44" t="s">
        <v>50</v>
      </c>
      <c r="G260" s="44" t="str">
        <f t="shared" si="1"/>
        <v>#N/A</v>
      </c>
      <c r="H260" s="51" t="s">
        <v>147</v>
      </c>
      <c r="I260" s="51" t="s">
        <v>148</v>
      </c>
      <c r="J260" s="44" t="str">
        <f t="shared" si="6"/>
        <v>Não</v>
      </c>
      <c r="K260" s="47">
        <v>45260.0</v>
      </c>
      <c r="L260" s="62"/>
      <c r="M260" s="45" t="s">
        <v>67</v>
      </c>
      <c r="N260" s="48">
        <v>0.0</v>
      </c>
      <c r="O260" s="44" t="s">
        <v>24</v>
      </c>
      <c r="P260" s="49">
        <v>0.0</v>
      </c>
      <c r="Q260" s="148"/>
      <c r="R260" s="50"/>
      <c r="S260" s="45" t="s">
        <v>113</v>
      </c>
      <c r="T260" s="24" t="s">
        <v>974</v>
      </c>
      <c r="U260" s="9" t="s">
        <v>19</v>
      </c>
      <c r="V260" s="51" t="str">
        <f t="shared" si="3"/>
        <v>Ativo</v>
      </c>
      <c r="W260" s="45"/>
      <c r="X260" s="52" t="s">
        <v>115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>
        <v>550719.1</v>
      </c>
      <c r="AN260" s="54">
        <v>564843.35</v>
      </c>
      <c r="AO260" s="54">
        <v>557066.15</v>
      </c>
      <c r="AP260" s="53">
        <v>563498.62</v>
      </c>
      <c r="AQ260" s="53">
        <v>568342.23</v>
      </c>
      <c r="AR260" s="53">
        <v>564452.38</v>
      </c>
      <c r="AS260" s="53">
        <v>560162.5</v>
      </c>
      <c r="AT260" s="53" t="str">
        <f t="array" ref="AT260">XLOOKUP(C260,'PL TOTAL D0'!A:A,'PL TOTAL D0'!C:C,"")</f>
        <v/>
      </c>
    </row>
    <row r="261" ht="15.75" customHeight="1">
      <c r="A261" s="41" t="s">
        <v>36</v>
      </c>
      <c r="B261" s="64" t="s">
        <v>976</v>
      </c>
      <c r="C261" s="65" t="s">
        <v>977</v>
      </c>
      <c r="D261" s="9" t="s">
        <v>18</v>
      </c>
      <c r="E261" s="24" t="s">
        <v>19</v>
      </c>
      <c r="F261" s="9" t="s">
        <v>214</v>
      </c>
      <c r="G261" s="44" t="str">
        <f t="shared" si="1"/>
        <v>#N/A</v>
      </c>
      <c r="H261" s="51" t="s">
        <v>206</v>
      </c>
      <c r="I261" s="51" t="s">
        <v>220</v>
      </c>
      <c r="J261" s="44" t="str">
        <f t="shared" si="6"/>
        <v>Não</v>
      </c>
      <c r="K261" s="57">
        <v>45446.0</v>
      </c>
      <c r="L261" s="62"/>
      <c r="M261" s="24" t="s">
        <v>51</v>
      </c>
      <c r="N261" s="58">
        <v>0.012</v>
      </c>
      <c r="O261" s="9" t="s">
        <v>24</v>
      </c>
      <c r="P261" s="59">
        <v>0.0</v>
      </c>
      <c r="Q261" s="148"/>
      <c r="R261" s="50"/>
      <c r="S261" s="24" t="s">
        <v>113</v>
      </c>
      <c r="T261" s="24" t="s">
        <v>978</v>
      </c>
      <c r="U261" s="9" t="s">
        <v>19</v>
      </c>
      <c r="V261" s="51" t="str">
        <f t="shared" si="3"/>
        <v>Ativo</v>
      </c>
      <c r="W261" s="24" t="s">
        <v>80</v>
      </c>
      <c r="X261" s="52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3"/>
      <c r="AQ261" s="53"/>
      <c r="AR261" s="53"/>
      <c r="AS261" s="53"/>
      <c r="AT261" s="53" t="str">
        <f t="array" ref="AT261">XLOOKUP(C261,'PL TOTAL D0'!A:A,'PL TOTAL D0'!C:C,"")</f>
        <v/>
      </c>
    </row>
    <row r="262" ht="15.75" customHeight="1">
      <c r="A262" s="41" t="s">
        <v>36</v>
      </c>
      <c r="B262" s="42" t="s">
        <v>979</v>
      </c>
      <c r="C262" s="43" t="s">
        <v>980</v>
      </c>
      <c r="D262" s="9" t="s">
        <v>18</v>
      </c>
      <c r="E262" s="45" t="s">
        <v>29</v>
      </c>
      <c r="F262" s="9" t="s">
        <v>127</v>
      </c>
      <c r="G262" s="44" t="str">
        <f t="shared" si="1"/>
        <v>Augusto</v>
      </c>
      <c r="H262" s="46" t="s">
        <v>111</v>
      </c>
      <c r="I262" s="51" t="s">
        <v>24</v>
      </c>
      <c r="J262" s="44" t="str">
        <f t="shared" si="6"/>
        <v>Não</v>
      </c>
      <c r="K262" s="47">
        <v>45264.0</v>
      </c>
      <c r="L262" s="62"/>
      <c r="M262" s="24" t="s">
        <v>112</v>
      </c>
      <c r="N262" s="48">
        <v>0.014</v>
      </c>
      <c r="O262" s="44" t="s">
        <v>42</v>
      </c>
      <c r="P262" s="49">
        <v>0.2</v>
      </c>
      <c r="Q262" s="97"/>
      <c r="R262" s="50"/>
      <c r="S262" s="45" t="s">
        <v>113</v>
      </c>
      <c r="T262" s="24" t="s">
        <v>981</v>
      </c>
      <c r="U262" s="9" t="s">
        <v>29</v>
      </c>
      <c r="V262" s="51" t="str">
        <f t="shared" si="3"/>
        <v>Ativo</v>
      </c>
      <c r="W262" s="45"/>
      <c r="X262" s="52" t="s">
        <v>124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24842.56</v>
      </c>
      <c r="AN262" s="54">
        <v>12876.33</v>
      </c>
      <c r="AO262" s="54">
        <v>12838.67</v>
      </c>
      <c r="AP262" s="53">
        <v>139108.07</v>
      </c>
      <c r="AQ262" s="53">
        <v>140596.37</v>
      </c>
      <c r="AR262" s="53">
        <v>140726.53</v>
      </c>
      <c r="AS262" s="53">
        <v>115281.2</v>
      </c>
      <c r="AT262" s="53">
        <f t="array" ref="AT262">XLOOKUP(C262,'PL TOTAL D0'!A:A,'PL TOTAL D0'!C:C,"")</f>
        <v>85219.14</v>
      </c>
    </row>
    <row r="263" ht="15.75" customHeight="1">
      <c r="A263" s="41" t="s">
        <v>36</v>
      </c>
      <c r="B263" s="42" t="s">
        <v>982</v>
      </c>
      <c r="C263" s="43" t="s">
        <v>983</v>
      </c>
      <c r="D263" s="44" t="s">
        <v>18</v>
      </c>
      <c r="E263" s="45" t="s">
        <v>175</v>
      </c>
      <c r="F263" s="44" t="s">
        <v>176</v>
      </c>
      <c r="G263" s="44" t="str">
        <f t="shared" si="1"/>
        <v>Augusto</v>
      </c>
      <c r="H263" s="46" t="s">
        <v>111</v>
      </c>
      <c r="I263" s="46" t="s">
        <v>24</v>
      </c>
      <c r="J263" s="44" t="str">
        <f t="shared" si="6"/>
        <v>Não</v>
      </c>
      <c r="K263" s="47">
        <v>45071.0</v>
      </c>
      <c r="L263" s="45"/>
      <c r="M263" s="45" t="s">
        <v>112</v>
      </c>
      <c r="N263" s="48">
        <v>0.012</v>
      </c>
      <c r="O263" s="44" t="s">
        <v>24</v>
      </c>
      <c r="P263" s="49">
        <v>0.0</v>
      </c>
      <c r="Q263" s="74"/>
      <c r="R263" s="60" t="s">
        <v>821</v>
      </c>
      <c r="S263" s="45" t="s">
        <v>113</v>
      </c>
      <c r="T263" s="24" t="s">
        <v>984</v>
      </c>
      <c r="U263" s="9" t="s">
        <v>179</v>
      </c>
      <c r="V263" s="51" t="str">
        <f t="shared" si="3"/>
        <v>Ativo</v>
      </c>
      <c r="W263" s="45"/>
      <c r="X263" s="52" t="s">
        <v>115</v>
      </c>
      <c r="Y263" s="54"/>
      <c r="Z263" s="54"/>
      <c r="AA263" s="54"/>
      <c r="AB263" s="54"/>
      <c r="AC263" s="54"/>
      <c r="AD263" s="54"/>
      <c r="AE263" s="54">
        <v>0.0</v>
      </c>
      <c r="AF263" s="54">
        <v>4494.36</v>
      </c>
      <c r="AG263" s="54">
        <v>9046.45</v>
      </c>
      <c r="AH263" s="54">
        <v>59580.63</v>
      </c>
      <c r="AI263" s="54">
        <v>64645.61</v>
      </c>
      <c r="AJ263" s="54">
        <v>69737.71</v>
      </c>
      <c r="AK263" s="54">
        <v>73780.3</v>
      </c>
      <c r="AL263" s="54">
        <v>78497.84</v>
      </c>
      <c r="AM263" s="54">
        <v>83684.32</v>
      </c>
      <c r="AN263" s="54">
        <v>89258.15</v>
      </c>
      <c r="AO263" s="54">
        <v>93577.49</v>
      </c>
      <c r="AP263" s="53">
        <v>98876.78</v>
      </c>
      <c r="AQ263" s="53">
        <v>104327.22</v>
      </c>
      <c r="AR263" s="53">
        <v>108839.68</v>
      </c>
      <c r="AS263" s="53">
        <v>114048.5</v>
      </c>
      <c r="AT263" s="53">
        <f t="array" ref="AT263">XLOOKUP(C263,'PL TOTAL D0'!A:A,'PL TOTAL D0'!C:C,"")</f>
        <v>119832.7</v>
      </c>
    </row>
    <row r="264" ht="15.75" customHeight="1">
      <c r="A264" s="41" t="s">
        <v>36</v>
      </c>
      <c r="B264" s="61" t="s">
        <v>985</v>
      </c>
      <c r="C264" s="43" t="s">
        <v>986</v>
      </c>
      <c r="D264" s="44" t="s">
        <v>18</v>
      </c>
      <c r="E264" s="45" t="s">
        <v>175</v>
      </c>
      <c r="F264" s="44" t="s">
        <v>176</v>
      </c>
      <c r="G264" s="44" t="str">
        <f t="shared" si="1"/>
        <v>Augusto</v>
      </c>
      <c r="H264" s="46" t="s">
        <v>111</v>
      </c>
      <c r="I264" s="46" t="s">
        <v>24</v>
      </c>
      <c r="J264" s="44" t="str">
        <f t="shared" si="6"/>
        <v>Não</v>
      </c>
      <c r="K264" s="47">
        <v>45166.0</v>
      </c>
      <c r="L264" s="62"/>
      <c r="M264" s="45" t="s">
        <v>51</v>
      </c>
      <c r="N264" s="48">
        <v>0.012</v>
      </c>
      <c r="O264" s="44" t="s">
        <v>24</v>
      </c>
      <c r="P264" s="49">
        <v>0.0</v>
      </c>
      <c r="Q264" s="50"/>
      <c r="R264" s="60" t="s">
        <v>987</v>
      </c>
      <c r="S264" s="45" t="s">
        <v>113</v>
      </c>
      <c r="T264" s="24" t="s">
        <v>988</v>
      </c>
      <c r="U264" s="51" t="s">
        <v>179</v>
      </c>
      <c r="V264" s="51" t="str">
        <f t="shared" si="3"/>
        <v>Ativo</v>
      </c>
      <c r="W264" s="45"/>
      <c r="X264" s="52" t="s">
        <v>115</v>
      </c>
      <c r="Y264" s="171"/>
      <c r="Z264" s="171"/>
      <c r="AA264" s="171"/>
      <c r="AB264" s="171"/>
      <c r="AC264" s="171"/>
      <c r="AD264" s="171"/>
      <c r="AE264" s="171"/>
      <c r="AF264" s="171">
        <v>0.0</v>
      </c>
      <c r="AG264" s="54">
        <v>0.0</v>
      </c>
      <c r="AH264" s="54">
        <v>0.0</v>
      </c>
      <c r="AI264" s="54">
        <v>0.0</v>
      </c>
      <c r="AJ264" s="54">
        <v>0.0</v>
      </c>
      <c r="AK264" s="54">
        <v>254370.41</v>
      </c>
      <c r="AL264" s="54">
        <v>255090.55</v>
      </c>
      <c r="AM264" s="54">
        <v>355615.23</v>
      </c>
      <c r="AN264" s="54">
        <v>359033.96</v>
      </c>
      <c r="AO264" s="54">
        <v>359051.22</v>
      </c>
      <c r="AP264" s="53">
        <v>361215.79</v>
      </c>
      <c r="AQ264" s="53">
        <v>361097.71</v>
      </c>
      <c r="AR264" s="53">
        <v>362952.49</v>
      </c>
      <c r="AS264" s="53">
        <v>363199.8</v>
      </c>
      <c r="AT264" s="53">
        <f t="array" ref="AT264">XLOOKUP(C264,'PL TOTAL D0'!A:A,'PL TOTAL D0'!C:C,"")</f>
        <v>365484.1</v>
      </c>
    </row>
    <row r="265" ht="15.75" customHeight="1">
      <c r="A265" s="41" t="s">
        <v>36</v>
      </c>
      <c r="B265" s="61" t="s">
        <v>985</v>
      </c>
      <c r="C265" s="43" t="s">
        <v>989</v>
      </c>
      <c r="D265" s="44" t="s">
        <v>18</v>
      </c>
      <c r="E265" s="45" t="s">
        <v>175</v>
      </c>
      <c r="F265" s="44" t="s">
        <v>176</v>
      </c>
      <c r="G265" s="44" t="str">
        <f t="shared" si="1"/>
        <v>Augusto</v>
      </c>
      <c r="H265" s="46" t="s">
        <v>147</v>
      </c>
      <c r="I265" s="51" t="s">
        <v>148</v>
      </c>
      <c r="J265" s="44" t="str">
        <f t="shared" si="6"/>
        <v>Sim</v>
      </c>
      <c r="K265" s="47">
        <v>45062.0</v>
      </c>
      <c r="L265" s="62"/>
      <c r="M265" s="24" t="s">
        <v>67</v>
      </c>
      <c r="N265" s="48">
        <v>0.0</v>
      </c>
      <c r="O265" s="44" t="s">
        <v>24</v>
      </c>
      <c r="P265" s="49">
        <v>0.0</v>
      </c>
      <c r="Q265" s="172" t="s">
        <v>990</v>
      </c>
      <c r="R265" s="50"/>
      <c r="S265" s="45" t="s">
        <v>113</v>
      </c>
      <c r="T265" s="24" t="s">
        <v>988</v>
      </c>
      <c r="U265" s="51" t="s">
        <v>179</v>
      </c>
      <c r="V265" s="51" t="str">
        <f t="shared" si="3"/>
        <v>Ativo</v>
      </c>
      <c r="W265" s="45"/>
      <c r="X265" s="52" t="s">
        <v>115</v>
      </c>
      <c r="Y265" s="171"/>
      <c r="Z265" s="171"/>
      <c r="AA265" s="171"/>
      <c r="AB265" s="171"/>
      <c r="AC265" s="171"/>
      <c r="AD265" s="171"/>
      <c r="AE265" s="171"/>
      <c r="AF265" s="171">
        <v>0.0</v>
      </c>
      <c r="AG265" s="54">
        <v>0.0</v>
      </c>
      <c r="AH265" s="54">
        <v>0.0</v>
      </c>
      <c r="AI265" s="54">
        <v>0.0</v>
      </c>
      <c r="AJ265" s="54">
        <v>0.0</v>
      </c>
      <c r="AK265" s="54">
        <v>15451.87</v>
      </c>
      <c r="AL265" s="54">
        <v>111352.41</v>
      </c>
      <c r="AM265" s="54">
        <v>16431.38</v>
      </c>
      <c r="AN265" s="54">
        <v>17943.63</v>
      </c>
      <c r="AO265" s="54">
        <v>16053.74</v>
      </c>
      <c r="AP265" s="53">
        <v>15802.56</v>
      </c>
      <c r="AQ265" s="53">
        <v>18586.32</v>
      </c>
      <c r="AR265" s="53">
        <v>17453.16</v>
      </c>
      <c r="AS265" s="53">
        <v>17166.67</v>
      </c>
      <c r="AT265" s="53">
        <f t="array" ref="AT265">XLOOKUP(C265,'PL TOTAL D0'!A:A,'PL TOTAL D0'!C:C,"")</f>
        <v>16998.55</v>
      </c>
    </row>
    <row r="266" ht="15.75" customHeight="1">
      <c r="A266" s="41" t="s">
        <v>36</v>
      </c>
      <c r="B266" s="42" t="s">
        <v>991</v>
      </c>
      <c r="C266" s="43" t="s">
        <v>992</v>
      </c>
      <c r="D266" s="44" t="s">
        <v>56</v>
      </c>
      <c r="E266" s="45" t="s">
        <v>29</v>
      </c>
      <c r="F266" s="44" t="s">
        <v>840</v>
      </c>
      <c r="G266" s="44" t="str">
        <f t="shared" si="1"/>
        <v>Bruno</v>
      </c>
      <c r="H266" s="46" t="s">
        <v>111</v>
      </c>
      <c r="I266" s="46" t="s">
        <v>24</v>
      </c>
      <c r="J266" s="44" t="str">
        <f t="shared" si="6"/>
        <v>Sim</v>
      </c>
      <c r="K266" s="47">
        <v>44981.0</v>
      </c>
      <c r="L266" s="45"/>
      <c r="M266" s="45" t="s">
        <v>51</v>
      </c>
      <c r="N266" s="48">
        <v>0.01</v>
      </c>
      <c r="O266" s="44" t="s">
        <v>24</v>
      </c>
      <c r="P266" s="49">
        <v>0.0</v>
      </c>
      <c r="Q266" s="173" t="s">
        <v>993</v>
      </c>
      <c r="R266" s="50"/>
      <c r="S266" s="45" t="s">
        <v>113</v>
      </c>
      <c r="T266" s="24" t="s">
        <v>994</v>
      </c>
      <c r="U266" s="9" t="s">
        <v>29</v>
      </c>
      <c r="V266" s="51" t="str">
        <f t="shared" si="3"/>
        <v>Ativo</v>
      </c>
      <c r="W266" s="45"/>
      <c r="X266" s="52" t="s">
        <v>115</v>
      </c>
      <c r="Y266" s="54"/>
      <c r="Z266" s="54"/>
      <c r="AA266" s="54"/>
      <c r="AB266" s="54"/>
      <c r="AC266" s="54"/>
      <c r="AD266" s="54">
        <v>0.0</v>
      </c>
      <c r="AE266" s="54">
        <v>1024736.72</v>
      </c>
      <c r="AF266" s="54">
        <v>1124960.48</v>
      </c>
      <c r="AG266" s="54">
        <v>1141560.8</v>
      </c>
      <c r="AH266" s="54">
        <v>1154904.36</v>
      </c>
      <c r="AI266" s="54">
        <v>1185006.62</v>
      </c>
      <c r="AJ266" s="54">
        <v>1197819.19</v>
      </c>
      <c r="AK266" s="54">
        <v>1211281.02</v>
      </c>
      <c r="AL266" s="54">
        <v>1228233.75</v>
      </c>
      <c r="AM266" s="54">
        <v>1236755.29</v>
      </c>
      <c r="AN266" s="54">
        <v>1261922.22</v>
      </c>
      <c r="AO266" s="54">
        <v>1272725.39</v>
      </c>
      <c r="AP266" s="53">
        <v>1282631.02</v>
      </c>
      <c r="AQ266" s="53">
        <v>1312108.37</v>
      </c>
      <c r="AR266" s="53">
        <v>1313712.5</v>
      </c>
      <c r="AS266" s="53">
        <v>1315401.0</v>
      </c>
      <c r="AT266" s="53">
        <f t="array" ref="AT266">XLOOKUP(C266,'PL TOTAL D0'!A:A,'PL TOTAL D0'!C:C,"")</f>
        <v>1324639</v>
      </c>
    </row>
    <row r="267" ht="15.75" customHeight="1">
      <c r="A267" s="41" t="s">
        <v>36</v>
      </c>
      <c r="B267" s="42" t="s">
        <v>995</v>
      </c>
      <c r="C267" s="43" t="s">
        <v>996</v>
      </c>
      <c r="D267" s="44" t="s">
        <v>18</v>
      </c>
      <c r="E267" s="45" t="s">
        <v>19</v>
      </c>
      <c r="F267" s="44" t="s">
        <v>20</v>
      </c>
      <c r="G267" s="44" t="str">
        <f t="shared" si="1"/>
        <v>Augusto</v>
      </c>
      <c r="H267" s="46" t="s">
        <v>111</v>
      </c>
      <c r="I267" s="46" t="s">
        <v>24</v>
      </c>
      <c r="J267" s="44" t="str">
        <f t="shared" si="6"/>
        <v>Não</v>
      </c>
      <c r="K267" s="47">
        <v>44951.0</v>
      </c>
      <c r="L267" s="45"/>
      <c r="M267" s="45" t="s">
        <v>51</v>
      </c>
      <c r="N267" s="48">
        <v>0.01</v>
      </c>
      <c r="O267" s="44" t="s">
        <v>24</v>
      </c>
      <c r="P267" s="49">
        <v>0.0</v>
      </c>
      <c r="Q267" s="74"/>
      <c r="R267" s="174" t="s">
        <v>997</v>
      </c>
      <c r="S267" s="45" t="s">
        <v>365</v>
      </c>
      <c r="T267" s="24" t="s">
        <v>998</v>
      </c>
      <c r="U267" s="9" t="s">
        <v>19</v>
      </c>
      <c r="V267" s="51" t="str">
        <f t="shared" si="3"/>
        <v>Ativo</v>
      </c>
      <c r="W267" s="45"/>
      <c r="X267" s="52" t="s">
        <v>124</v>
      </c>
      <c r="Y267" s="54"/>
      <c r="Z267" s="54"/>
      <c r="AA267" s="54"/>
      <c r="AB267" s="54"/>
      <c r="AC267" s="54">
        <v>166812.44</v>
      </c>
      <c r="AD267" s="54">
        <v>172150.64</v>
      </c>
      <c r="AE267" s="54">
        <v>116340.75</v>
      </c>
      <c r="AF267" s="54">
        <v>33029.19</v>
      </c>
      <c r="AG267" s="54">
        <v>33319.77</v>
      </c>
      <c r="AH267" s="54">
        <v>33450.01</v>
      </c>
      <c r="AI267" s="54">
        <v>33570.75</v>
      </c>
      <c r="AJ267" s="54">
        <v>33812.38</v>
      </c>
      <c r="AK267" s="54">
        <v>34034.86</v>
      </c>
      <c r="AL267" s="54">
        <v>34177.44</v>
      </c>
      <c r="AM267" s="54">
        <v>34378.83</v>
      </c>
      <c r="AN267" s="54">
        <v>34313.3</v>
      </c>
      <c r="AO267" s="54">
        <v>34671.11</v>
      </c>
      <c r="AP267" s="53">
        <v>34902.79</v>
      </c>
      <c r="AQ267" s="53">
        <v>35304.36</v>
      </c>
      <c r="AR267" s="53">
        <v>35362.11</v>
      </c>
      <c r="AS267" s="53">
        <v>35644.19</v>
      </c>
      <c r="AT267" s="53">
        <f t="array" ref="AT267">XLOOKUP(C267,'PL TOTAL D0'!A:A,'PL TOTAL D0'!C:C,"")</f>
        <v>35812.68</v>
      </c>
    </row>
    <row r="268" ht="15.75" customHeight="1">
      <c r="A268" s="41" t="s">
        <v>36</v>
      </c>
      <c r="B268" s="42" t="s">
        <v>999</v>
      </c>
      <c r="C268" s="43" t="s">
        <v>1000</v>
      </c>
      <c r="D268" s="44" t="s">
        <v>18</v>
      </c>
      <c r="E268" s="45" t="s">
        <v>175</v>
      </c>
      <c r="F268" s="44" t="s">
        <v>197</v>
      </c>
      <c r="G268" s="44" t="str">
        <f t="shared" si="1"/>
        <v>Augusto</v>
      </c>
      <c r="H268" s="46" t="s">
        <v>111</v>
      </c>
      <c r="I268" s="46" t="s">
        <v>24</v>
      </c>
      <c r="J268" s="44" t="str">
        <f t="shared" si="6"/>
        <v>Não</v>
      </c>
      <c r="K268" s="47">
        <v>45162.0</v>
      </c>
      <c r="L268" s="62"/>
      <c r="M268" s="45" t="s">
        <v>41</v>
      </c>
      <c r="N268" s="48">
        <v>0.015</v>
      </c>
      <c r="O268" s="44" t="s">
        <v>42</v>
      </c>
      <c r="P268" s="49">
        <v>0.1</v>
      </c>
      <c r="Q268" s="74"/>
      <c r="R268" s="60" t="s">
        <v>577</v>
      </c>
      <c r="S268" s="45" t="s">
        <v>113</v>
      </c>
      <c r="T268" s="24" t="s">
        <v>1001</v>
      </c>
      <c r="U268" s="9" t="s">
        <v>46</v>
      </c>
      <c r="V268" s="51" t="str">
        <f t="shared" si="3"/>
        <v>Ativo</v>
      </c>
      <c r="W268" s="45"/>
      <c r="X268" s="52" t="s">
        <v>115</v>
      </c>
      <c r="Y268" s="54"/>
      <c r="Z268" s="54"/>
      <c r="AA268" s="54"/>
      <c r="AB268" s="54"/>
      <c r="AC268" s="54"/>
      <c r="AD268" s="54"/>
      <c r="AE268" s="54"/>
      <c r="AF268" s="54">
        <v>0.0</v>
      </c>
      <c r="AG268" s="54">
        <v>0.0</v>
      </c>
      <c r="AH268" s="54">
        <v>0.0</v>
      </c>
      <c r="AI268" s="54">
        <v>0.0</v>
      </c>
      <c r="AJ268" s="54">
        <v>215837.83</v>
      </c>
      <c r="AK268" s="54">
        <v>339032.61</v>
      </c>
      <c r="AL268" s="54">
        <v>334907.89</v>
      </c>
      <c r="AM268" s="54">
        <v>341266.8</v>
      </c>
      <c r="AN268" s="54">
        <v>347862.26</v>
      </c>
      <c r="AO268" s="54">
        <v>291506.32</v>
      </c>
      <c r="AP268" s="53">
        <v>291958.98</v>
      </c>
      <c r="AQ268" s="53">
        <v>294925.98</v>
      </c>
      <c r="AR268" s="53">
        <v>293014.22</v>
      </c>
      <c r="AS268" s="53">
        <v>291363.1</v>
      </c>
      <c r="AT268" s="53">
        <f t="array" ref="AT268">XLOOKUP(C268,'PL TOTAL D0'!A:A,'PL TOTAL D0'!C:C,"")</f>
        <v>281582.3</v>
      </c>
    </row>
    <row r="269" ht="15.75" customHeight="1">
      <c r="A269" s="41" t="s">
        <v>36</v>
      </c>
      <c r="B269" s="42" t="s">
        <v>1002</v>
      </c>
      <c r="C269" s="43" t="s">
        <v>1003</v>
      </c>
      <c r="D269" s="44" t="s">
        <v>18</v>
      </c>
      <c r="E269" s="45" t="s">
        <v>175</v>
      </c>
      <c r="F269" s="44" t="s">
        <v>176</v>
      </c>
      <c r="G269" s="44" t="str">
        <f t="shared" si="1"/>
        <v>Breno</v>
      </c>
      <c r="H269" s="46" t="s">
        <v>111</v>
      </c>
      <c r="I269" s="46" t="s">
        <v>24</v>
      </c>
      <c r="J269" s="44" t="str">
        <f t="shared" si="6"/>
        <v>Não</v>
      </c>
      <c r="K269" s="47">
        <v>45162.0</v>
      </c>
      <c r="L269" s="62"/>
      <c r="M269" s="45" t="s">
        <v>41</v>
      </c>
      <c r="N269" s="48">
        <v>0.015</v>
      </c>
      <c r="O269" s="44" t="s">
        <v>42</v>
      </c>
      <c r="P269" s="49">
        <v>0.1</v>
      </c>
      <c r="Q269" s="74"/>
      <c r="R269" s="60" t="s">
        <v>1004</v>
      </c>
      <c r="S269" s="45" t="s">
        <v>113</v>
      </c>
      <c r="T269" s="24" t="s">
        <v>1005</v>
      </c>
      <c r="U269" s="9" t="s">
        <v>179</v>
      </c>
      <c r="V269" s="51" t="str">
        <f t="shared" si="3"/>
        <v>Ativo</v>
      </c>
      <c r="W269" s="45"/>
      <c r="X269" s="52" t="s">
        <v>115</v>
      </c>
      <c r="Y269" s="54"/>
      <c r="Z269" s="54"/>
      <c r="AA269" s="54"/>
      <c r="AB269" s="54"/>
      <c r="AC269" s="54"/>
      <c r="AD269" s="54"/>
      <c r="AE269" s="54">
        <v>0.0</v>
      </c>
      <c r="AF269" s="54">
        <v>0.0</v>
      </c>
      <c r="AG269" s="54">
        <v>0.0</v>
      </c>
      <c r="AH269" s="54">
        <v>0.0</v>
      </c>
      <c r="AI269" s="54">
        <v>0.0</v>
      </c>
      <c r="AJ269" s="54">
        <v>379303.12</v>
      </c>
      <c r="AK269" s="54">
        <v>380937.88</v>
      </c>
      <c r="AL269" s="54">
        <v>376718.5</v>
      </c>
      <c r="AM269" s="54">
        <v>385262.12</v>
      </c>
      <c r="AN269" s="54">
        <v>392664.63</v>
      </c>
      <c r="AO269" s="54">
        <v>386516.66</v>
      </c>
      <c r="AP269" s="53">
        <v>388053.01</v>
      </c>
      <c r="AQ269" s="53">
        <v>404628.32</v>
      </c>
      <c r="AR269" s="53">
        <v>400904.77</v>
      </c>
      <c r="AS269" s="53">
        <v>399765.9</v>
      </c>
      <c r="AT269" s="53">
        <f t="array" ref="AT269">XLOOKUP(C269,'PL TOTAL D0'!A:A,'PL TOTAL D0'!C:C,"")</f>
        <v>402285</v>
      </c>
    </row>
    <row r="270" ht="15.75" customHeight="1">
      <c r="A270" s="41" t="s">
        <v>36</v>
      </c>
      <c r="B270" s="42" t="s">
        <v>1006</v>
      </c>
      <c r="C270" s="43" t="s">
        <v>1007</v>
      </c>
      <c r="D270" s="44" t="s">
        <v>18</v>
      </c>
      <c r="E270" s="45" t="s">
        <v>19</v>
      </c>
      <c r="F270" s="44" t="s">
        <v>257</v>
      </c>
      <c r="G270" s="44" t="str">
        <f t="shared" si="1"/>
        <v>Augusto</v>
      </c>
      <c r="H270" s="51" t="s">
        <v>147</v>
      </c>
      <c r="I270" s="46" t="s">
        <v>220</v>
      </c>
      <c r="J270" s="44" t="str">
        <f t="shared" si="6"/>
        <v>Não</v>
      </c>
      <c r="K270" s="47">
        <v>44928.0</v>
      </c>
      <c r="L270" s="45"/>
      <c r="M270" s="45" t="s">
        <v>51</v>
      </c>
      <c r="N270" s="48">
        <v>0.01</v>
      </c>
      <c r="O270" s="44" t="s">
        <v>24</v>
      </c>
      <c r="P270" s="49">
        <v>0.0</v>
      </c>
      <c r="Q270" s="50"/>
      <c r="R270" s="60" t="s">
        <v>1008</v>
      </c>
      <c r="S270" s="45" t="s">
        <v>113</v>
      </c>
      <c r="T270" s="24" t="s">
        <v>1009</v>
      </c>
      <c r="U270" s="9" t="s">
        <v>29</v>
      </c>
      <c r="V270" s="51" t="str">
        <f t="shared" si="3"/>
        <v>Ativo</v>
      </c>
      <c r="W270" s="45"/>
      <c r="X270" s="52" t="s">
        <v>124</v>
      </c>
      <c r="Y270" s="54"/>
      <c r="Z270" s="54"/>
      <c r="AA270" s="54"/>
      <c r="AB270" s="54">
        <v>20142.9</v>
      </c>
      <c r="AC270" s="54">
        <v>7109.61</v>
      </c>
      <c r="AD270" s="54">
        <v>7168.33</v>
      </c>
      <c r="AE270" s="54">
        <v>9.65</v>
      </c>
      <c r="AF270" s="54">
        <v>9.66</v>
      </c>
      <c r="AG270" s="54">
        <v>9.67</v>
      </c>
      <c r="AH270" s="54">
        <v>9.67</v>
      </c>
      <c r="AI270" s="54">
        <v>9.68</v>
      </c>
      <c r="AJ270" s="54">
        <v>9.69</v>
      </c>
      <c r="AK270" s="54">
        <v>9.7</v>
      </c>
      <c r="AL270" s="54">
        <v>9.71</v>
      </c>
      <c r="AM270" s="54">
        <v>9.71</v>
      </c>
      <c r="AN270" s="54">
        <v>9.72</v>
      </c>
      <c r="AO270" s="54">
        <v>9.73</v>
      </c>
      <c r="AP270" s="53">
        <v>9.73</v>
      </c>
      <c r="AQ270" s="53">
        <v>9.74</v>
      </c>
      <c r="AR270" s="53">
        <v>9.75</v>
      </c>
      <c r="AS270" s="53">
        <v>9.76</v>
      </c>
      <c r="AT270" s="53">
        <f t="array" ref="AT270">XLOOKUP(C270,'PL TOTAL D0'!A:A,'PL TOTAL D0'!C:C,"")</f>
        <v>9.76</v>
      </c>
    </row>
    <row r="271" ht="15.75" customHeight="1">
      <c r="A271" s="41" t="s">
        <v>36</v>
      </c>
      <c r="B271" s="42" t="s">
        <v>1010</v>
      </c>
      <c r="C271" s="43" t="s">
        <v>1011</v>
      </c>
      <c r="D271" s="44" t="s">
        <v>18</v>
      </c>
      <c r="E271" s="45" t="s">
        <v>19</v>
      </c>
      <c r="F271" s="44" t="s">
        <v>20</v>
      </c>
      <c r="G271" s="44" t="str">
        <f t="shared" si="1"/>
        <v>#N/A</v>
      </c>
      <c r="H271" s="46" t="s">
        <v>186</v>
      </c>
      <c r="I271" s="46" t="s">
        <v>24</v>
      </c>
      <c r="J271" s="44" t="str">
        <f t="shared" si="6"/>
        <v>Não</v>
      </c>
      <c r="K271" s="47">
        <v>44951.0</v>
      </c>
      <c r="L271" s="72">
        <v>45126.0</v>
      </c>
      <c r="M271" s="45" t="s">
        <v>51</v>
      </c>
      <c r="N271" s="48">
        <v>0.012</v>
      </c>
      <c r="O271" s="44" t="s">
        <v>24</v>
      </c>
      <c r="P271" s="49">
        <v>0.0</v>
      </c>
      <c r="Q271" s="74"/>
      <c r="R271" s="50"/>
      <c r="S271" s="45" t="s">
        <v>113</v>
      </c>
      <c r="T271" s="24" t="s">
        <v>1012</v>
      </c>
      <c r="U271" s="9" t="s">
        <v>19</v>
      </c>
      <c r="V271" s="51" t="str">
        <f t="shared" si="3"/>
        <v>Encerrado</v>
      </c>
      <c r="W271" s="45"/>
      <c r="X271" s="52"/>
      <c r="Y271" s="54"/>
      <c r="Z271" s="54"/>
      <c r="AA271" s="54"/>
      <c r="AB271" s="54"/>
      <c r="AC271" s="54">
        <v>174735.51</v>
      </c>
      <c r="AD271" s="54">
        <v>175767.51</v>
      </c>
      <c r="AE271" s="54">
        <v>150419.13</v>
      </c>
      <c r="AF271" s="54">
        <v>163652.6</v>
      </c>
      <c r="AG271" s="54">
        <v>165822.31</v>
      </c>
      <c r="AH271" s="54">
        <v>167418.83</v>
      </c>
      <c r="AI271" s="54">
        <v>0.0</v>
      </c>
      <c r="AJ271" s="54">
        <v>0.0</v>
      </c>
      <c r="AK271" s="54">
        <v>0.0</v>
      </c>
      <c r="AL271" s="54">
        <v>0.0</v>
      </c>
      <c r="AM271" s="54">
        <v>0.0</v>
      </c>
      <c r="AN271" s="54">
        <v>0.0</v>
      </c>
      <c r="AO271" s="54">
        <v>0.0</v>
      </c>
      <c r="AP271" s="53">
        <v>0.0</v>
      </c>
      <c r="AQ271" s="53">
        <v>0.0</v>
      </c>
      <c r="AR271" s="53">
        <v>0.0</v>
      </c>
      <c r="AS271" s="53">
        <v>0.0</v>
      </c>
      <c r="AT271" s="53" t="str">
        <f t="array" ref="AT271">XLOOKUP(C271,'PL TOTAL D0'!A:A,'PL TOTAL D0'!C:C,"")</f>
        <v/>
      </c>
    </row>
    <row r="272" ht="15.75" customHeight="1">
      <c r="A272" s="41" t="s">
        <v>36</v>
      </c>
      <c r="B272" s="42" t="s">
        <v>1013</v>
      </c>
      <c r="C272" s="43" t="s">
        <v>1014</v>
      </c>
      <c r="D272" s="44" t="s">
        <v>18</v>
      </c>
      <c r="E272" s="45" t="s">
        <v>29</v>
      </c>
      <c r="F272" s="44" t="s">
        <v>142</v>
      </c>
      <c r="G272" s="44" t="str">
        <f t="shared" si="1"/>
        <v>Augusto</v>
      </c>
      <c r="H272" s="51" t="s">
        <v>147</v>
      </c>
      <c r="I272" s="51" t="s">
        <v>220</v>
      </c>
      <c r="J272" s="44" t="str">
        <f t="shared" si="6"/>
        <v>Não</v>
      </c>
      <c r="K272" s="47">
        <v>44924.0</v>
      </c>
      <c r="L272" s="45"/>
      <c r="M272" s="45" t="s">
        <v>51</v>
      </c>
      <c r="N272" s="48">
        <v>0.012</v>
      </c>
      <c r="O272" s="44" t="s">
        <v>24</v>
      </c>
      <c r="P272" s="49">
        <v>0.0</v>
      </c>
      <c r="Q272" s="138"/>
      <c r="R272" s="138"/>
      <c r="S272" s="45" t="s">
        <v>113</v>
      </c>
      <c r="T272" s="24" t="s">
        <v>1015</v>
      </c>
      <c r="U272" s="9" t="s">
        <v>783</v>
      </c>
      <c r="V272" s="51" t="str">
        <f t="shared" si="3"/>
        <v>Ativo</v>
      </c>
      <c r="W272" s="45"/>
      <c r="X272" s="52" t="s">
        <v>124</v>
      </c>
      <c r="Y272" s="54"/>
      <c r="Z272" s="54"/>
      <c r="AA272" s="54"/>
      <c r="AB272" s="54">
        <v>200089.91</v>
      </c>
      <c r="AC272" s="54">
        <v>202258.1</v>
      </c>
      <c r="AD272" s="54">
        <v>203853.38</v>
      </c>
      <c r="AE272" s="54">
        <v>206066.06</v>
      </c>
      <c r="AF272" s="54">
        <v>207604.09</v>
      </c>
      <c r="AG272" s="54">
        <v>209789.01</v>
      </c>
      <c r="AH272" s="54">
        <v>211684.93</v>
      </c>
      <c r="AI272" s="54">
        <v>213546.39</v>
      </c>
      <c r="AJ272" s="54">
        <v>215625.62</v>
      </c>
      <c r="AK272" s="54">
        <v>217385.52</v>
      </c>
      <c r="AL272" s="54">
        <v>219295.9</v>
      </c>
      <c r="AM272" s="54">
        <v>207.97</v>
      </c>
      <c r="AN272" s="54">
        <v>21.27</v>
      </c>
      <c r="AO272" s="54">
        <v>21.27</v>
      </c>
      <c r="AP272" s="53">
        <v>136.82</v>
      </c>
      <c r="AQ272" s="53">
        <v>137.32</v>
      </c>
      <c r="AR272" s="53">
        <v>138.53</v>
      </c>
      <c r="AS272" s="53">
        <v>139.24</v>
      </c>
      <c r="AT272" s="53">
        <f t="array" ref="AT272">XLOOKUP(C272,'PL TOTAL D0'!A:A,'PL TOTAL D0'!C:C,"")</f>
        <v>140.34</v>
      </c>
    </row>
    <row r="273" ht="15.75" customHeight="1">
      <c r="A273" s="41" t="s">
        <v>36</v>
      </c>
      <c r="B273" s="55" t="s">
        <v>1016</v>
      </c>
      <c r="C273" s="56" t="s">
        <v>1017</v>
      </c>
      <c r="D273" s="9" t="s">
        <v>18</v>
      </c>
      <c r="E273" s="24" t="s">
        <v>29</v>
      </c>
      <c r="F273" s="44" t="s">
        <v>142</v>
      </c>
      <c r="G273" s="44" t="str">
        <f t="shared" si="1"/>
        <v>#N/A</v>
      </c>
      <c r="H273" s="51" t="s">
        <v>206</v>
      </c>
      <c r="I273" s="51" t="s">
        <v>24</v>
      </c>
      <c r="J273" s="44" t="str">
        <f t="shared" si="6"/>
        <v>Não</v>
      </c>
      <c r="K273" s="57">
        <v>45467.0</v>
      </c>
      <c r="L273" s="45"/>
      <c r="M273" s="24" t="s">
        <v>385</v>
      </c>
      <c r="N273" s="58">
        <v>0.008</v>
      </c>
      <c r="O273" s="9" t="s">
        <v>24</v>
      </c>
      <c r="P273" s="59">
        <v>0.0</v>
      </c>
      <c r="Q273" s="138"/>
      <c r="R273" s="138"/>
      <c r="S273" s="24" t="s">
        <v>365</v>
      </c>
      <c r="T273" s="24" t="s">
        <v>1018</v>
      </c>
      <c r="U273" s="9" t="s">
        <v>29</v>
      </c>
      <c r="V273" s="51" t="str">
        <f t="shared" si="3"/>
        <v>Ativo</v>
      </c>
      <c r="W273" s="24" t="s">
        <v>80</v>
      </c>
      <c r="X273" s="52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3"/>
      <c r="AQ273" s="53"/>
      <c r="AR273" s="53"/>
      <c r="AS273" s="53"/>
      <c r="AT273" s="53" t="str">
        <f t="array" ref="AT273">XLOOKUP(C273,'PL TOTAL D0'!A:A,'PL TOTAL D0'!C:C,"")</f>
        <v/>
      </c>
    </row>
    <row r="274" ht="15.75" customHeight="1">
      <c r="A274" s="41" t="s">
        <v>36</v>
      </c>
      <c r="B274" s="42" t="s">
        <v>1019</v>
      </c>
      <c r="C274" s="43" t="s">
        <v>1020</v>
      </c>
      <c r="D274" s="44" t="s">
        <v>18</v>
      </c>
      <c r="E274" s="45" t="s">
        <v>175</v>
      </c>
      <c r="F274" s="44" t="s">
        <v>525</v>
      </c>
      <c r="G274" s="44" t="str">
        <f t="shared" si="1"/>
        <v>#N/A</v>
      </c>
      <c r="H274" s="46" t="s">
        <v>147</v>
      </c>
      <c r="I274" s="46" t="s">
        <v>220</v>
      </c>
      <c r="J274" s="44" t="str">
        <f t="shared" si="6"/>
        <v>Não</v>
      </c>
      <c r="K274" s="47">
        <v>45166.0</v>
      </c>
      <c r="L274" s="62"/>
      <c r="M274" s="45" t="s">
        <v>51</v>
      </c>
      <c r="N274" s="48">
        <v>0.007</v>
      </c>
      <c r="O274" s="44" t="s">
        <v>24</v>
      </c>
      <c r="P274" s="49">
        <v>0.0</v>
      </c>
      <c r="Q274" s="138"/>
      <c r="R274" s="50" t="s">
        <v>1021</v>
      </c>
      <c r="S274" s="45" t="s">
        <v>113</v>
      </c>
      <c r="T274" s="24" t="s">
        <v>1022</v>
      </c>
      <c r="U274" s="9" t="s">
        <v>46</v>
      </c>
      <c r="V274" s="51" t="str">
        <f t="shared" si="3"/>
        <v>Ativo</v>
      </c>
      <c r="W274" s="45"/>
      <c r="X274" s="52" t="s">
        <v>115</v>
      </c>
      <c r="Y274" s="54"/>
      <c r="Z274" s="54"/>
      <c r="AA274" s="54"/>
      <c r="AB274" s="54"/>
      <c r="AC274" s="54"/>
      <c r="AD274" s="54"/>
      <c r="AE274" s="54"/>
      <c r="AF274" s="54">
        <v>0.0</v>
      </c>
      <c r="AG274" s="54">
        <v>0.0</v>
      </c>
      <c r="AH274" s="54">
        <v>0.0</v>
      </c>
      <c r="AI274" s="54">
        <v>0.0</v>
      </c>
      <c r="AJ274" s="54">
        <v>0.0</v>
      </c>
      <c r="AK274" s="54">
        <v>0.0</v>
      </c>
      <c r="AL274" s="54">
        <v>0.0</v>
      </c>
      <c r="AM274" s="54">
        <v>0.0</v>
      </c>
      <c r="AN274" s="54">
        <v>0.0</v>
      </c>
      <c r="AO274" s="54">
        <v>0.0</v>
      </c>
      <c r="AP274" s="53">
        <v>0.0</v>
      </c>
      <c r="AQ274" s="53">
        <v>0.0</v>
      </c>
      <c r="AR274" s="53">
        <v>0.0</v>
      </c>
      <c r="AS274" s="53">
        <v>0.0</v>
      </c>
      <c r="AT274" s="53" t="str">
        <f t="array" ref="AT274">XLOOKUP(C274,'PL TOTAL D0'!A:A,'PL TOTAL D0'!C:C,"")</f>
        <v/>
      </c>
    </row>
    <row r="275" ht="15.75" customHeight="1">
      <c r="A275" s="41" t="s">
        <v>36</v>
      </c>
      <c r="B275" s="125" t="s">
        <v>1023</v>
      </c>
      <c r="C275" s="71" t="s">
        <v>1024</v>
      </c>
      <c r="D275" s="44" t="s">
        <v>18</v>
      </c>
      <c r="E275" s="45" t="s">
        <v>19</v>
      </c>
      <c r="F275" s="44" t="s">
        <v>20</v>
      </c>
      <c r="G275" s="44" t="str">
        <f t="shared" si="1"/>
        <v>Bruno</v>
      </c>
      <c r="H275" s="51" t="s">
        <v>111</v>
      </c>
      <c r="I275" s="51" t="s">
        <v>24</v>
      </c>
      <c r="J275" s="44" t="str">
        <f t="shared" si="6"/>
        <v>Não</v>
      </c>
      <c r="K275" s="47">
        <v>45219.0</v>
      </c>
      <c r="L275" s="45"/>
      <c r="M275" s="45" t="s">
        <v>51</v>
      </c>
      <c r="N275" s="175">
        <v>0.008</v>
      </c>
      <c r="O275" s="44" t="s">
        <v>24</v>
      </c>
      <c r="P275" s="49">
        <v>0.0</v>
      </c>
      <c r="Q275" s="50"/>
      <c r="R275" s="50"/>
      <c r="S275" s="45" t="s">
        <v>365</v>
      </c>
      <c r="T275" s="24" t="s">
        <v>1025</v>
      </c>
      <c r="U275" s="9" t="s">
        <v>19</v>
      </c>
      <c r="V275" s="51" t="str">
        <f t="shared" si="3"/>
        <v>Ativo</v>
      </c>
      <c r="W275" s="45"/>
      <c r="X275" s="52" t="s">
        <v>124</v>
      </c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>
        <v>0.0</v>
      </c>
      <c r="AM275" s="54">
        <v>0.0</v>
      </c>
      <c r="AN275" s="54">
        <v>0.0</v>
      </c>
      <c r="AO275" s="54">
        <v>0.0</v>
      </c>
      <c r="AP275" s="53">
        <v>886613.59</v>
      </c>
      <c r="AQ275" s="53">
        <v>983365.96</v>
      </c>
      <c r="AR275" s="53">
        <v>1493039.19</v>
      </c>
      <c r="AS275" s="53">
        <v>2057689.0</v>
      </c>
      <c r="AT275" s="53">
        <f t="array" ref="AT275">XLOOKUP(C275,'PL TOTAL D0'!A:A,'PL TOTAL D0'!C:C,"")</f>
        <v>2075857</v>
      </c>
    </row>
    <row r="276" ht="15.75" customHeight="1">
      <c r="A276" s="41" t="s">
        <v>36</v>
      </c>
      <c r="B276" s="42" t="s">
        <v>1026</v>
      </c>
      <c r="C276" s="43" t="s">
        <v>1027</v>
      </c>
      <c r="D276" s="44" t="s">
        <v>18</v>
      </c>
      <c r="E276" s="45" t="s">
        <v>19</v>
      </c>
      <c r="F276" s="44" t="s">
        <v>20</v>
      </c>
      <c r="G276" s="44" t="str">
        <f t="shared" si="1"/>
        <v>Augusto</v>
      </c>
      <c r="H276" s="46" t="s">
        <v>111</v>
      </c>
      <c r="I276" s="46" t="s">
        <v>24</v>
      </c>
      <c r="J276" s="44" t="str">
        <f t="shared" si="6"/>
        <v>Não</v>
      </c>
      <c r="K276" s="47">
        <v>44998.0</v>
      </c>
      <c r="L276" s="45"/>
      <c r="M276" s="45" t="s">
        <v>51</v>
      </c>
      <c r="N276" s="48">
        <v>0.012</v>
      </c>
      <c r="O276" s="44" t="s">
        <v>24</v>
      </c>
      <c r="P276" s="49">
        <v>0.0</v>
      </c>
      <c r="Q276" s="138"/>
      <c r="R276" s="138"/>
      <c r="S276" s="45" t="s">
        <v>113</v>
      </c>
      <c r="T276" s="24" t="s">
        <v>1028</v>
      </c>
      <c r="U276" s="9" t="s">
        <v>19</v>
      </c>
      <c r="V276" s="51" t="str">
        <f t="shared" si="3"/>
        <v>Ativo</v>
      </c>
      <c r="W276" s="45"/>
      <c r="X276" s="52" t="s">
        <v>124</v>
      </c>
      <c r="Y276" s="54"/>
      <c r="Z276" s="54"/>
      <c r="AA276" s="54"/>
      <c r="AB276" s="54"/>
      <c r="AC276" s="54"/>
      <c r="AD276" s="54">
        <v>21865.15</v>
      </c>
      <c r="AE276" s="54">
        <v>43465.11</v>
      </c>
      <c r="AF276" s="54">
        <v>43794.1</v>
      </c>
      <c r="AG276" s="54">
        <v>43995.85</v>
      </c>
      <c r="AH276" s="54">
        <v>44411.94</v>
      </c>
      <c r="AI276" s="54">
        <v>43803.84</v>
      </c>
      <c r="AJ276" s="54">
        <v>8628.77</v>
      </c>
      <c r="AK276" s="54">
        <v>8648.56</v>
      </c>
      <c r="AL276" s="54">
        <v>8712.66</v>
      </c>
      <c r="AM276" s="54">
        <v>8769.11</v>
      </c>
      <c r="AN276" s="54">
        <v>8830.75</v>
      </c>
      <c r="AO276" s="54">
        <v>8914.99</v>
      </c>
      <c r="AP276" s="53">
        <v>8989.08</v>
      </c>
      <c r="AQ276" s="53">
        <v>9079.5</v>
      </c>
      <c r="AR276" s="53">
        <v>9175.44</v>
      </c>
      <c r="AS276" s="53">
        <v>9241.1</v>
      </c>
      <c r="AT276" s="53">
        <f t="array" ref="AT276">XLOOKUP(C276,'PL TOTAL D0'!A:A,'PL TOTAL D0'!C:C,"")</f>
        <v>9315.07</v>
      </c>
    </row>
    <row r="277" ht="15.75" customHeight="1">
      <c r="A277" s="41" t="s">
        <v>36</v>
      </c>
      <c r="B277" s="42" t="s">
        <v>1029</v>
      </c>
      <c r="C277" s="43" t="s">
        <v>1030</v>
      </c>
      <c r="D277" s="44" t="s">
        <v>18</v>
      </c>
      <c r="E277" s="45" t="s">
        <v>29</v>
      </c>
      <c r="F277" s="44" t="s">
        <v>295</v>
      </c>
      <c r="G277" s="44" t="str">
        <f t="shared" si="1"/>
        <v>Augusto</v>
      </c>
      <c r="H277" s="46" t="s">
        <v>111</v>
      </c>
      <c r="I277" s="46" t="s">
        <v>24</v>
      </c>
      <c r="J277" s="44" t="str">
        <f t="shared" si="6"/>
        <v>Não</v>
      </c>
      <c r="K277" s="47">
        <v>45086.0</v>
      </c>
      <c r="L277" s="45"/>
      <c r="M277" s="45" t="s">
        <v>128</v>
      </c>
      <c r="N277" s="58">
        <v>0.0</v>
      </c>
      <c r="O277" s="9" t="s">
        <v>24</v>
      </c>
      <c r="P277" s="59">
        <v>0.0</v>
      </c>
      <c r="Q277" s="41"/>
      <c r="R277" s="60" t="s">
        <v>1031</v>
      </c>
      <c r="S277" s="45" t="s">
        <v>113</v>
      </c>
      <c r="T277" s="24" t="s">
        <v>1032</v>
      </c>
      <c r="U277" s="9" t="s">
        <v>29</v>
      </c>
      <c r="V277" s="51" t="str">
        <f t="shared" si="3"/>
        <v>Ativo</v>
      </c>
      <c r="W277" s="45"/>
      <c r="X277" s="52" t="s">
        <v>124</v>
      </c>
      <c r="Y277" s="54"/>
      <c r="Z277" s="54"/>
      <c r="AA277" s="54"/>
      <c r="AB277" s="54"/>
      <c r="AC277" s="54"/>
      <c r="AD277" s="54"/>
      <c r="AE277" s="54"/>
      <c r="AF277" s="54"/>
      <c r="AG277" s="54">
        <v>0.0</v>
      </c>
      <c r="AH277" s="54">
        <v>25144.17</v>
      </c>
      <c r="AI277" s="54">
        <v>25359.46</v>
      </c>
      <c r="AJ277" s="54">
        <v>25603.34</v>
      </c>
      <c r="AK277" s="54">
        <v>25643.06</v>
      </c>
      <c r="AL277" s="54">
        <v>25817.29</v>
      </c>
      <c r="AM277" s="54">
        <v>25753.04</v>
      </c>
      <c r="AN277" s="54">
        <v>25949.84</v>
      </c>
      <c r="AO277" s="54">
        <v>26197.12</v>
      </c>
      <c r="AP277" s="53">
        <v>26382.92</v>
      </c>
      <c r="AQ277" s="53">
        <v>26561.96</v>
      </c>
      <c r="AR277" s="53">
        <v>25673.55</v>
      </c>
      <c r="AS277" s="53">
        <v>25878.66</v>
      </c>
      <c r="AT277" s="53">
        <f t="array" ref="AT277">XLOOKUP(C277,'PL TOTAL D0'!A:A,'PL TOTAL D0'!C:C,"")</f>
        <v>25936.27</v>
      </c>
    </row>
    <row r="278" ht="15.75" customHeight="1">
      <c r="A278" s="41" t="s">
        <v>36</v>
      </c>
      <c r="B278" s="66" t="s">
        <v>1033</v>
      </c>
      <c r="C278" s="133" t="s">
        <v>1034</v>
      </c>
      <c r="D278" s="44" t="s">
        <v>18</v>
      </c>
      <c r="E278" s="45" t="s">
        <v>175</v>
      </c>
      <c r="F278" s="93" t="s">
        <v>176</v>
      </c>
      <c r="G278" s="44" t="str">
        <f t="shared" si="1"/>
        <v>Augusto</v>
      </c>
      <c r="H278" s="51" t="s">
        <v>147</v>
      </c>
      <c r="I278" s="51" t="s">
        <v>220</v>
      </c>
      <c r="J278" s="44" t="str">
        <f t="shared" si="6"/>
        <v>Não</v>
      </c>
      <c r="K278" s="47">
        <v>45212.0</v>
      </c>
      <c r="L278" s="45"/>
      <c r="M278" s="45" t="s">
        <v>128</v>
      </c>
      <c r="N278" s="48">
        <v>0.0</v>
      </c>
      <c r="O278" s="44" t="s">
        <v>24</v>
      </c>
      <c r="P278" s="49">
        <v>0.0</v>
      </c>
      <c r="Q278" s="41"/>
      <c r="R278" s="50"/>
      <c r="S278" s="45" t="s">
        <v>113</v>
      </c>
      <c r="T278" s="24" t="s">
        <v>1035</v>
      </c>
      <c r="U278" s="9" t="s">
        <v>179</v>
      </c>
      <c r="V278" s="51" t="str">
        <f t="shared" si="3"/>
        <v>Ativo</v>
      </c>
      <c r="W278" s="45"/>
      <c r="X278" s="52" t="s">
        <v>115</v>
      </c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>
        <v>20580.91</v>
      </c>
      <c r="AM278" s="54">
        <v>20755.49</v>
      </c>
      <c r="AN278" s="54">
        <v>20889.91</v>
      </c>
      <c r="AO278" s="54">
        <v>0.0</v>
      </c>
      <c r="AP278" s="53">
        <v>0.09</v>
      </c>
      <c r="AQ278" s="53">
        <v>0.09</v>
      </c>
      <c r="AR278" s="53">
        <v>0.09</v>
      </c>
      <c r="AS278" s="53">
        <v>0.09</v>
      </c>
      <c r="AT278" s="53">
        <f t="array" ref="AT278">XLOOKUP(C278,'PL TOTAL D0'!A:A,'PL TOTAL D0'!C:C,"")</f>
        <v>0.09</v>
      </c>
    </row>
    <row r="279" ht="15.75" customHeight="1">
      <c r="A279" s="41" t="s">
        <v>36</v>
      </c>
      <c r="B279" s="176" t="s">
        <v>1036</v>
      </c>
      <c r="C279" s="177" t="s">
        <v>1037</v>
      </c>
      <c r="D279" s="9" t="s">
        <v>18</v>
      </c>
      <c r="E279" s="24" t="s">
        <v>29</v>
      </c>
      <c r="F279" s="11" t="s">
        <v>624</v>
      </c>
      <c r="G279" s="44" t="str">
        <f t="shared" si="1"/>
        <v>Augusto</v>
      </c>
      <c r="H279" s="51" t="s">
        <v>206</v>
      </c>
      <c r="I279" s="51" t="s">
        <v>220</v>
      </c>
      <c r="J279" s="44" t="str">
        <f t="shared" si="6"/>
        <v>Não</v>
      </c>
      <c r="K279" s="57">
        <v>45454.0</v>
      </c>
      <c r="L279" s="45"/>
      <c r="M279" s="24" t="s">
        <v>51</v>
      </c>
      <c r="N279" s="58">
        <v>0.012</v>
      </c>
      <c r="O279" s="9" t="s">
        <v>24</v>
      </c>
      <c r="P279" s="59">
        <v>0.0</v>
      </c>
      <c r="Q279" s="41"/>
      <c r="R279" s="50"/>
      <c r="S279" s="24" t="s">
        <v>113</v>
      </c>
      <c r="T279" s="24" t="s">
        <v>1038</v>
      </c>
      <c r="U279" s="9" t="s">
        <v>46</v>
      </c>
      <c r="V279" s="51" t="str">
        <f t="shared" si="3"/>
        <v>Ativo</v>
      </c>
      <c r="W279" s="24" t="s">
        <v>69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/>
      <c r="AT279" s="53">
        <f t="array" ref="AT279">XLOOKUP(C279,'PL TOTAL D0'!A:A,'PL TOTAL D0'!C:C,"")</f>
        <v>125681.7</v>
      </c>
    </row>
    <row r="280" ht="15.75" customHeight="1">
      <c r="A280" s="41" t="s">
        <v>36</v>
      </c>
      <c r="B280" s="42" t="s">
        <v>1039</v>
      </c>
      <c r="C280" s="43" t="s">
        <v>1040</v>
      </c>
      <c r="D280" s="44" t="s">
        <v>18</v>
      </c>
      <c r="E280" s="45" t="s">
        <v>19</v>
      </c>
      <c r="F280" s="44" t="s">
        <v>83</v>
      </c>
      <c r="G280" s="44" t="str">
        <f t="shared" si="1"/>
        <v>Augusto</v>
      </c>
      <c r="H280" s="46" t="s">
        <v>111</v>
      </c>
      <c r="I280" s="46" t="s">
        <v>24</v>
      </c>
      <c r="J280" s="44" t="str">
        <f t="shared" si="6"/>
        <v>Não</v>
      </c>
      <c r="K280" s="47">
        <v>45086.0</v>
      </c>
      <c r="L280" s="45"/>
      <c r="M280" s="45" t="s">
        <v>51</v>
      </c>
      <c r="N280" s="48">
        <v>0.012</v>
      </c>
      <c r="O280" s="44" t="s">
        <v>24</v>
      </c>
      <c r="P280" s="49">
        <v>0.0</v>
      </c>
      <c r="Q280" s="50"/>
      <c r="R280" s="138"/>
      <c r="S280" s="45" t="s">
        <v>113</v>
      </c>
      <c r="T280" s="24" t="s">
        <v>1041</v>
      </c>
      <c r="U280" s="9" t="s">
        <v>19</v>
      </c>
      <c r="V280" s="51" t="str">
        <f t="shared" si="3"/>
        <v>Ativo</v>
      </c>
      <c r="W280" s="45"/>
      <c r="X280" s="52" t="s">
        <v>124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>
        <v>130886.44</v>
      </c>
      <c r="AI280" s="54">
        <v>132006.38</v>
      </c>
      <c r="AJ280" s="54">
        <v>133338.15</v>
      </c>
      <c r="AK280" s="54">
        <v>119244.02</v>
      </c>
      <c r="AL280" s="54">
        <v>106189.76</v>
      </c>
      <c r="AM280" s="54">
        <v>106947.0</v>
      </c>
      <c r="AN280" s="54">
        <v>61874.96</v>
      </c>
      <c r="AO280" s="54">
        <v>62390.42</v>
      </c>
      <c r="AP280" s="53">
        <v>62854.8</v>
      </c>
      <c r="AQ280" s="53">
        <v>57945.12</v>
      </c>
      <c r="AR280" s="53">
        <v>58386.23</v>
      </c>
      <c r="AS280" s="53">
        <v>58807.36</v>
      </c>
      <c r="AT280" s="53">
        <f t="array" ref="AT280">XLOOKUP(C280,'PL TOTAL D0'!A:A,'PL TOTAL D0'!C:C,"")</f>
        <v>14752.63</v>
      </c>
    </row>
    <row r="281" ht="15.75" customHeight="1">
      <c r="A281" s="41" t="s">
        <v>36</v>
      </c>
      <c r="B281" s="42" t="s">
        <v>1042</v>
      </c>
      <c r="C281" s="67" t="s">
        <v>1043</v>
      </c>
      <c r="D281" s="44" t="s">
        <v>56</v>
      </c>
      <c r="E281" s="45" t="s">
        <v>29</v>
      </c>
      <c r="F281" s="44" t="s">
        <v>110</v>
      </c>
      <c r="G281" s="44" t="str">
        <f t="shared" si="1"/>
        <v>Breno</v>
      </c>
      <c r="H281" s="46" t="s">
        <v>111</v>
      </c>
      <c r="I281" s="46" t="s">
        <v>24</v>
      </c>
      <c r="J281" s="44" t="str">
        <f t="shared" si="6"/>
        <v>Não</v>
      </c>
      <c r="K281" s="47">
        <v>45173.0</v>
      </c>
      <c r="L281" s="45"/>
      <c r="M281" s="45" t="s">
        <v>41</v>
      </c>
      <c r="N281" s="48">
        <v>0.01</v>
      </c>
      <c r="O281" s="44" t="s">
        <v>42</v>
      </c>
      <c r="P281" s="49">
        <v>0.1</v>
      </c>
      <c r="Q281" s="50"/>
      <c r="R281" s="138"/>
      <c r="S281" s="45" t="s">
        <v>113</v>
      </c>
      <c r="T281" s="24" t="s">
        <v>1044</v>
      </c>
      <c r="U281" s="9" t="s">
        <v>29</v>
      </c>
      <c r="V281" s="51" t="str">
        <f t="shared" si="3"/>
        <v>Ativo</v>
      </c>
      <c r="W281" s="45"/>
      <c r="X281" s="52" t="s">
        <v>115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>
        <v>272748.49</v>
      </c>
      <c r="AK281" s="54">
        <v>406616.99</v>
      </c>
      <c r="AL281" s="54">
        <v>408579.22</v>
      </c>
      <c r="AM281" s="54">
        <v>414068.26</v>
      </c>
      <c r="AN281" s="54">
        <v>421408.31</v>
      </c>
      <c r="AO281" s="54">
        <v>416908.41</v>
      </c>
      <c r="AP281" s="53">
        <v>421109.72</v>
      </c>
      <c r="AQ281" s="53">
        <v>425000.19</v>
      </c>
      <c r="AR281" s="53">
        <v>421252.01</v>
      </c>
      <c r="AS281" s="53">
        <v>419970.6</v>
      </c>
      <c r="AT281" s="53">
        <f t="array" ref="AT281">XLOOKUP(C281,'PL TOTAL D0'!A:A,'PL TOTAL D0'!C:C,"")</f>
        <v>422664.1</v>
      </c>
    </row>
    <row r="282" ht="15.75" customHeight="1">
      <c r="A282" s="6" t="s">
        <v>36</v>
      </c>
      <c r="B282" s="42" t="s">
        <v>1045</v>
      </c>
      <c r="C282" s="43" t="s">
        <v>1046</v>
      </c>
      <c r="D282" s="9" t="s">
        <v>56</v>
      </c>
      <c r="E282" s="24" t="s">
        <v>29</v>
      </c>
      <c r="F282" s="45" t="s">
        <v>146</v>
      </c>
      <c r="G282" s="44" t="str">
        <f t="shared" si="1"/>
        <v>Augusto</v>
      </c>
      <c r="H282" s="51" t="s">
        <v>147</v>
      </c>
      <c r="I282" s="51" t="s">
        <v>148</v>
      </c>
      <c r="J282" s="44" t="str">
        <f t="shared" si="6"/>
        <v>Sim</v>
      </c>
      <c r="K282" s="57">
        <v>45279.0</v>
      </c>
      <c r="L282" s="45"/>
      <c r="M282" s="24" t="s">
        <v>67</v>
      </c>
      <c r="N282" s="58">
        <v>0.003</v>
      </c>
      <c r="O282" s="9" t="s">
        <v>24</v>
      </c>
      <c r="P282" s="59">
        <v>0.0</v>
      </c>
      <c r="Q282" s="15" t="s">
        <v>149</v>
      </c>
      <c r="R282" s="138"/>
      <c r="S282" s="24" t="s">
        <v>113</v>
      </c>
      <c r="T282" s="24" t="s">
        <v>1047</v>
      </c>
      <c r="U282" s="9" t="s">
        <v>29</v>
      </c>
      <c r="V282" s="51" t="str">
        <f t="shared" si="3"/>
        <v>Ativo</v>
      </c>
      <c r="W282" s="45"/>
      <c r="X282" s="52" t="s">
        <v>115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>
        <v>702013.08</v>
      </c>
      <c r="AO282" s="54">
        <v>863930.09</v>
      </c>
      <c r="AP282" s="53">
        <v>16.18</v>
      </c>
      <c r="AQ282" s="53">
        <v>16.18</v>
      </c>
      <c r="AR282" s="53">
        <v>16.18</v>
      </c>
      <c r="AS282" s="53">
        <v>16.18</v>
      </c>
      <c r="AT282" s="53">
        <f t="array" ref="AT282">XLOOKUP(C282,'PL TOTAL D0'!A:A,'PL TOTAL D0'!C:C,"")</f>
        <v>19.2</v>
      </c>
    </row>
    <row r="283" ht="15.75" customHeight="1">
      <c r="A283" s="41" t="s">
        <v>36</v>
      </c>
      <c r="B283" s="61" t="s">
        <v>1048</v>
      </c>
      <c r="C283" s="43" t="s">
        <v>1049</v>
      </c>
      <c r="D283" s="44" t="s">
        <v>18</v>
      </c>
      <c r="E283" s="45" t="s">
        <v>175</v>
      </c>
      <c r="F283" s="44" t="s">
        <v>197</v>
      </c>
      <c r="G283" s="44" t="str">
        <f t="shared" si="1"/>
        <v>Augusto</v>
      </c>
      <c r="H283" s="46" t="s">
        <v>111</v>
      </c>
      <c r="I283" s="46" t="s">
        <v>24</v>
      </c>
      <c r="J283" s="44" t="str">
        <f t="shared" si="6"/>
        <v>Não</v>
      </c>
      <c r="K283" s="47">
        <v>45022.0</v>
      </c>
      <c r="L283" s="45"/>
      <c r="M283" s="45" t="s">
        <v>41</v>
      </c>
      <c r="N283" s="48">
        <v>0.015</v>
      </c>
      <c r="O283" s="44" t="s">
        <v>42</v>
      </c>
      <c r="P283" s="49">
        <v>0.1</v>
      </c>
      <c r="Q283" s="60"/>
      <c r="R283" s="138"/>
      <c r="S283" s="45" t="s">
        <v>113</v>
      </c>
      <c r="T283" s="24" t="s">
        <v>1050</v>
      </c>
      <c r="U283" s="9" t="s">
        <v>179</v>
      </c>
      <c r="V283" s="51" t="str">
        <f t="shared" si="3"/>
        <v>Ativo</v>
      </c>
      <c r="W283" s="45"/>
      <c r="X283" s="52" t="s">
        <v>115</v>
      </c>
      <c r="Y283" s="54"/>
      <c r="Z283" s="54"/>
      <c r="AA283" s="54"/>
      <c r="AB283" s="54"/>
      <c r="AC283" s="54"/>
      <c r="AD283" s="54"/>
      <c r="AE283" s="54">
        <v>0.0</v>
      </c>
      <c r="AF283" s="54">
        <v>178768.84</v>
      </c>
      <c r="AG283" s="54">
        <v>217959.2</v>
      </c>
      <c r="AH283" s="54">
        <v>227559.12</v>
      </c>
      <c r="AI283" s="54">
        <v>233832.43</v>
      </c>
      <c r="AJ283" s="54">
        <v>211821.84</v>
      </c>
      <c r="AK283" s="54">
        <v>212805.65</v>
      </c>
      <c r="AL283" s="54">
        <v>215002.09</v>
      </c>
      <c r="AM283" s="54">
        <v>231266.51</v>
      </c>
      <c r="AN283" s="54">
        <v>235736.96</v>
      </c>
      <c r="AO283" s="54">
        <v>236622.47</v>
      </c>
      <c r="AP283" s="53">
        <v>241182.41</v>
      </c>
      <c r="AQ283" s="53">
        <v>245498.57</v>
      </c>
      <c r="AR283" s="53">
        <v>186316.5</v>
      </c>
      <c r="AS283" s="53">
        <v>187781.6</v>
      </c>
      <c r="AT283" s="53">
        <f t="array" ref="AT283">XLOOKUP(C283,'PL TOTAL D0'!A:A,'PL TOTAL D0'!C:C,"")</f>
        <v>190591.7</v>
      </c>
    </row>
    <row r="284" ht="15.75" customHeight="1">
      <c r="A284" s="41" t="s">
        <v>36</v>
      </c>
      <c r="B284" s="42" t="s">
        <v>1051</v>
      </c>
      <c r="C284" s="43" t="s">
        <v>1052</v>
      </c>
      <c r="D284" s="44" t="s">
        <v>18</v>
      </c>
      <c r="E284" s="45" t="s">
        <v>19</v>
      </c>
      <c r="F284" s="44" t="s">
        <v>214</v>
      </c>
      <c r="G284" s="44" t="str">
        <f t="shared" si="1"/>
        <v>Augusto</v>
      </c>
      <c r="H284" s="46" t="s">
        <v>111</v>
      </c>
      <c r="I284" s="46" t="s">
        <v>24</v>
      </c>
      <c r="J284" s="44" t="str">
        <f t="shared" si="6"/>
        <v>Não</v>
      </c>
      <c r="K284" s="47">
        <v>45000.0</v>
      </c>
      <c r="L284" s="45"/>
      <c r="M284" s="45" t="s">
        <v>51</v>
      </c>
      <c r="N284" s="48">
        <v>0.012</v>
      </c>
      <c r="O284" s="44" t="s">
        <v>24</v>
      </c>
      <c r="P284" s="49">
        <v>0.0</v>
      </c>
      <c r="Q284" s="138"/>
      <c r="R284" s="138"/>
      <c r="S284" s="45" t="s">
        <v>113</v>
      </c>
      <c r="T284" s="24" t="s">
        <v>1053</v>
      </c>
      <c r="U284" s="9" t="s">
        <v>19</v>
      </c>
      <c r="V284" s="51" t="str">
        <f t="shared" si="3"/>
        <v>Ativo</v>
      </c>
      <c r="W284" s="45"/>
      <c r="X284" s="52" t="s">
        <v>124</v>
      </c>
      <c r="Y284" s="54"/>
      <c r="Z284" s="54"/>
      <c r="AA284" s="54"/>
      <c r="AB284" s="54"/>
      <c r="AC284" s="54"/>
      <c r="AD284" s="54"/>
      <c r="AE284" s="54">
        <v>174896.65</v>
      </c>
      <c r="AF284" s="54">
        <v>206415.12</v>
      </c>
      <c r="AG284" s="54">
        <v>704652.48</v>
      </c>
      <c r="AH284" s="54">
        <v>706625.56</v>
      </c>
      <c r="AI284" s="54">
        <v>705083.3</v>
      </c>
      <c r="AJ284" s="54">
        <v>716756.26</v>
      </c>
      <c r="AK284" s="54">
        <v>722243.24</v>
      </c>
      <c r="AL284" s="54">
        <v>761808.76</v>
      </c>
      <c r="AM284" s="54">
        <v>793383.7</v>
      </c>
      <c r="AN284" s="54">
        <v>799717.97</v>
      </c>
      <c r="AO284" s="54">
        <v>806972.53</v>
      </c>
      <c r="AP284" s="53">
        <v>802850.76</v>
      </c>
      <c r="AQ284" s="53">
        <v>801302.32</v>
      </c>
      <c r="AR284" s="53">
        <v>808094.5</v>
      </c>
      <c r="AS284" s="53">
        <v>100308.8</v>
      </c>
      <c r="AT284" s="53">
        <f t="array" ref="AT284">XLOOKUP(C284,'PL TOTAL D0'!A:A,'PL TOTAL D0'!C:C,"")</f>
        <v>100820.7</v>
      </c>
    </row>
    <row r="285" ht="15.75" customHeight="1">
      <c r="A285" s="41" t="s">
        <v>36</v>
      </c>
      <c r="B285" s="64" t="s">
        <v>1054</v>
      </c>
      <c r="C285" s="65" t="s">
        <v>1055</v>
      </c>
      <c r="D285" s="9" t="s">
        <v>18</v>
      </c>
      <c r="E285" s="24" t="s">
        <v>29</v>
      </c>
      <c r="F285" s="9" t="s">
        <v>153</v>
      </c>
      <c r="G285" s="44" t="str">
        <f t="shared" si="1"/>
        <v>Augusto</v>
      </c>
      <c r="H285" s="51" t="s">
        <v>111</v>
      </c>
      <c r="I285" s="51" t="s">
        <v>24</v>
      </c>
      <c r="J285" s="44" t="str">
        <f t="shared" si="6"/>
        <v>Não</v>
      </c>
      <c r="K285" s="57">
        <v>45439.0</v>
      </c>
      <c r="L285" s="45"/>
      <c r="M285" s="24" t="s">
        <v>112</v>
      </c>
      <c r="N285" s="58">
        <v>0.012</v>
      </c>
      <c r="O285" s="9" t="s">
        <v>42</v>
      </c>
      <c r="P285" s="59">
        <v>0.1</v>
      </c>
      <c r="Q285" s="138"/>
      <c r="R285" s="138"/>
      <c r="S285" s="24" t="s">
        <v>113</v>
      </c>
      <c r="T285" s="23" t="s">
        <v>1056</v>
      </c>
      <c r="U285" s="9" t="s">
        <v>29</v>
      </c>
      <c r="V285" s="51" t="str">
        <f t="shared" si="3"/>
        <v>Ativo</v>
      </c>
      <c r="W285" s="24" t="s">
        <v>69</v>
      </c>
      <c r="X285" s="52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3"/>
      <c r="AQ285" s="53"/>
      <c r="AR285" s="53"/>
      <c r="AS285" s="53">
        <v>62779.43</v>
      </c>
      <c r="AT285" s="53">
        <f t="array" ref="AT285">XLOOKUP(C285,'PL TOTAL D0'!A:A,'PL TOTAL D0'!C:C,"")</f>
        <v>66910.08</v>
      </c>
    </row>
    <row r="286" ht="15.75" customHeight="1">
      <c r="A286" s="41" t="s">
        <v>36</v>
      </c>
      <c r="B286" s="42" t="s">
        <v>1057</v>
      </c>
      <c r="C286" s="43" t="s">
        <v>1058</v>
      </c>
      <c r="D286" s="44" t="s">
        <v>18</v>
      </c>
      <c r="E286" s="45" t="s">
        <v>29</v>
      </c>
      <c r="F286" s="44" t="s">
        <v>295</v>
      </c>
      <c r="G286" s="44" t="str">
        <f t="shared" si="1"/>
        <v>Augusto</v>
      </c>
      <c r="H286" s="46" t="s">
        <v>111</v>
      </c>
      <c r="I286" s="46" t="s">
        <v>24</v>
      </c>
      <c r="J286" s="44" t="str">
        <f t="shared" si="6"/>
        <v>Não</v>
      </c>
      <c r="K286" s="47">
        <v>45012.0</v>
      </c>
      <c r="L286" s="45"/>
      <c r="M286" s="45" t="s">
        <v>51</v>
      </c>
      <c r="N286" s="48">
        <v>0.012</v>
      </c>
      <c r="O286" s="44" t="s">
        <v>24</v>
      </c>
      <c r="P286" s="49">
        <v>0.0</v>
      </c>
      <c r="Q286" s="138"/>
      <c r="R286" s="138"/>
      <c r="S286" s="45" t="s">
        <v>113</v>
      </c>
      <c r="T286" s="24" t="s">
        <v>1059</v>
      </c>
      <c r="U286" s="178" t="s">
        <v>1060</v>
      </c>
      <c r="V286" s="51" t="str">
        <f t="shared" si="3"/>
        <v>Ativo</v>
      </c>
      <c r="W286" s="45"/>
      <c r="X286" s="52" t="s">
        <v>124</v>
      </c>
      <c r="Y286" s="54"/>
      <c r="Z286" s="54"/>
      <c r="AA286" s="54"/>
      <c r="AB286" s="54"/>
      <c r="AC286" s="54"/>
      <c r="AD286" s="54"/>
      <c r="AE286" s="54">
        <v>25864.7</v>
      </c>
      <c r="AF286" s="54">
        <v>30146.55</v>
      </c>
      <c r="AG286" s="54">
        <v>30452.71</v>
      </c>
      <c r="AH286" s="54">
        <v>35206.62</v>
      </c>
      <c r="AI286" s="54">
        <v>35422.57</v>
      </c>
      <c r="AJ286" s="54">
        <v>40792.84</v>
      </c>
      <c r="AK286" s="54">
        <v>41124.97</v>
      </c>
      <c r="AL286" s="54">
        <v>41413.94</v>
      </c>
      <c r="AM286" s="54">
        <v>41684.11</v>
      </c>
      <c r="AN286" s="54">
        <v>41999.88</v>
      </c>
      <c r="AO286" s="54">
        <v>42204.33</v>
      </c>
      <c r="AP286" s="53">
        <v>42543.11</v>
      </c>
      <c r="AQ286" s="53">
        <v>42896.63</v>
      </c>
      <c r="AR286" s="53">
        <v>43196.12</v>
      </c>
      <c r="AS286" s="53">
        <v>43521.48</v>
      </c>
      <c r="AT286" s="53">
        <f t="array" ref="AT286">XLOOKUP(C286,'PL TOTAL D0'!A:A,'PL TOTAL D0'!C:C,"")</f>
        <v>43853.62</v>
      </c>
    </row>
    <row r="287" ht="15.75" customHeight="1">
      <c r="A287" s="41" t="s">
        <v>36</v>
      </c>
      <c r="B287" s="64" t="s">
        <v>1061</v>
      </c>
      <c r="C287" s="65" t="s">
        <v>1062</v>
      </c>
      <c r="D287" s="9" t="s">
        <v>18</v>
      </c>
      <c r="E287" s="24" t="s">
        <v>19</v>
      </c>
      <c r="F287" s="9" t="s">
        <v>20</v>
      </c>
      <c r="G287" s="44" t="str">
        <f t="shared" si="1"/>
        <v>#N/A</v>
      </c>
      <c r="H287" s="51" t="s">
        <v>206</v>
      </c>
      <c r="I287" s="51" t="s">
        <v>220</v>
      </c>
      <c r="J287" s="44" t="str">
        <f t="shared" si="6"/>
        <v>Não</v>
      </c>
      <c r="K287" s="57">
        <v>45414.0</v>
      </c>
      <c r="L287" s="45"/>
      <c r="M287" s="45" t="s">
        <v>51</v>
      </c>
      <c r="N287" s="48">
        <v>0.012</v>
      </c>
      <c r="O287" s="44" t="s">
        <v>24</v>
      </c>
      <c r="P287" s="49">
        <v>0.0</v>
      </c>
      <c r="Q287" s="138"/>
      <c r="R287" s="138"/>
      <c r="S287" s="24" t="s">
        <v>365</v>
      </c>
      <c r="T287" s="23" t="s">
        <v>1063</v>
      </c>
      <c r="U287" s="23" t="s">
        <v>19</v>
      </c>
      <c r="V287" s="51" t="str">
        <f t="shared" si="3"/>
        <v>Ativo</v>
      </c>
      <c r="W287" s="24" t="s">
        <v>69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>
        <v>0.0</v>
      </c>
      <c r="AT287" s="53" t="str">
        <f t="array" ref="AT287">XLOOKUP(C287,'PL TOTAL D0'!A:A,'PL TOTAL D0'!C:C,"")</f>
        <v/>
      </c>
    </row>
    <row r="288" ht="15.75" customHeight="1">
      <c r="A288" s="41" t="s">
        <v>36</v>
      </c>
      <c r="B288" s="97" t="s">
        <v>1064</v>
      </c>
      <c r="C288" s="71" t="s">
        <v>1065</v>
      </c>
      <c r="D288" s="44" t="s">
        <v>56</v>
      </c>
      <c r="E288" s="45" t="s">
        <v>29</v>
      </c>
      <c r="F288" s="44" t="s">
        <v>110</v>
      </c>
      <c r="G288" s="44" t="str">
        <f t="shared" si="1"/>
        <v>Augusto</v>
      </c>
      <c r="H288" s="46" t="s">
        <v>111</v>
      </c>
      <c r="I288" s="46" t="s">
        <v>24</v>
      </c>
      <c r="J288" s="44" t="str">
        <f t="shared" si="6"/>
        <v>Não</v>
      </c>
      <c r="K288" s="47">
        <v>45257.0</v>
      </c>
      <c r="L288" s="45"/>
      <c r="M288" s="45" t="s">
        <v>112</v>
      </c>
      <c r="N288" s="48">
        <v>0.012</v>
      </c>
      <c r="O288" s="44" t="s">
        <v>42</v>
      </c>
      <c r="P288" s="49">
        <v>0.1</v>
      </c>
      <c r="Q288" s="138"/>
      <c r="R288" s="138"/>
      <c r="S288" s="45" t="s">
        <v>113</v>
      </c>
      <c r="T288" s="24" t="s">
        <v>1066</v>
      </c>
      <c r="U288" s="179" t="s">
        <v>29</v>
      </c>
      <c r="V288" s="51" t="str">
        <f t="shared" si="3"/>
        <v>Ativo</v>
      </c>
      <c r="W288" s="45"/>
      <c r="X288" s="52" t="s">
        <v>115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>
        <v>697839.31</v>
      </c>
      <c r="AN288" s="54">
        <v>341582.5</v>
      </c>
      <c r="AO288" s="54">
        <v>341631.92</v>
      </c>
      <c r="AP288" s="53">
        <v>344322.63</v>
      </c>
      <c r="AQ288" s="53">
        <v>345713.6</v>
      </c>
      <c r="AR288" s="53">
        <v>240293.79</v>
      </c>
      <c r="AS288" s="53">
        <v>189082.7</v>
      </c>
      <c r="AT288" s="53">
        <f t="array" ref="AT288">XLOOKUP(C288,'PL TOTAL D0'!A:A,'PL TOTAL D0'!C:C,"")</f>
        <v>190381.5</v>
      </c>
    </row>
    <row r="289" ht="15.75" customHeight="1">
      <c r="A289" s="41" t="s">
        <v>36</v>
      </c>
      <c r="B289" s="42" t="s">
        <v>1067</v>
      </c>
      <c r="C289" s="43" t="s">
        <v>1068</v>
      </c>
      <c r="D289" s="44" t="s">
        <v>18</v>
      </c>
      <c r="E289" s="45" t="s">
        <v>19</v>
      </c>
      <c r="F289" s="44" t="s">
        <v>214</v>
      </c>
      <c r="G289" s="44" t="str">
        <f t="shared" si="1"/>
        <v>Breno</v>
      </c>
      <c r="H289" s="46" t="s">
        <v>111</v>
      </c>
      <c r="I289" s="46" t="s">
        <v>24</v>
      </c>
      <c r="J289" s="44" t="str">
        <f t="shared" si="6"/>
        <v>Não</v>
      </c>
      <c r="K289" s="47">
        <v>45132.0</v>
      </c>
      <c r="L289" s="45"/>
      <c r="M289" s="45" t="s">
        <v>51</v>
      </c>
      <c r="N289" s="48">
        <v>0.012</v>
      </c>
      <c r="O289" s="44" t="s">
        <v>24</v>
      </c>
      <c r="P289" s="49">
        <v>0.0</v>
      </c>
      <c r="Q289" s="138"/>
      <c r="R289" s="138"/>
      <c r="S289" s="45" t="s">
        <v>113</v>
      </c>
      <c r="T289" s="24" t="s">
        <v>1069</v>
      </c>
      <c r="U289" s="9" t="s">
        <v>19</v>
      </c>
      <c r="V289" s="51" t="str">
        <f t="shared" si="3"/>
        <v>Ativo</v>
      </c>
      <c r="W289" s="45"/>
      <c r="X289" s="52" t="s">
        <v>124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>
        <v>320613.61</v>
      </c>
      <c r="AJ289" s="54">
        <v>323891.64</v>
      </c>
      <c r="AK289" s="54">
        <v>326428.52</v>
      </c>
      <c r="AL289" s="54">
        <v>329253.36</v>
      </c>
      <c r="AM289" s="54">
        <v>331557.81</v>
      </c>
      <c r="AN289" s="54">
        <v>323510.06</v>
      </c>
      <c r="AO289" s="54">
        <v>326108.63</v>
      </c>
      <c r="AP289" s="53">
        <v>328312.54</v>
      </c>
      <c r="AQ289" s="53">
        <v>330757.68</v>
      </c>
      <c r="AR289" s="53">
        <v>333159.47</v>
      </c>
      <c r="AS289" s="53">
        <v>386215.9</v>
      </c>
      <c r="AT289" s="53">
        <f t="array" ref="AT289">XLOOKUP(C289,'PL TOTAL D0'!A:A,'PL TOTAL D0'!C:C,"")</f>
        <v>429875.5</v>
      </c>
    </row>
    <row r="290" ht="15.75" customHeight="1">
      <c r="A290" s="41" t="s">
        <v>36</v>
      </c>
      <c r="B290" s="42" t="s">
        <v>1070</v>
      </c>
      <c r="C290" s="43" t="s">
        <v>1071</v>
      </c>
      <c r="D290" s="44" t="s">
        <v>18</v>
      </c>
      <c r="E290" s="45" t="s">
        <v>175</v>
      </c>
      <c r="F290" s="44" t="s">
        <v>197</v>
      </c>
      <c r="G290" s="44" t="str">
        <f t="shared" si="1"/>
        <v>#N/A</v>
      </c>
      <c r="H290" s="46" t="s">
        <v>147</v>
      </c>
      <c r="I290" s="46" t="s">
        <v>220</v>
      </c>
      <c r="J290" s="44" t="str">
        <f t="shared" si="6"/>
        <v>Não</v>
      </c>
      <c r="K290" s="47">
        <v>45103.0</v>
      </c>
      <c r="L290" s="45"/>
      <c r="M290" s="45" t="s">
        <v>41</v>
      </c>
      <c r="N290" s="48">
        <v>0.015</v>
      </c>
      <c r="O290" s="44" t="s">
        <v>42</v>
      </c>
      <c r="P290" s="49">
        <v>0.1</v>
      </c>
      <c r="Q290" s="138"/>
      <c r="R290" s="180" t="s">
        <v>1072</v>
      </c>
      <c r="S290" s="45" t="s">
        <v>113</v>
      </c>
      <c r="T290" s="24" t="s">
        <v>1073</v>
      </c>
      <c r="U290" s="9" t="s">
        <v>783</v>
      </c>
      <c r="V290" s="51" t="str">
        <f t="shared" si="3"/>
        <v>Ativo</v>
      </c>
      <c r="W290" s="45"/>
      <c r="X290" s="52" t="s">
        <v>115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>
        <v>0.0</v>
      </c>
      <c r="AJ290" s="54">
        <v>434.0</v>
      </c>
      <c r="AK290" s="54">
        <v>334.0</v>
      </c>
      <c r="AL290" s="54">
        <v>0.0</v>
      </c>
      <c r="AM290" s="54">
        <v>0.0</v>
      </c>
      <c r="AN290" s="54">
        <v>0.0</v>
      </c>
      <c r="AO290" s="54">
        <v>0.0</v>
      </c>
      <c r="AP290" s="53">
        <v>0.0</v>
      </c>
      <c r="AQ290" s="53">
        <v>0.0</v>
      </c>
      <c r="AR290" s="53">
        <v>0.0</v>
      </c>
      <c r="AS290" s="53">
        <v>0.0</v>
      </c>
      <c r="AT290" s="53" t="str">
        <f t="array" ref="AT290">XLOOKUP(C290,'PL TOTAL D0'!A:A,'PL TOTAL D0'!C:C,"")</f>
        <v/>
      </c>
    </row>
    <row r="291" ht="15.75" customHeight="1">
      <c r="A291" s="41" t="s">
        <v>36</v>
      </c>
      <c r="B291" s="61" t="s">
        <v>1074</v>
      </c>
      <c r="C291" s="43" t="s">
        <v>1075</v>
      </c>
      <c r="D291" s="44" t="s">
        <v>18</v>
      </c>
      <c r="E291" s="45" t="s">
        <v>19</v>
      </c>
      <c r="F291" s="44" t="s">
        <v>20</v>
      </c>
      <c r="G291" s="44" t="str">
        <f t="shared" si="1"/>
        <v>Bruno</v>
      </c>
      <c r="H291" s="46" t="s">
        <v>111</v>
      </c>
      <c r="I291" s="46" t="s">
        <v>24</v>
      </c>
      <c r="J291" s="44" t="str">
        <f t="shared" si="6"/>
        <v>Não</v>
      </c>
      <c r="K291" s="47">
        <v>45013.0</v>
      </c>
      <c r="L291" s="45"/>
      <c r="M291" s="24" t="s">
        <v>138</v>
      </c>
      <c r="N291" s="48">
        <v>0.012</v>
      </c>
      <c r="O291" s="9" t="s">
        <v>42</v>
      </c>
      <c r="P291" s="59">
        <v>0.1</v>
      </c>
      <c r="Q291" s="173"/>
      <c r="R291" s="181" t="s">
        <v>1076</v>
      </c>
      <c r="S291" s="45" t="s">
        <v>113</v>
      </c>
      <c r="T291" s="24" t="s">
        <v>1077</v>
      </c>
      <c r="U291" s="9" t="s">
        <v>19</v>
      </c>
      <c r="V291" s="51" t="str">
        <f t="shared" si="3"/>
        <v>Ativo</v>
      </c>
      <c r="W291" s="45"/>
      <c r="X291" s="52" t="s">
        <v>115</v>
      </c>
      <c r="Y291" s="54"/>
      <c r="Z291" s="54"/>
      <c r="AA291" s="54"/>
      <c r="AB291" s="54"/>
      <c r="AC291" s="54"/>
      <c r="AD291" s="54"/>
      <c r="AE291" s="54">
        <v>104138.41</v>
      </c>
      <c r="AF291" s="54">
        <v>1219227.02</v>
      </c>
      <c r="AG291" s="54">
        <v>1236011.28</v>
      </c>
      <c r="AH291" s="54">
        <v>1248592.63</v>
      </c>
      <c r="AI291" s="54">
        <v>1259014.66</v>
      </c>
      <c r="AJ291" s="54">
        <v>1271123.79</v>
      </c>
      <c r="AK291" s="54">
        <v>1281011.89</v>
      </c>
      <c r="AL291" s="54">
        <v>1287933.72</v>
      </c>
      <c r="AM291" s="54">
        <v>1296732.87</v>
      </c>
      <c r="AN291" s="54">
        <v>1359249.82</v>
      </c>
      <c r="AO291" s="54">
        <v>1369971.36</v>
      </c>
      <c r="AP291" s="53">
        <v>1432652.01</v>
      </c>
      <c r="AQ291" s="53">
        <v>1444199.99</v>
      </c>
      <c r="AR291" s="53">
        <v>1646633.99</v>
      </c>
      <c r="AS291" s="53">
        <v>1693514.0</v>
      </c>
      <c r="AT291" s="53">
        <f t="array" ref="AT291">XLOOKUP(C291,'PL TOTAL D0'!A:A,'PL TOTAL D0'!C:C,"")</f>
        <v>1793006</v>
      </c>
    </row>
    <row r="292" ht="15.75" customHeight="1">
      <c r="A292" s="6" t="s">
        <v>36</v>
      </c>
      <c r="B292" s="55" t="s">
        <v>1078</v>
      </c>
      <c r="C292" s="56" t="s">
        <v>1079</v>
      </c>
      <c r="D292" s="9" t="s">
        <v>49</v>
      </c>
      <c r="E292" s="24" t="s">
        <v>19</v>
      </c>
      <c r="F292" s="9" t="s">
        <v>50</v>
      </c>
      <c r="G292" s="44" t="str">
        <f t="shared" si="1"/>
        <v>Augusto</v>
      </c>
      <c r="H292" s="51" t="s">
        <v>111</v>
      </c>
      <c r="I292" s="51" t="s">
        <v>24</v>
      </c>
      <c r="J292" s="44" t="str">
        <f t="shared" si="6"/>
        <v>Não</v>
      </c>
      <c r="K292" s="57">
        <v>45301.0</v>
      </c>
      <c r="L292" s="45"/>
      <c r="M292" s="24" t="s">
        <v>51</v>
      </c>
      <c r="N292" s="58">
        <v>0.012</v>
      </c>
      <c r="O292" s="9" t="s">
        <v>24</v>
      </c>
      <c r="P292" s="59">
        <v>0.0</v>
      </c>
      <c r="Q292" s="138"/>
      <c r="R292" s="138"/>
      <c r="S292" s="24" t="s">
        <v>113</v>
      </c>
      <c r="T292" s="24" t="s">
        <v>1080</v>
      </c>
      <c r="U292" s="9" t="s">
        <v>19</v>
      </c>
      <c r="V292" s="51" t="str">
        <f t="shared" si="3"/>
        <v>Ativo</v>
      </c>
      <c r="W292" s="45"/>
      <c r="X292" s="52" t="s">
        <v>124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>
        <v>360048.14</v>
      </c>
      <c r="AP292" s="53">
        <v>362928.01</v>
      </c>
      <c r="AQ292" s="53">
        <v>366231.42</v>
      </c>
      <c r="AR292" s="53">
        <v>368738.79</v>
      </c>
      <c r="AS292" s="53">
        <v>369682.5</v>
      </c>
      <c r="AT292" s="53">
        <f t="array" ref="AT292">XLOOKUP(C292,'PL TOTAL D0'!A:A,'PL TOTAL D0'!C:C,"")</f>
        <v>372594.1</v>
      </c>
    </row>
    <row r="293" ht="15.75" customHeight="1">
      <c r="A293" s="41" t="s">
        <v>36</v>
      </c>
      <c r="B293" s="80" t="s">
        <v>1081</v>
      </c>
      <c r="C293" s="67" t="s">
        <v>1082</v>
      </c>
      <c r="D293" s="44" t="s">
        <v>18</v>
      </c>
      <c r="E293" s="45" t="s">
        <v>175</v>
      </c>
      <c r="F293" s="44" t="s">
        <v>197</v>
      </c>
      <c r="G293" s="44" t="str">
        <f t="shared" si="1"/>
        <v>#N/A</v>
      </c>
      <c r="H293" s="51" t="s">
        <v>186</v>
      </c>
      <c r="I293" s="51" t="s">
        <v>24</v>
      </c>
      <c r="J293" s="44" t="str">
        <f t="shared" si="6"/>
        <v>Não</v>
      </c>
      <c r="K293" s="47">
        <v>45187.0</v>
      </c>
      <c r="L293" s="82">
        <v>45440.0</v>
      </c>
      <c r="M293" s="45" t="s">
        <v>51</v>
      </c>
      <c r="N293" s="48">
        <v>0.012</v>
      </c>
      <c r="O293" s="44" t="s">
        <v>24</v>
      </c>
      <c r="P293" s="49">
        <v>0.0</v>
      </c>
      <c r="Q293" s="138"/>
      <c r="R293" s="50" t="s">
        <v>1072</v>
      </c>
      <c r="S293" s="45" t="s">
        <v>113</v>
      </c>
      <c r="T293" s="24" t="s">
        <v>1083</v>
      </c>
      <c r="U293" s="9" t="s">
        <v>179</v>
      </c>
      <c r="V293" s="51" t="str">
        <f t="shared" si="3"/>
        <v>Encerrado</v>
      </c>
      <c r="W293" s="45"/>
      <c r="X293" s="52" t="s">
        <v>115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>
        <v>3010.17</v>
      </c>
      <c r="AL293" s="54">
        <v>7075.21</v>
      </c>
      <c r="AM293" s="54">
        <v>11157.62</v>
      </c>
      <c r="AN293" s="54">
        <v>11248.06</v>
      </c>
      <c r="AO293" s="54">
        <v>11345.97</v>
      </c>
      <c r="AP293" s="53">
        <v>11426.78</v>
      </c>
      <c r="AQ293" s="53">
        <v>11512.46</v>
      </c>
      <c r="AR293" s="53">
        <v>11604.37</v>
      </c>
      <c r="AS293" s="53">
        <v>0.0</v>
      </c>
      <c r="AT293" s="53" t="str">
        <f t="array" ref="AT293">XLOOKUP(C293,'PL TOTAL D0'!A:A,'PL TOTAL D0'!C:C,"")</f>
        <v/>
      </c>
    </row>
    <row r="294" ht="15.75" customHeight="1">
      <c r="A294" s="41" t="s">
        <v>36</v>
      </c>
      <c r="B294" s="64" t="s">
        <v>1084</v>
      </c>
      <c r="C294" s="65" t="s">
        <v>1085</v>
      </c>
      <c r="D294" s="9" t="s">
        <v>77</v>
      </c>
      <c r="E294" s="24" t="s">
        <v>29</v>
      </c>
      <c r="F294" s="9" t="s">
        <v>182</v>
      </c>
      <c r="G294" s="44" t="str">
        <f t="shared" si="1"/>
        <v>Breno</v>
      </c>
      <c r="H294" s="51" t="s">
        <v>111</v>
      </c>
      <c r="I294" s="51" t="s">
        <v>24</v>
      </c>
      <c r="J294" s="44" t="str">
        <f t="shared" si="6"/>
        <v>Não</v>
      </c>
      <c r="K294" s="57">
        <v>45418.0</v>
      </c>
      <c r="L294" s="45"/>
      <c r="M294" s="24" t="s">
        <v>51</v>
      </c>
      <c r="N294" s="58">
        <v>0.012</v>
      </c>
      <c r="O294" s="9" t="s">
        <v>24</v>
      </c>
      <c r="P294" s="59">
        <v>0.0</v>
      </c>
      <c r="Q294" s="138"/>
      <c r="R294" s="50"/>
      <c r="S294" s="24" t="s">
        <v>113</v>
      </c>
      <c r="T294" s="24" t="s">
        <v>1086</v>
      </c>
      <c r="U294" s="9" t="s">
        <v>29</v>
      </c>
      <c r="V294" s="51" t="str">
        <f t="shared" si="3"/>
        <v>Ativo</v>
      </c>
      <c r="W294" s="24" t="s">
        <v>69</v>
      </c>
      <c r="X294" s="52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3"/>
      <c r="AQ294" s="53"/>
      <c r="AR294" s="53"/>
      <c r="AS294" s="53">
        <v>658865.3</v>
      </c>
      <c r="AT294" s="53">
        <f t="array" ref="AT294">XLOOKUP(C294,'PL TOTAL D0'!A:A,'PL TOTAL D0'!C:C,"")</f>
        <v>663758.8</v>
      </c>
    </row>
    <row r="295" ht="15.75" customHeight="1">
      <c r="A295" s="41" t="s">
        <v>36</v>
      </c>
      <c r="B295" s="42" t="s">
        <v>1087</v>
      </c>
      <c r="C295" s="43" t="s">
        <v>1088</v>
      </c>
      <c r="D295" s="44" t="s">
        <v>18</v>
      </c>
      <c r="E295" s="45" t="s">
        <v>29</v>
      </c>
      <c r="F295" s="44" t="s">
        <v>295</v>
      </c>
      <c r="G295" s="44" t="str">
        <f t="shared" si="1"/>
        <v>Augusto</v>
      </c>
      <c r="H295" s="46" t="s">
        <v>111</v>
      </c>
      <c r="I295" s="46" t="s">
        <v>24</v>
      </c>
      <c r="J295" s="44" t="str">
        <f t="shared" si="6"/>
        <v>Não</v>
      </c>
      <c r="K295" s="47">
        <v>44955.0</v>
      </c>
      <c r="L295" s="45"/>
      <c r="M295" s="45" t="s">
        <v>51</v>
      </c>
      <c r="N295" s="48">
        <v>0.01</v>
      </c>
      <c r="O295" s="44" t="s">
        <v>24</v>
      </c>
      <c r="P295" s="49">
        <v>0.0</v>
      </c>
      <c r="Q295" s="138"/>
      <c r="R295" s="138"/>
      <c r="S295" s="45" t="s">
        <v>113</v>
      </c>
      <c r="T295" s="24" t="s">
        <v>1089</v>
      </c>
      <c r="U295" s="9" t="s">
        <v>29</v>
      </c>
      <c r="V295" s="51" t="str">
        <f t="shared" si="3"/>
        <v>Ativo</v>
      </c>
      <c r="W295" s="45"/>
      <c r="X295" s="52" t="s">
        <v>124</v>
      </c>
      <c r="Y295" s="54"/>
      <c r="Z295" s="54"/>
      <c r="AA295" s="54"/>
      <c r="AB295" s="54"/>
      <c r="AC295" s="54">
        <v>86000.57</v>
      </c>
      <c r="AD295" s="54">
        <v>99999.09</v>
      </c>
      <c r="AE295" s="54">
        <v>101013.83</v>
      </c>
      <c r="AF295" s="54">
        <v>101652.76</v>
      </c>
      <c r="AG295" s="54">
        <v>102562.49</v>
      </c>
      <c r="AH295" s="54">
        <v>103228.03</v>
      </c>
      <c r="AI295" s="54">
        <v>104020.22</v>
      </c>
      <c r="AJ295" s="54">
        <v>104899.6</v>
      </c>
      <c r="AK295" s="54">
        <v>105646.4</v>
      </c>
      <c r="AL295" s="54">
        <v>106495.19</v>
      </c>
      <c r="AM295" s="54">
        <v>107148.96</v>
      </c>
      <c r="AN295" s="54">
        <v>107896.84</v>
      </c>
      <c r="AO295" s="54">
        <v>106244.51</v>
      </c>
      <c r="AP295" s="53">
        <v>107072.08</v>
      </c>
      <c r="AQ295" s="53">
        <v>107989.36</v>
      </c>
      <c r="AR295" s="53">
        <v>108872.81</v>
      </c>
      <c r="AS295" s="53">
        <v>109449.7</v>
      </c>
      <c r="AT295" s="53">
        <f t="array" ref="AT295">XLOOKUP(C295,'PL TOTAL D0'!A:A,'PL TOTAL D0'!C:C,"")</f>
        <v>105689.3</v>
      </c>
    </row>
    <row r="296" ht="15.75" customHeight="1">
      <c r="A296" s="41" t="s">
        <v>36</v>
      </c>
      <c r="B296" s="182" t="s">
        <v>1090</v>
      </c>
      <c r="C296" s="139" t="s">
        <v>1091</v>
      </c>
      <c r="D296" s="44" t="s">
        <v>18</v>
      </c>
      <c r="E296" s="45" t="s">
        <v>19</v>
      </c>
      <c r="F296" s="44" t="s">
        <v>20</v>
      </c>
      <c r="G296" s="44" t="str">
        <f t="shared" si="1"/>
        <v>#N/A</v>
      </c>
      <c r="H296" s="51" t="s">
        <v>147</v>
      </c>
      <c r="I296" s="46" t="s">
        <v>220</v>
      </c>
      <c r="J296" s="44" t="str">
        <f t="shared" si="6"/>
        <v>Não</v>
      </c>
      <c r="K296" s="47">
        <v>45223.0</v>
      </c>
      <c r="L296" s="45"/>
      <c r="M296" s="45" t="s">
        <v>51</v>
      </c>
      <c r="N296" s="48">
        <v>0.012</v>
      </c>
      <c r="O296" s="44" t="s">
        <v>24</v>
      </c>
      <c r="P296" s="49">
        <v>0.0</v>
      </c>
      <c r="Q296" s="78"/>
      <c r="R296" s="183" t="s">
        <v>1092</v>
      </c>
      <c r="S296" s="45" t="s">
        <v>113</v>
      </c>
      <c r="T296" s="24" t="s">
        <v>1093</v>
      </c>
      <c r="U296" s="9" t="s">
        <v>19</v>
      </c>
      <c r="V296" s="51" t="str">
        <f t="shared" si="3"/>
        <v>Ativo</v>
      </c>
      <c r="W296" s="45"/>
      <c r="X296" s="52" t="s">
        <v>124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>
        <v>0.0</v>
      </c>
      <c r="AM296" s="54">
        <v>0.0</v>
      </c>
      <c r="AN296" s="54">
        <v>0.0</v>
      </c>
      <c r="AO296" s="54">
        <v>0.0</v>
      </c>
      <c r="AP296" s="53">
        <v>0.0</v>
      </c>
      <c r="AQ296" s="53">
        <v>0.0</v>
      </c>
      <c r="AR296" s="53">
        <v>0.0</v>
      </c>
      <c r="AS296" s="53">
        <v>0.0</v>
      </c>
      <c r="AT296" s="53" t="str">
        <f t="array" ref="AT296">XLOOKUP(C296,'PL TOTAL D0'!A:A,'PL TOTAL D0'!C:C,"")</f>
        <v/>
      </c>
    </row>
    <row r="297" ht="15.75" customHeight="1">
      <c r="A297" s="6" t="s">
        <v>36</v>
      </c>
      <c r="B297" s="111" t="s">
        <v>1094</v>
      </c>
      <c r="C297" s="112" t="s">
        <v>1095</v>
      </c>
      <c r="D297" s="9" t="s">
        <v>18</v>
      </c>
      <c r="E297" s="24" t="s">
        <v>19</v>
      </c>
      <c r="F297" s="9" t="s">
        <v>257</v>
      </c>
      <c r="G297" s="44" t="str">
        <f t="shared" si="1"/>
        <v>Augusto</v>
      </c>
      <c r="H297" s="51" t="s">
        <v>111</v>
      </c>
      <c r="I297" s="51" t="s">
        <v>24</v>
      </c>
      <c r="J297" s="44" t="str">
        <f t="shared" si="6"/>
        <v>Sim</v>
      </c>
      <c r="K297" s="57">
        <v>45364.0</v>
      </c>
      <c r="L297" s="45"/>
      <c r="M297" s="24" t="s">
        <v>112</v>
      </c>
      <c r="N297" s="58">
        <v>0.012</v>
      </c>
      <c r="O297" s="9" t="s">
        <v>42</v>
      </c>
      <c r="P297" s="59">
        <v>0.1</v>
      </c>
      <c r="Q297" s="15" t="s">
        <v>1096</v>
      </c>
      <c r="R297" s="138"/>
      <c r="S297" s="24" t="s">
        <v>113</v>
      </c>
      <c r="T297" s="5" t="s">
        <v>1097</v>
      </c>
      <c r="U297" s="9" t="s">
        <v>19</v>
      </c>
      <c r="V297" s="51" t="str">
        <f t="shared" si="3"/>
        <v>Ativo</v>
      </c>
      <c r="W297" s="45"/>
      <c r="X297" s="52" t="s">
        <v>124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3"/>
      <c r="AQ297" s="53">
        <v>0.0</v>
      </c>
      <c r="AR297" s="53">
        <v>100000.0</v>
      </c>
      <c r="AS297" s="53">
        <v>101097.5</v>
      </c>
      <c r="AT297" s="53">
        <f t="array" ref="AT297">XLOOKUP(C297,'PL TOTAL D0'!A:A,'PL TOTAL D0'!C:C,"")</f>
        <v>182553.5</v>
      </c>
    </row>
    <row r="298" ht="15.75" customHeight="1">
      <c r="A298" s="6" t="s">
        <v>36</v>
      </c>
      <c r="B298" s="111" t="s">
        <v>1098</v>
      </c>
      <c r="C298" s="112" t="s">
        <v>1099</v>
      </c>
      <c r="D298" s="9" t="s">
        <v>49</v>
      </c>
      <c r="E298" s="24" t="s">
        <v>19</v>
      </c>
      <c r="F298" s="9" t="s">
        <v>50</v>
      </c>
      <c r="G298" s="44" t="str">
        <f t="shared" si="1"/>
        <v>Breno</v>
      </c>
      <c r="H298" s="51" t="s">
        <v>206</v>
      </c>
      <c r="I298" s="51" t="s">
        <v>220</v>
      </c>
      <c r="J298" s="44" t="str">
        <f t="shared" si="6"/>
        <v>Não</v>
      </c>
      <c r="K298" s="57">
        <v>45446.0</v>
      </c>
      <c r="L298" s="45"/>
      <c r="M298" s="161" t="s">
        <v>51</v>
      </c>
      <c r="N298" s="86">
        <v>0.012</v>
      </c>
      <c r="O298" s="162" t="s">
        <v>24</v>
      </c>
      <c r="P298" s="88">
        <v>0.0</v>
      </c>
      <c r="Q298" s="15"/>
      <c r="R298" s="138"/>
      <c r="S298" s="24" t="s">
        <v>113</v>
      </c>
      <c r="T298" s="5" t="s">
        <v>1100</v>
      </c>
      <c r="U298" s="9" t="s">
        <v>1101</v>
      </c>
      <c r="V298" s="51" t="str">
        <f t="shared" si="3"/>
        <v>Ativo</v>
      </c>
      <c r="W298" s="24" t="s">
        <v>86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/>
      <c r="AT298" s="53">
        <f t="array" ref="AT298">XLOOKUP(C298,'PL TOTAL D0'!A:A,'PL TOTAL D0'!C:C,"")</f>
        <v>564152.7</v>
      </c>
    </row>
    <row r="299" ht="15.75" customHeight="1">
      <c r="A299" s="6" t="s">
        <v>36</v>
      </c>
      <c r="B299" s="42" t="s">
        <v>1102</v>
      </c>
      <c r="C299" s="56" t="s">
        <v>1103</v>
      </c>
      <c r="D299" s="9" t="s">
        <v>18</v>
      </c>
      <c r="E299" s="24" t="s">
        <v>19</v>
      </c>
      <c r="F299" s="9" t="s">
        <v>83</v>
      </c>
      <c r="G299" s="44" t="str">
        <f t="shared" si="1"/>
        <v>#N/A</v>
      </c>
      <c r="H299" s="51" t="s">
        <v>147</v>
      </c>
      <c r="I299" s="51" t="s">
        <v>160</v>
      </c>
      <c r="J299" s="44" t="str">
        <f t="shared" si="6"/>
        <v>Não</v>
      </c>
      <c r="K299" s="57">
        <v>45309.0</v>
      </c>
      <c r="L299" s="45"/>
      <c r="M299" s="93" t="s">
        <v>51</v>
      </c>
      <c r="N299" s="94">
        <v>0.012</v>
      </c>
      <c r="O299" s="95" t="s">
        <v>24</v>
      </c>
      <c r="P299" s="96">
        <v>0.0</v>
      </c>
      <c r="Q299" s="79"/>
      <c r="R299" s="138"/>
      <c r="S299" s="24" t="s">
        <v>365</v>
      </c>
      <c r="T299" s="24" t="s">
        <v>1104</v>
      </c>
      <c r="U299" s="9" t="s">
        <v>19</v>
      </c>
      <c r="V299" s="51" t="str">
        <f t="shared" si="3"/>
        <v>Ativo</v>
      </c>
      <c r="W299" s="45"/>
      <c r="X299" s="52" t="s">
        <v>124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>
        <v>0.0</v>
      </c>
      <c r="AP299" s="53">
        <v>0.0</v>
      </c>
      <c r="AQ299" s="53">
        <v>0.0</v>
      </c>
      <c r="AR299" s="53">
        <v>0.0</v>
      </c>
      <c r="AS299" s="53">
        <v>0.0</v>
      </c>
      <c r="AT299" s="53" t="str">
        <f t="array" ref="AT299">XLOOKUP(C299,'PL TOTAL D0'!A:A,'PL TOTAL D0'!C:C,"")</f>
        <v/>
      </c>
    </row>
    <row r="300" ht="15.75" customHeight="1">
      <c r="A300" s="41" t="s">
        <v>36</v>
      </c>
      <c r="B300" s="42" t="s">
        <v>1105</v>
      </c>
      <c r="C300" s="43" t="s">
        <v>1106</v>
      </c>
      <c r="D300" s="44" t="s">
        <v>18</v>
      </c>
      <c r="E300" s="45" t="s">
        <v>19</v>
      </c>
      <c r="F300" s="44" t="s">
        <v>20</v>
      </c>
      <c r="G300" s="44" t="str">
        <f t="shared" si="1"/>
        <v>Augusto</v>
      </c>
      <c r="H300" s="51" t="s">
        <v>111</v>
      </c>
      <c r="I300" s="51" t="s">
        <v>24</v>
      </c>
      <c r="J300" s="44" t="str">
        <f t="shared" si="6"/>
        <v>Não</v>
      </c>
      <c r="K300" s="47">
        <v>44944.0</v>
      </c>
      <c r="L300" s="45"/>
      <c r="M300" s="24" t="s">
        <v>138</v>
      </c>
      <c r="N300" s="58">
        <v>0.012</v>
      </c>
      <c r="O300" s="9" t="s">
        <v>42</v>
      </c>
      <c r="P300" s="59">
        <v>0.1</v>
      </c>
      <c r="Q300" s="78"/>
      <c r="R300" s="60" t="s">
        <v>1107</v>
      </c>
      <c r="S300" s="45" t="s">
        <v>113</v>
      </c>
      <c r="T300" s="24" t="s">
        <v>1108</v>
      </c>
      <c r="U300" s="9" t="s">
        <v>19</v>
      </c>
      <c r="V300" s="51" t="str">
        <f t="shared" si="3"/>
        <v>Ativo</v>
      </c>
      <c r="W300" s="45"/>
      <c r="X300" s="52" t="s">
        <v>124</v>
      </c>
      <c r="Y300" s="54"/>
      <c r="Z300" s="54"/>
      <c r="AA300" s="54"/>
      <c r="AB300" s="54"/>
      <c r="AC300" s="54">
        <v>5379.4</v>
      </c>
      <c r="AD300" s="54">
        <v>5432.22</v>
      </c>
      <c r="AE300" s="54">
        <v>44329.56</v>
      </c>
      <c r="AF300" s="54">
        <v>87717.56</v>
      </c>
      <c r="AG300" s="54">
        <v>107326.56</v>
      </c>
      <c r="AH300" s="54">
        <v>108290.97</v>
      </c>
      <c r="AI300" s="54">
        <v>138763.11</v>
      </c>
      <c r="AJ300" s="54">
        <v>139892.01</v>
      </c>
      <c r="AK300" s="54">
        <v>142567.1</v>
      </c>
      <c r="AL300" s="54">
        <v>146745.03</v>
      </c>
      <c r="AM300" s="54">
        <v>147811.24</v>
      </c>
      <c r="AN300" s="54">
        <v>148976.11</v>
      </c>
      <c r="AO300" s="54">
        <v>152388.93</v>
      </c>
      <c r="AP300" s="53">
        <v>156551.96</v>
      </c>
      <c r="AQ300" s="53">
        <v>160286.49</v>
      </c>
      <c r="AR300" s="53">
        <v>164453.17</v>
      </c>
      <c r="AS300" s="53">
        <v>166956.4</v>
      </c>
      <c r="AT300" s="53">
        <f t="array" ref="AT300">XLOOKUP(C300,'PL TOTAL D0'!A:A,'PL TOTAL D0'!C:C,"")</f>
        <v>170351.6</v>
      </c>
    </row>
    <row r="301" ht="15.75" customHeight="1">
      <c r="A301" s="41" t="s">
        <v>36</v>
      </c>
      <c r="B301" s="42" t="s">
        <v>1109</v>
      </c>
      <c r="C301" s="43" t="s">
        <v>1110</v>
      </c>
      <c r="D301" s="44" t="s">
        <v>18</v>
      </c>
      <c r="E301" s="45" t="s">
        <v>19</v>
      </c>
      <c r="F301" s="44" t="s">
        <v>214</v>
      </c>
      <c r="G301" s="44" t="str">
        <f t="shared" si="1"/>
        <v>Augusto</v>
      </c>
      <c r="H301" s="51" t="s">
        <v>147</v>
      </c>
      <c r="I301" s="51" t="s">
        <v>220</v>
      </c>
      <c r="J301" s="44" t="str">
        <f t="shared" si="6"/>
        <v>Não</v>
      </c>
      <c r="K301" s="47">
        <v>45056.0</v>
      </c>
      <c r="L301" s="45"/>
      <c r="M301" s="45" t="s">
        <v>51</v>
      </c>
      <c r="N301" s="48">
        <v>0.012</v>
      </c>
      <c r="O301" s="44" t="s">
        <v>24</v>
      </c>
      <c r="P301" s="49">
        <v>0.0</v>
      </c>
      <c r="Q301" s="138"/>
      <c r="R301" s="138"/>
      <c r="S301" s="45" t="s">
        <v>113</v>
      </c>
      <c r="T301" s="24" t="s">
        <v>1111</v>
      </c>
      <c r="U301" s="9" t="s">
        <v>19</v>
      </c>
      <c r="V301" s="51" t="str">
        <f t="shared" si="3"/>
        <v>Ativo</v>
      </c>
      <c r="W301" s="45"/>
      <c r="X301" s="52" t="s">
        <v>124</v>
      </c>
      <c r="Y301" s="54"/>
      <c r="Z301" s="54"/>
      <c r="AA301" s="54"/>
      <c r="AB301" s="54"/>
      <c r="AC301" s="54"/>
      <c r="AD301" s="54"/>
      <c r="AE301" s="54"/>
      <c r="AF301" s="54">
        <v>445004.58</v>
      </c>
      <c r="AG301" s="54">
        <v>450031.58</v>
      </c>
      <c r="AH301" s="54">
        <v>454481.44</v>
      </c>
      <c r="AI301" s="54">
        <v>458776.15</v>
      </c>
      <c r="AJ301" s="54">
        <v>462672.2</v>
      </c>
      <c r="AK301" s="54">
        <v>466634.96</v>
      </c>
      <c r="AL301" s="54">
        <v>470661.51</v>
      </c>
      <c r="AM301" s="54">
        <v>474201.15</v>
      </c>
      <c r="AN301" s="54">
        <v>477990.33</v>
      </c>
      <c r="AO301" s="54">
        <v>482406.36</v>
      </c>
      <c r="AP301" s="53">
        <v>197.68</v>
      </c>
      <c r="AQ301" s="53">
        <v>146.74</v>
      </c>
      <c r="AR301" s="53">
        <v>147.63</v>
      </c>
      <c r="AS301" s="53">
        <v>147.7</v>
      </c>
      <c r="AT301" s="53">
        <f t="array" ref="AT301">XLOOKUP(C301,'PL TOTAL D0'!A:A,'PL TOTAL D0'!C:C,"")</f>
        <v>148.61</v>
      </c>
    </row>
    <row r="302" ht="15.75" customHeight="1">
      <c r="A302" s="41" t="s">
        <v>36</v>
      </c>
      <c r="B302" s="66" t="s">
        <v>1112</v>
      </c>
      <c r="C302" s="67" t="s">
        <v>1113</v>
      </c>
      <c r="D302" s="44" t="s">
        <v>18</v>
      </c>
      <c r="E302" s="45" t="s">
        <v>19</v>
      </c>
      <c r="F302" s="44" t="s">
        <v>83</v>
      </c>
      <c r="G302" s="44" t="str">
        <f t="shared" si="1"/>
        <v>Augusto</v>
      </c>
      <c r="H302" s="46" t="s">
        <v>111</v>
      </c>
      <c r="I302" s="46" t="s">
        <v>24</v>
      </c>
      <c r="J302" s="44" t="str">
        <f t="shared" si="6"/>
        <v>Não</v>
      </c>
      <c r="K302" s="47">
        <v>45183.0</v>
      </c>
      <c r="L302" s="45"/>
      <c r="M302" s="45" t="s">
        <v>41</v>
      </c>
      <c r="N302" s="48">
        <v>0.015</v>
      </c>
      <c r="O302" s="44" t="s">
        <v>42</v>
      </c>
      <c r="P302" s="49">
        <v>0.1</v>
      </c>
      <c r="Q302" s="138"/>
      <c r="R302" s="138"/>
      <c r="S302" s="45" t="s">
        <v>113</v>
      </c>
      <c r="T302" s="24" t="s">
        <v>1114</v>
      </c>
      <c r="U302" s="9" t="s">
        <v>29</v>
      </c>
      <c r="V302" s="51" t="str">
        <f t="shared" si="3"/>
        <v>Ativo</v>
      </c>
      <c r="W302" s="45"/>
      <c r="X302" s="52" t="s">
        <v>124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>
        <v>92871.91</v>
      </c>
      <c r="AL302" s="54">
        <v>128014.4</v>
      </c>
      <c r="AM302" s="54">
        <v>156010.58</v>
      </c>
      <c r="AN302" s="54">
        <v>188898.43</v>
      </c>
      <c r="AO302" s="54">
        <v>226640.08</v>
      </c>
      <c r="AP302" s="53">
        <v>261942.39</v>
      </c>
      <c r="AQ302" s="53">
        <v>264749.49</v>
      </c>
      <c r="AR302" s="53">
        <v>262927.17</v>
      </c>
      <c r="AS302" s="53">
        <v>286396.5</v>
      </c>
      <c r="AT302" s="53">
        <f t="array" ref="AT302">XLOOKUP(C302,'PL TOTAL D0'!A:A,'PL TOTAL D0'!C:C,"")</f>
        <v>288107.6</v>
      </c>
    </row>
    <row r="303" ht="15.75" customHeight="1">
      <c r="A303" s="6" t="s">
        <v>36</v>
      </c>
      <c r="B303" s="6" t="s">
        <v>1115</v>
      </c>
      <c r="C303" s="21" t="s">
        <v>1116</v>
      </c>
      <c r="D303" s="9" t="s">
        <v>18</v>
      </c>
      <c r="E303" s="24" t="s">
        <v>29</v>
      </c>
      <c r="F303" s="9" t="s">
        <v>110</v>
      </c>
      <c r="G303" s="44" t="str">
        <f t="shared" si="1"/>
        <v>Augusto</v>
      </c>
      <c r="H303" s="51" t="s">
        <v>147</v>
      </c>
      <c r="I303" s="51" t="s">
        <v>148</v>
      </c>
      <c r="J303" s="44" t="str">
        <f t="shared" si="6"/>
        <v>Não</v>
      </c>
      <c r="K303" s="57">
        <v>45370.0</v>
      </c>
      <c r="L303" s="45"/>
      <c r="M303" s="24" t="s">
        <v>67</v>
      </c>
      <c r="N303" s="58">
        <v>0.0</v>
      </c>
      <c r="O303" s="9" t="s">
        <v>24</v>
      </c>
      <c r="P303" s="59">
        <v>0.0</v>
      </c>
      <c r="Q303" s="138"/>
      <c r="R303" s="138"/>
      <c r="S303" s="24" t="s">
        <v>113</v>
      </c>
      <c r="T303" s="23" t="s">
        <v>1117</v>
      </c>
      <c r="U303" s="9" t="s">
        <v>29</v>
      </c>
      <c r="V303" s="51" t="str">
        <f t="shared" si="3"/>
        <v>Ativo</v>
      </c>
      <c r="W303" s="45"/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>
        <v>0.0</v>
      </c>
      <c r="AR303" s="53">
        <v>0.0</v>
      </c>
      <c r="AS303" s="53">
        <v>0.0</v>
      </c>
      <c r="AT303" s="53">
        <f t="array" ref="AT303">XLOOKUP(C303,'PL TOTAL D0'!A:A,'PL TOTAL D0'!C:C,"")</f>
        <v>1.1</v>
      </c>
    </row>
    <row r="304" ht="15.75" customHeight="1">
      <c r="A304" s="6" t="s">
        <v>36</v>
      </c>
      <c r="B304" s="42" t="s">
        <v>1118</v>
      </c>
      <c r="C304" s="43" t="s">
        <v>1119</v>
      </c>
      <c r="D304" s="9" t="s">
        <v>56</v>
      </c>
      <c r="E304" s="24" t="s">
        <v>29</v>
      </c>
      <c r="F304" s="45" t="s">
        <v>146</v>
      </c>
      <c r="G304" s="44" t="str">
        <f t="shared" si="1"/>
        <v>Augusto</v>
      </c>
      <c r="H304" s="51" t="s">
        <v>147</v>
      </c>
      <c r="I304" s="51" t="s">
        <v>148</v>
      </c>
      <c r="J304" s="44" t="str">
        <f t="shared" si="6"/>
        <v>Sim</v>
      </c>
      <c r="K304" s="57">
        <v>45279.0</v>
      </c>
      <c r="L304" s="45"/>
      <c r="M304" s="24" t="s">
        <v>67</v>
      </c>
      <c r="N304" s="58">
        <v>0.003</v>
      </c>
      <c r="O304" s="9" t="s">
        <v>24</v>
      </c>
      <c r="P304" s="59">
        <v>0.0</v>
      </c>
      <c r="Q304" s="15" t="s">
        <v>149</v>
      </c>
      <c r="R304" s="138"/>
      <c r="S304" s="24" t="s">
        <v>113</v>
      </c>
      <c r="T304" s="24" t="s">
        <v>1120</v>
      </c>
      <c r="U304" s="9" t="s">
        <v>60</v>
      </c>
      <c r="V304" s="51" t="str">
        <f t="shared" si="3"/>
        <v>Ativo</v>
      </c>
      <c r="W304" s="45"/>
      <c r="X304" s="52" t="s">
        <v>124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>
        <v>0.0</v>
      </c>
      <c r="AO304" s="54">
        <v>0.0</v>
      </c>
      <c r="AP304" s="53">
        <v>223.64</v>
      </c>
      <c r="AQ304" s="53">
        <v>225.51</v>
      </c>
      <c r="AR304" s="53">
        <v>227.49</v>
      </c>
      <c r="AS304" s="53">
        <v>228.36</v>
      </c>
      <c r="AT304" s="53">
        <f t="array" ref="AT304">XLOOKUP(C304,'PL TOTAL D0'!A:A,'PL TOTAL D0'!C:C,"")</f>
        <v>230.45</v>
      </c>
    </row>
    <row r="305" ht="15.75" customHeight="1">
      <c r="A305" s="41" t="s">
        <v>36</v>
      </c>
      <c r="B305" s="97" t="s">
        <v>1121</v>
      </c>
      <c r="C305" s="71" t="s">
        <v>1122</v>
      </c>
      <c r="D305" s="44" t="s">
        <v>18</v>
      </c>
      <c r="E305" s="45" t="s">
        <v>175</v>
      </c>
      <c r="F305" s="44" t="s">
        <v>525</v>
      </c>
      <c r="G305" s="44" t="str">
        <f t="shared" si="1"/>
        <v>#N/A</v>
      </c>
      <c r="H305" s="51" t="s">
        <v>186</v>
      </c>
      <c r="I305" s="51" t="s">
        <v>24</v>
      </c>
      <c r="J305" s="44" t="str">
        <f t="shared" si="6"/>
        <v>Não</v>
      </c>
      <c r="K305" s="47">
        <v>45236.0</v>
      </c>
      <c r="L305" s="82">
        <v>45393.0</v>
      </c>
      <c r="M305" s="45" t="s">
        <v>128</v>
      </c>
      <c r="N305" s="48">
        <v>0.0</v>
      </c>
      <c r="O305" s="44" t="s">
        <v>24</v>
      </c>
      <c r="P305" s="49">
        <v>0.0</v>
      </c>
      <c r="Q305" s="50"/>
      <c r="R305" s="60" t="s">
        <v>1123</v>
      </c>
      <c r="S305" s="45" t="s">
        <v>113</v>
      </c>
      <c r="T305" s="24" t="s">
        <v>1124</v>
      </c>
      <c r="U305" s="9" t="s">
        <v>179</v>
      </c>
      <c r="V305" s="51" t="str">
        <f t="shared" si="3"/>
        <v>Encerrado</v>
      </c>
      <c r="W305" s="45"/>
      <c r="X305" s="52" t="s">
        <v>115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>
        <v>1074083.05</v>
      </c>
      <c r="AN305" s="54">
        <v>1082442.27</v>
      </c>
      <c r="AO305" s="54">
        <v>1032148.19</v>
      </c>
      <c r="AP305" s="53">
        <v>908055.54</v>
      </c>
      <c r="AQ305" s="53">
        <v>862950.86</v>
      </c>
      <c r="AR305" s="53">
        <v>0.0</v>
      </c>
      <c r="AS305" s="53">
        <v>0.0</v>
      </c>
      <c r="AT305" s="53" t="str">
        <f t="array" ref="AT305">XLOOKUP(C305,'PL TOTAL D0'!A:A,'PL TOTAL D0'!C:C,"")</f>
        <v/>
      </c>
    </row>
    <row r="306" ht="15.75" customHeight="1">
      <c r="A306" s="41" t="s">
        <v>36</v>
      </c>
      <c r="B306" s="64" t="s">
        <v>1125</v>
      </c>
      <c r="C306" s="65" t="s">
        <v>1126</v>
      </c>
      <c r="D306" s="9" t="s">
        <v>18</v>
      </c>
      <c r="E306" s="24" t="s">
        <v>29</v>
      </c>
      <c r="F306" s="9" t="s">
        <v>142</v>
      </c>
      <c r="G306" s="44" t="str">
        <f t="shared" si="1"/>
        <v>Breno</v>
      </c>
      <c r="H306" s="51" t="s">
        <v>111</v>
      </c>
      <c r="I306" s="51" t="s">
        <v>24</v>
      </c>
      <c r="J306" s="44" t="str">
        <f t="shared" si="6"/>
        <v>Não</v>
      </c>
      <c r="K306" s="57">
        <v>45439.0</v>
      </c>
      <c r="L306" s="82"/>
      <c r="M306" s="184" t="s">
        <v>51</v>
      </c>
      <c r="N306" s="185">
        <v>0.012</v>
      </c>
      <c r="O306" s="186" t="s">
        <v>24</v>
      </c>
      <c r="P306" s="187">
        <v>0.0</v>
      </c>
      <c r="Q306" s="50"/>
      <c r="R306" s="60"/>
      <c r="S306" s="24" t="s">
        <v>113</v>
      </c>
      <c r="T306" s="24" t="s">
        <v>1127</v>
      </c>
      <c r="U306" s="9" t="s">
        <v>29</v>
      </c>
      <c r="V306" s="51" t="str">
        <f t="shared" si="3"/>
        <v>Ativo</v>
      </c>
      <c r="W306" s="24" t="s">
        <v>69</v>
      </c>
      <c r="X306" s="52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3"/>
      <c r="AQ306" s="53"/>
      <c r="AR306" s="53"/>
      <c r="AS306" s="53">
        <v>200017.5</v>
      </c>
      <c r="AT306" s="53">
        <f t="array" ref="AT306">XLOOKUP(C306,'PL TOTAL D0'!A:A,'PL TOTAL D0'!C:C,"")</f>
        <v>504224.4</v>
      </c>
    </row>
    <row r="307" ht="15.75" customHeight="1">
      <c r="A307" s="41" t="s">
        <v>36</v>
      </c>
      <c r="B307" s="42" t="s">
        <v>567</v>
      </c>
      <c r="C307" s="43" t="s">
        <v>1128</v>
      </c>
      <c r="D307" s="44" t="s">
        <v>18</v>
      </c>
      <c r="E307" s="45" t="s">
        <v>46</v>
      </c>
      <c r="F307" s="44" t="s">
        <v>567</v>
      </c>
      <c r="G307" s="44" t="str">
        <f t="shared" si="1"/>
        <v>Augusto</v>
      </c>
      <c r="H307" s="51" t="s">
        <v>147</v>
      </c>
      <c r="I307" s="51" t="s">
        <v>220</v>
      </c>
      <c r="J307" s="44" t="str">
        <f t="shared" si="6"/>
        <v>Não</v>
      </c>
      <c r="K307" s="47">
        <v>45056.0</v>
      </c>
      <c r="L307" s="62"/>
      <c r="M307" s="45" t="s">
        <v>41</v>
      </c>
      <c r="N307" s="48">
        <v>0.012</v>
      </c>
      <c r="O307" s="44" t="s">
        <v>42</v>
      </c>
      <c r="P307" s="49">
        <v>0.1</v>
      </c>
      <c r="Q307" s="74"/>
      <c r="R307" s="50"/>
      <c r="S307" s="45" t="s">
        <v>113</v>
      </c>
      <c r="T307" s="24" t="s">
        <v>1129</v>
      </c>
      <c r="U307" s="9" t="s">
        <v>46</v>
      </c>
      <c r="V307" s="51" t="str">
        <f t="shared" si="3"/>
        <v>Ativo</v>
      </c>
      <c r="W307" s="45"/>
      <c r="X307" s="52" t="s">
        <v>124</v>
      </c>
      <c r="Y307" s="54"/>
      <c r="Z307" s="54"/>
      <c r="AA307" s="54"/>
      <c r="AB307" s="54"/>
      <c r="AC307" s="54">
        <v>0.01</v>
      </c>
      <c r="AD307" s="54">
        <v>0.01</v>
      </c>
      <c r="AE307" s="54">
        <v>0.01</v>
      </c>
      <c r="AF307" s="54">
        <v>0.01</v>
      </c>
      <c r="AG307" s="54">
        <v>0.01</v>
      </c>
      <c r="AH307" s="54">
        <v>0.01</v>
      </c>
      <c r="AI307" s="54">
        <v>0.01</v>
      </c>
      <c r="AJ307" s="54">
        <v>0.01</v>
      </c>
      <c r="AK307" s="54">
        <v>0.01</v>
      </c>
      <c r="AL307" s="54">
        <v>0.01</v>
      </c>
      <c r="AM307" s="54">
        <v>0.01</v>
      </c>
      <c r="AN307" s="54">
        <v>0.01</v>
      </c>
      <c r="AO307" s="54">
        <v>0.01</v>
      </c>
      <c r="AP307" s="53">
        <v>0.01</v>
      </c>
      <c r="AQ307" s="53">
        <v>0.01</v>
      </c>
      <c r="AR307" s="53">
        <v>0.01</v>
      </c>
      <c r="AS307" s="53">
        <v>0.01</v>
      </c>
      <c r="AT307" s="53">
        <f t="array" ref="AT307">XLOOKUP(C307,'PL TOTAL D0'!A:A,'PL TOTAL D0'!C:C,"")</f>
        <v>0.01</v>
      </c>
    </row>
    <row r="308" ht="15.75" customHeight="1">
      <c r="A308" s="41" t="s">
        <v>36</v>
      </c>
      <c r="B308" s="42" t="s">
        <v>1130</v>
      </c>
      <c r="C308" s="188" t="s">
        <v>1131</v>
      </c>
      <c r="D308" s="44" t="s">
        <v>18</v>
      </c>
      <c r="E308" s="45" t="s">
        <v>46</v>
      </c>
      <c r="F308" s="44" t="s">
        <v>567</v>
      </c>
      <c r="G308" s="44" t="str">
        <f t="shared" si="1"/>
        <v>#N/A</v>
      </c>
      <c r="H308" s="51" t="s">
        <v>147</v>
      </c>
      <c r="I308" s="46" t="s">
        <v>220</v>
      </c>
      <c r="J308" s="44" t="str">
        <f t="shared" si="6"/>
        <v>Não</v>
      </c>
      <c r="K308" s="47">
        <v>45162.0</v>
      </c>
      <c r="L308" s="62"/>
      <c r="M308" s="45" t="s">
        <v>41</v>
      </c>
      <c r="N308" s="48">
        <v>0.012</v>
      </c>
      <c r="O308" s="44" t="s">
        <v>42</v>
      </c>
      <c r="P308" s="49">
        <v>0.1</v>
      </c>
      <c r="Q308" s="74"/>
      <c r="R308" s="50"/>
      <c r="S308" s="45" t="s">
        <v>113</v>
      </c>
      <c r="T308" s="24" t="s">
        <v>1129</v>
      </c>
      <c r="U308" s="9" t="s">
        <v>46</v>
      </c>
      <c r="V308" s="51" t="str">
        <f t="shared" si="3"/>
        <v>Inativo</v>
      </c>
      <c r="W308" s="45"/>
      <c r="X308" s="52" t="s">
        <v>124</v>
      </c>
      <c r="Y308" s="54"/>
      <c r="Z308" s="54"/>
      <c r="AA308" s="54"/>
      <c r="AB308" s="54"/>
      <c r="AC308" s="54">
        <v>0.0</v>
      </c>
      <c r="AD308" s="54">
        <v>0.0</v>
      </c>
      <c r="AE308" s="54">
        <v>0.0</v>
      </c>
      <c r="AF308" s="54">
        <v>0.0</v>
      </c>
      <c r="AG308" s="54">
        <v>0.0</v>
      </c>
      <c r="AH308" s="54">
        <v>0.0</v>
      </c>
      <c r="AI308" s="54">
        <v>0.0</v>
      </c>
      <c r="AJ308" s="54">
        <v>0.0</v>
      </c>
      <c r="AK308" s="54">
        <v>0.0</v>
      </c>
      <c r="AL308" s="54">
        <v>0.0</v>
      </c>
      <c r="AM308" s="54">
        <v>0.0</v>
      </c>
      <c r="AN308" s="54">
        <v>0.0</v>
      </c>
      <c r="AO308" s="54">
        <v>0.0</v>
      </c>
      <c r="AP308" s="53">
        <v>0.0</v>
      </c>
      <c r="AQ308" s="53">
        <v>0.0</v>
      </c>
      <c r="AR308" s="53">
        <v>0.0</v>
      </c>
      <c r="AS308" s="53">
        <v>0.0</v>
      </c>
      <c r="AT308" s="53" t="str">
        <f t="array" ref="AT308">XLOOKUP(C308,'PL TOTAL D0'!A:A,'PL TOTAL D0'!C:C,"")</f>
        <v/>
      </c>
    </row>
    <row r="309" ht="15.75" customHeight="1">
      <c r="A309" s="41" t="s">
        <v>36</v>
      </c>
      <c r="B309" s="61" t="s">
        <v>1132</v>
      </c>
      <c r="C309" s="43" t="s">
        <v>1133</v>
      </c>
      <c r="D309" s="44" t="s">
        <v>18</v>
      </c>
      <c r="E309" s="45" t="s">
        <v>175</v>
      </c>
      <c r="F309" s="44" t="s">
        <v>176</v>
      </c>
      <c r="G309" s="44" t="str">
        <f t="shared" si="1"/>
        <v>Augusto</v>
      </c>
      <c r="H309" s="46" t="s">
        <v>111</v>
      </c>
      <c r="I309" s="46" t="s">
        <v>24</v>
      </c>
      <c r="J309" s="44" t="str">
        <f t="shared" si="6"/>
        <v>Não</v>
      </c>
      <c r="K309" s="47">
        <v>45056.0</v>
      </c>
      <c r="L309" s="62"/>
      <c r="M309" s="45" t="s">
        <v>41</v>
      </c>
      <c r="N309" s="48">
        <v>0.015</v>
      </c>
      <c r="O309" s="44" t="s">
        <v>42</v>
      </c>
      <c r="P309" s="49">
        <v>0.1</v>
      </c>
      <c r="Q309" s="63"/>
      <c r="R309" s="60" t="s">
        <v>1134</v>
      </c>
      <c r="S309" s="45" t="s">
        <v>113</v>
      </c>
      <c r="T309" s="24" t="s">
        <v>1135</v>
      </c>
      <c r="U309" s="9" t="s">
        <v>179</v>
      </c>
      <c r="V309" s="51" t="str">
        <f t="shared" si="3"/>
        <v>Ativo</v>
      </c>
      <c r="W309" s="45"/>
      <c r="X309" s="52" t="s">
        <v>115</v>
      </c>
      <c r="Y309" s="54"/>
      <c r="Z309" s="54"/>
      <c r="AA309" s="54"/>
      <c r="AB309" s="54"/>
      <c r="AC309" s="54"/>
      <c r="AD309" s="54"/>
      <c r="AE309" s="54">
        <v>0.0</v>
      </c>
      <c r="AF309" s="54">
        <v>0.0</v>
      </c>
      <c r="AG309" s="54">
        <v>0.0</v>
      </c>
      <c r="AH309" s="54">
        <v>27481.85</v>
      </c>
      <c r="AI309" s="54">
        <v>28721.07</v>
      </c>
      <c r="AJ309" s="54">
        <v>27772.17</v>
      </c>
      <c r="AK309" s="54">
        <v>27830.25</v>
      </c>
      <c r="AL309" s="54">
        <v>106670.24</v>
      </c>
      <c r="AM309" s="54">
        <v>109135.89</v>
      </c>
      <c r="AN309" s="54">
        <v>111233.69</v>
      </c>
      <c r="AO309" s="54">
        <v>109627.24</v>
      </c>
      <c r="AP309" s="53">
        <v>110509.7</v>
      </c>
      <c r="AQ309" s="53">
        <v>140287.07</v>
      </c>
      <c r="AR309" s="53">
        <v>139762.28</v>
      </c>
      <c r="AS309" s="53">
        <v>139250.8</v>
      </c>
      <c r="AT309" s="53">
        <f t="array" ref="AT309">XLOOKUP(C309,'PL TOTAL D0'!A:A,'PL TOTAL D0'!C:C,"")</f>
        <v>140130.7</v>
      </c>
    </row>
    <row r="310" ht="15.75" customHeight="1">
      <c r="A310" s="41" t="s">
        <v>36</v>
      </c>
      <c r="B310" s="55" t="s">
        <v>1136</v>
      </c>
      <c r="C310" s="43" t="s">
        <v>1137</v>
      </c>
      <c r="D310" s="44" t="s">
        <v>18</v>
      </c>
      <c r="E310" s="45" t="s">
        <v>175</v>
      </c>
      <c r="F310" s="44" t="s">
        <v>176</v>
      </c>
      <c r="G310" s="44" t="str">
        <f t="shared" si="1"/>
        <v>#N/A</v>
      </c>
      <c r="H310" s="51" t="s">
        <v>147</v>
      </c>
      <c r="I310" s="51" t="s">
        <v>220</v>
      </c>
      <c r="J310" s="44" t="str">
        <f t="shared" si="6"/>
        <v>Não</v>
      </c>
      <c r="K310" s="47">
        <v>45000.0</v>
      </c>
      <c r="L310" s="45"/>
      <c r="M310" s="45" t="s">
        <v>51</v>
      </c>
      <c r="N310" s="48">
        <v>0.012</v>
      </c>
      <c r="O310" s="44" t="s">
        <v>24</v>
      </c>
      <c r="P310" s="49">
        <v>0.0</v>
      </c>
      <c r="Q310" s="50"/>
      <c r="R310" s="50"/>
      <c r="S310" s="45" t="s">
        <v>113</v>
      </c>
      <c r="T310" s="56" t="s">
        <v>1129</v>
      </c>
      <c r="U310" s="9" t="s">
        <v>179</v>
      </c>
      <c r="V310" s="51" t="str">
        <f t="shared" si="3"/>
        <v>Ativo</v>
      </c>
      <c r="W310" s="45"/>
      <c r="X310" s="52" t="s">
        <v>115</v>
      </c>
      <c r="Y310" s="54"/>
      <c r="Z310" s="54"/>
      <c r="AA310" s="54"/>
      <c r="AB310" s="54"/>
      <c r="AC310" s="54"/>
      <c r="AD310" s="54"/>
      <c r="AE310" s="54">
        <v>1204769.98</v>
      </c>
      <c r="AF310" s="54">
        <v>1213660.87</v>
      </c>
      <c r="AG310" s="54">
        <v>1226801.03</v>
      </c>
      <c r="AH310" s="54">
        <v>984540.31</v>
      </c>
      <c r="AI310" s="54">
        <v>993536.81</v>
      </c>
      <c r="AJ310" s="54">
        <v>1004120.36</v>
      </c>
      <c r="AK310" s="54">
        <v>1011117.33</v>
      </c>
      <c r="AL310" s="54">
        <v>1020081.73</v>
      </c>
      <c r="AM310" s="54">
        <v>399196.85</v>
      </c>
      <c r="AN310" s="54">
        <v>189.08</v>
      </c>
      <c r="AO310" s="54">
        <v>0.0</v>
      </c>
      <c r="AP310" s="53">
        <v>81.8</v>
      </c>
      <c r="AQ310" s="53">
        <v>0.0</v>
      </c>
      <c r="AR310" s="53">
        <v>0.0</v>
      </c>
      <c r="AS310" s="53">
        <v>0.0</v>
      </c>
      <c r="AT310" s="53" t="str">
        <f t="array" ref="AT310">XLOOKUP(C310,'PL TOTAL D0'!A:A,'PL TOTAL D0'!C:C,"")</f>
        <v/>
      </c>
    </row>
    <row r="311" ht="15.75" customHeight="1">
      <c r="A311" s="41" t="s">
        <v>36</v>
      </c>
      <c r="B311" s="42" t="s">
        <v>1138</v>
      </c>
      <c r="C311" s="56" t="s">
        <v>1139</v>
      </c>
      <c r="D311" s="44" t="s">
        <v>18</v>
      </c>
      <c r="E311" s="45" t="s">
        <v>175</v>
      </c>
      <c r="F311" s="44" t="s">
        <v>176</v>
      </c>
      <c r="G311" s="44" t="str">
        <f t="shared" si="1"/>
        <v>Augusto</v>
      </c>
      <c r="H311" s="46" t="s">
        <v>111</v>
      </c>
      <c r="I311" s="46" t="s">
        <v>24</v>
      </c>
      <c r="J311" s="44" t="str">
        <f t="shared" si="6"/>
        <v>Não</v>
      </c>
      <c r="K311" s="47">
        <v>45065.0</v>
      </c>
      <c r="L311" s="45"/>
      <c r="M311" s="45" t="s">
        <v>112</v>
      </c>
      <c r="N311" s="48">
        <v>0.012</v>
      </c>
      <c r="O311" s="44" t="s">
        <v>24</v>
      </c>
      <c r="P311" s="49">
        <v>0.0</v>
      </c>
      <c r="Q311" s="50"/>
      <c r="R311" s="50"/>
      <c r="S311" s="45" t="s">
        <v>113</v>
      </c>
      <c r="T311" s="24" t="s">
        <v>1140</v>
      </c>
      <c r="U311" s="9" t="s">
        <v>179</v>
      </c>
      <c r="V311" s="51" t="str">
        <f t="shared" si="3"/>
        <v>Ativo</v>
      </c>
      <c r="W311" s="45"/>
      <c r="X311" s="52" t="s">
        <v>115</v>
      </c>
      <c r="Y311" s="54"/>
      <c r="Z311" s="54"/>
      <c r="AA311" s="54"/>
      <c r="AB311" s="54"/>
      <c r="AC311" s="54"/>
      <c r="AD311" s="54"/>
      <c r="AE311" s="54">
        <v>0.0</v>
      </c>
      <c r="AF311" s="54">
        <v>0.0</v>
      </c>
      <c r="AG311" s="54">
        <v>363226.57</v>
      </c>
      <c r="AH311" s="54">
        <v>366392.92</v>
      </c>
      <c r="AI311" s="54">
        <v>368988.46</v>
      </c>
      <c r="AJ311" s="54">
        <v>371859.91</v>
      </c>
      <c r="AK311" s="54">
        <v>373297.73</v>
      </c>
      <c r="AL311" s="54">
        <v>373865.0</v>
      </c>
      <c r="AM311" s="54">
        <v>380177.08</v>
      </c>
      <c r="AN311" s="54">
        <v>385489.77</v>
      </c>
      <c r="AO311" s="54">
        <v>384570.08</v>
      </c>
      <c r="AP311" s="53">
        <v>386416.47</v>
      </c>
      <c r="AQ311" s="53">
        <v>390387.65</v>
      </c>
      <c r="AR311" s="53">
        <v>389403.06</v>
      </c>
      <c r="AS311" s="53">
        <v>387464.3</v>
      </c>
      <c r="AT311" s="53">
        <f t="array" ref="AT311">XLOOKUP(C311,'PL TOTAL D0'!A:A,'PL TOTAL D0'!C:C,"")</f>
        <v>390000.8</v>
      </c>
    </row>
    <row r="312" ht="15.75" customHeight="1">
      <c r="A312" s="41" t="s">
        <v>36</v>
      </c>
      <c r="B312" s="64" t="s">
        <v>1141</v>
      </c>
      <c r="C312" s="189" t="s">
        <v>1142</v>
      </c>
      <c r="D312" s="9" t="s">
        <v>18</v>
      </c>
      <c r="E312" s="24" t="s">
        <v>29</v>
      </c>
      <c r="F312" s="9" t="s">
        <v>167</v>
      </c>
      <c r="G312" s="44" t="str">
        <f t="shared" si="1"/>
        <v>Augusto</v>
      </c>
      <c r="H312" s="51" t="s">
        <v>206</v>
      </c>
      <c r="I312" s="51" t="s">
        <v>24</v>
      </c>
      <c r="J312" s="44" t="str">
        <f t="shared" si="6"/>
        <v>Não</v>
      </c>
      <c r="K312" s="57">
        <v>45385.0</v>
      </c>
      <c r="L312" s="62"/>
      <c r="M312" s="24" t="s">
        <v>51</v>
      </c>
      <c r="N312" s="58">
        <v>0.0</v>
      </c>
      <c r="O312" s="9" t="s">
        <v>24</v>
      </c>
      <c r="P312" s="59">
        <v>0.0</v>
      </c>
      <c r="Q312" s="74"/>
      <c r="R312" s="60" t="s">
        <v>1143</v>
      </c>
      <c r="S312" s="24" t="s">
        <v>113</v>
      </c>
      <c r="T312" s="5" t="s">
        <v>1144</v>
      </c>
      <c r="U312" s="9" t="s">
        <v>29</v>
      </c>
      <c r="V312" s="51" t="str">
        <f t="shared" si="3"/>
        <v>Ativo</v>
      </c>
      <c r="W312" s="45"/>
      <c r="X312" s="52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3"/>
      <c r="AQ312" s="53"/>
      <c r="AR312" s="53">
        <v>53000.04</v>
      </c>
      <c r="AS312" s="53">
        <v>50079.66</v>
      </c>
      <c r="AT312" s="53">
        <f t="array" ref="AT312">XLOOKUP(C312,'PL TOTAL D0'!A:A,'PL TOTAL D0'!C:C,"")</f>
        <v>43484.62</v>
      </c>
    </row>
    <row r="313" ht="15.75" customHeight="1">
      <c r="A313" s="41" t="s">
        <v>36</v>
      </c>
      <c r="B313" s="114" t="s">
        <v>1145</v>
      </c>
      <c r="C313" s="43" t="s">
        <v>1146</v>
      </c>
      <c r="D313" s="44" t="s">
        <v>18</v>
      </c>
      <c r="E313" s="45" t="s">
        <v>175</v>
      </c>
      <c r="F313" s="44" t="s">
        <v>176</v>
      </c>
      <c r="G313" s="44" t="str">
        <f t="shared" si="1"/>
        <v>Breno</v>
      </c>
      <c r="H313" s="46" t="s">
        <v>111</v>
      </c>
      <c r="I313" s="46" t="s">
        <v>24</v>
      </c>
      <c r="J313" s="44" t="str">
        <f t="shared" si="6"/>
        <v>Não</v>
      </c>
      <c r="K313" s="47">
        <v>45134.0</v>
      </c>
      <c r="L313" s="62"/>
      <c r="M313" s="45" t="s">
        <v>41</v>
      </c>
      <c r="N313" s="48">
        <v>0.016</v>
      </c>
      <c r="O313" s="44" t="s">
        <v>42</v>
      </c>
      <c r="P313" s="49">
        <v>0.2</v>
      </c>
      <c r="Q313" s="74"/>
      <c r="R313" s="50"/>
      <c r="S313" s="45" t="s">
        <v>113</v>
      </c>
      <c r="T313" s="24" t="s">
        <v>1147</v>
      </c>
      <c r="U313" s="9" t="s">
        <v>179</v>
      </c>
      <c r="V313" s="51" t="str">
        <f t="shared" si="3"/>
        <v>Ativo</v>
      </c>
      <c r="W313" s="45"/>
      <c r="X313" s="52" t="s">
        <v>115</v>
      </c>
      <c r="Y313" s="54"/>
      <c r="Z313" s="54"/>
      <c r="AA313" s="54"/>
      <c r="AB313" s="54"/>
      <c r="AC313" s="54"/>
      <c r="AD313" s="54"/>
      <c r="AE313" s="54"/>
      <c r="AF313" s="54">
        <v>0.0</v>
      </c>
      <c r="AG313" s="54">
        <v>0.0</v>
      </c>
      <c r="AH313" s="54">
        <v>0.0</v>
      </c>
      <c r="AI313" s="54">
        <v>357015.53</v>
      </c>
      <c r="AJ313" s="54">
        <v>360860.21</v>
      </c>
      <c r="AK313" s="54">
        <v>362504.3</v>
      </c>
      <c r="AL313" s="54">
        <v>362332.13</v>
      </c>
      <c r="AM313" s="54">
        <v>371141.9</v>
      </c>
      <c r="AN313" s="54">
        <v>378752.13</v>
      </c>
      <c r="AO313" s="54">
        <v>371962.12</v>
      </c>
      <c r="AP313" s="53">
        <v>372998.45</v>
      </c>
      <c r="AQ313" s="53">
        <v>421870.6</v>
      </c>
      <c r="AR313" s="53">
        <v>415883.5</v>
      </c>
      <c r="AS313" s="53">
        <v>423050.6</v>
      </c>
      <c r="AT313" s="53">
        <f t="array" ref="AT313">XLOOKUP(C313,'PL TOTAL D0'!A:A,'PL TOTAL D0'!C:C,"")</f>
        <v>429647.6</v>
      </c>
    </row>
    <row r="314" ht="15.75" customHeight="1">
      <c r="A314" s="41" t="s">
        <v>36</v>
      </c>
      <c r="B314" s="55" t="s">
        <v>1145</v>
      </c>
      <c r="C314" s="75" t="s">
        <v>1148</v>
      </c>
      <c r="D314" s="44" t="s">
        <v>18</v>
      </c>
      <c r="E314" s="45" t="s">
        <v>175</v>
      </c>
      <c r="F314" s="44" t="s">
        <v>176</v>
      </c>
      <c r="G314" s="44" t="str">
        <f t="shared" si="1"/>
        <v>#N/A</v>
      </c>
      <c r="H314" s="51" t="s">
        <v>147</v>
      </c>
      <c r="I314" s="46" t="s">
        <v>220</v>
      </c>
      <c r="J314" s="44" t="str">
        <f t="shared" si="6"/>
        <v>Não</v>
      </c>
      <c r="K314" s="47">
        <v>45162.0</v>
      </c>
      <c r="L314" s="45"/>
      <c r="M314" s="45" t="s">
        <v>194</v>
      </c>
      <c r="N314" s="175">
        <v>0.008</v>
      </c>
      <c r="O314" s="44" t="s">
        <v>195</v>
      </c>
      <c r="P314" s="49">
        <v>0.1</v>
      </c>
      <c r="Q314" s="50"/>
      <c r="R314" s="50"/>
      <c r="S314" s="45" t="s">
        <v>113</v>
      </c>
      <c r="T314" s="24" t="s">
        <v>1147</v>
      </c>
      <c r="U314" s="9" t="s">
        <v>179</v>
      </c>
      <c r="V314" s="51" t="str">
        <f t="shared" si="3"/>
        <v>Ativo</v>
      </c>
      <c r="W314" s="45"/>
      <c r="X314" s="52" t="s">
        <v>115</v>
      </c>
      <c r="Y314" s="54"/>
      <c r="Z314" s="54"/>
      <c r="AA314" s="54"/>
      <c r="AB314" s="54"/>
      <c r="AC314" s="54"/>
      <c r="AD314" s="54"/>
      <c r="AE314" s="54"/>
      <c r="AF314" s="54"/>
      <c r="AG314" s="54"/>
      <c r="AH314" s="54">
        <v>0.0</v>
      </c>
      <c r="AI314" s="54">
        <v>0.0</v>
      </c>
      <c r="AJ314" s="54">
        <v>0.0</v>
      </c>
      <c r="AK314" s="54">
        <v>0.0</v>
      </c>
      <c r="AL314" s="54">
        <v>0.0</v>
      </c>
      <c r="AM314" s="54">
        <v>0.0</v>
      </c>
      <c r="AN314" s="54">
        <v>0.0</v>
      </c>
      <c r="AO314" s="54">
        <v>0.0</v>
      </c>
      <c r="AP314" s="53">
        <v>0.0</v>
      </c>
      <c r="AQ314" s="53">
        <v>0.0</v>
      </c>
      <c r="AR314" s="53">
        <v>0.0</v>
      </c>
      <c r="AS314" s="53">
        <v>0.0</v>
      </c>
      <c r="AT314" s="53" t="str">
        <f t="array" ref="AT314">XLOOKUP(C314,'PL TOTAL D0'!A:A,'PL TOTAL D0'!C:C,"")</f>
        <v/>
      </c>
    </row>
    <row r="315" ht="15.75" customHeight="1">
      <c r="A315" s="41" t="s">
        <v>36</v>
      </c>
      <c r="B315" s="42" t="s">
        <v>1149</v>
      </c>
      <c r="C315" s="43" t="s">
        <v>1150</v>
      </c>
      <c r="D315" s="44" t="s">
        <v>18</v>
      </c>
      <c r="E315" s="45" t="s">
        <v>19</v>
      </c>
      <c r="F315" s="44" t="s">
        <v>214</v>
      </c>
      <c r="G315" s="44" t="str">
        <f t="shared" si="1"/>
        <v>Augusto</v>
      </c>
      <c r="H315" s="46" t="s">
        <v>111</v>
      </c>
      <c r="I315" s="46" t="s">
        <v>24</v>
      </c>
      <c r="J315" s="44" t="str">
        <f t="shared" si="6"/>
        <v>Não</v>
      </c>
      <c r="K315" s="47">
        <v>44928.0</v>
      </c>
      <c r="L315" s="45"/>
      <c r="M315" s="45" t="s">
        <v>51</v>
      </c>
      <c r="N315" s="48">
        <v>0.01</v>
      </c>
      <c r="O315" s="44" t="s">
        <v>24</v>
      </c>
      <c r="P315" s="49">
        <v>0.0</v>
      </c>
      <c r="Q315" s="60"/>
      <c r="R315" s="50"/>
      <c r="S315" s="45" t="s">
        <v>113</v>
      </c>
      <c r="T315" s="24" t="s">
        <v>1151</v>
      </c>
      <c r="U315" s="9" t="s">
        <v>19</v>
      </c>
      <c r="V315" s="51" t="str">
        <f t="shared" si="3"/>
        <v>Ativo</v>
      </c>
      <c r="W315" s="45"/>
      <c r="X315" s="52" t="s">
        <v>124</v>
      </c>
      <c r="Y315" s="54"/>
      <c r="Z315" s="54"/>
      <c r="AA315" s="54"/>
      <c r="AB315" s="54">
        <v>60489.03</v>
      </c>
      <c r="AC315" s="54">
        <v>67871.16</v>
      </c>
      <c r="AD315" s="54">
        <v>68499.79</v>
      </c>
      <c r="AE315" s="54">
        <v>55128.26</v>
      </c>
      <c r="AF315" s="54">
        <v>137580.65</v>
      </c>
      <c r="AG315" s="54">
        <v>138871.22</v>
      </c>
      <c r="AH315" s="54">
        <v>133995.65</v>
      </c>
      <c r="AI315" s="54">
        <v>84945.2</v>
      </c>
      <c r="AJ315" s="54">
        <v>83654.29</v>
      </c>
      <c r="AK315" s="54">
        <v>75545.65</v>
      </c>
      <c r="AL315" s="54">
        <v>50485.35</v>
      </c>
      <c r="AM315" s="54">
        <v>31521.88</v>
      </c>
      <c r="AN315" s="54">
        <v>20080.36</v>
      </c>
      <c r="AO315" s="54">
        <v>32997.86</v>
      </c>
      <c r="AP315" s="53">
        <v>27116.67</v>
      </c>
      <c r="AQ315" s="53">
        <v>10117.07</v>
      </c>
      <c r="AR315" s="53">
        <v>1167.18</v>
      </c>
      <c r="AS315" s="53">
        <v>1504.03</v>
      </c>
      <c r="AT315" s="53">
        <f t="array" ref="AT315">XLOOKUP(C315,'PL TOTAL D0'!A:A,'PL TOTAL D0'!C:C,"")</f>
        <v>0.86</v>
      </c>
    </row>
    <row r="316" ht="15.75" customHeight="1">
      <c r="A316" s="41" t="s">
        <v>36</v>
      </c>
      <c r="B316" s="61" t="s">
        <v>1152</v>
      </c>
      <c r="C316" s="43" t="s">
        <v>1153</v>
      </c>
      <c r="D316" s="44" t="s">
        <v>18</v>
      </c>
      <c r="E316" s="45" t="s">
        <v>29</v>
      </c>
      <c r="F316" s="44" t="s">
        <v>153</v>
      </c>
      <c r="G316" s="44" t="str">
        <f t="shared" si="1"/>
        <v>Breno</v>
      </c>
      <c r="H316" s="51" t="s">
        <v>147</v>
      </c>
      <c r="I316" s="51" t="s">
        <v>1154</v>
      </c>
      <c r="J316" s="44" t="str">
        <f t="shared" si="6"/>
        <v>Não</v>
      </c>
      <c r="K316" s="47">
        <v>45014.0</v>
      </c>
      <c r="L316" s="45"/>
      <c r="M316" s="45" t="s">
        <v>51</v>
      </c>
      <c r="N316" s="48">
        <v>0.01</v>
      </c>
      <c r="O316" s="44" t="s">
        <v>24</v>
      </c>
      <c r="P316" s="49">
        <v>0.0</v>
      </c>
      <c r="Q316" s="50"/>
      <c r="R316" s="50"/>
      <c r="S316" s="45" t="s">
        <v>113</v>
      </c>
      <c r="T316" s="24" t="s">
        <v>1155</v>
      </c>
      <c r="U316" s="9" t="s">
        <v>783</v>
      </c>
      <c r="V316" s="51" t="str">
        <f t="shared" si="3"/>
        <v>Ativo</v>
      </c>
      <c r="W316" s="45"/>
      <c r="X316" s="52" t="s">
        <v>124</v>
      </c>
      <c r="Y316" s="54"/>
      <c r="Z316" s="54"/>
      <c r="AA316" s="54"/>
      <c r="AB316" s="54"/>
      <c r="AC316" s="54"/>
      <c r="AD316" s="54"/>
      <c r="AE316" s="54">
        <v>266535.1</v>
      </c>
      <c r="AF316" s="54">
        <v>268529.92</v>
      </c>
      <c r="AG316" s="54">
        <v>280076.21</v>
      </c>
      <c r="AH316" s="54">
        <v>282591.82</v>
      </c>
      <c r="AI316" s="54">
        <v>423787.5</v>
      </c>
      <c r="AJ316" s="54">
        <v>320550.36</v>
      </c>
      <c r="AK316" s="54">
        <v>323015.09</v>
      </c>
      <c r="AL316" s="54">
        <v>325639.68</v>
      </c>
      <c r="AM316" s="54">
        <v>328069.17</v>
      </c>
      <c r="AN316" s="54">
        <v>331670.26</v>
      </c>
      <c r="AO316" s="54">
        <v>336143.26</v>
      </c>
      <c r="AP316" s="53">
        <v>339018.15</v>
      </c>
      <c r="AQ316" s="53">
        <v>346764.92</v>
      </c>
      <c r="AR316" s="53">
        <v>352465.83</v>
      </c>
      <c r="AS316" s="53">
        <v>355912.1</v>
      </c>
      <c r="AT316" s="53">
        <f t="array" ref="AT316">XLOOKUP(C316,'PL TOTAL D0'!A:A,'PL TOTAL D0'!C:C,"")</f>
        <v>479981.2</v>
      </c>
    </row>
    <row r="317" ht="15.75" customHeight="1">
      <c r="A317" s="41" t="s">
        <v>36</v>
      </c>
      <c r="B317" s="61" t="s">
        <v>1152</v>
      </c>
      <c r="C317" s="43" t="s">
        <v>1156</v>
      </c>
      <c r="D317" s="44" t="s">
        <v>18</v>
      </c>
      <c r="E317" s="45" t="s">
        <v>29</v>
      </c>
      <c r="F317" s="44" t="s">
        <v>153</v>
      </c>
      <c r="G317" s="44" t="str">
        <f t="shared" si="1"/>
        <v>Augusto</v>
      </c>
      <c r="H317" s="51" t="s">
        <v>147</v>
      </c>
      <c r="I317" s="51" t="s">
        <v>685</v>
      </c>
      <c r="J317" s="44" t="str">
        <f t="shared" si="6"/>
        <v>Sim</v>
      </c>
      <c r="K317" s="47">
        <v>45155.0</v>
      </c>
      <c r="L317" s="45"/>
      <c r="M317" s="45" t="s">
        <v>41</v>
      </c>
      <c r="N317" s="48">
        <v>0.015</v>
      </c>
      <c r="O317" s="44" t="s">
        <v>42</v>
      </c>
      <c r="P317" s="49">
        <v>0.1</v>
      </c>
      <c r="Q317" s="60" t="s">
        <v>1157</v>
      </c>
      <c r="R317" s="50"/>
      <c r="S317" s="45" t="s">
        <v>113</v>
      </c>
      <c r="T317" s="24" t="s">
        <v>1155</v>
      </c>
      <c r="U317" s="9" t="s">
        <v>783</v>
      </c>
      <c r="V317" s="51" t="str">
        <f t="shared" si="3"/>
        <v>Ativo</v>
      </c>
      <c r="W317" s="45"/>
      <c r="X317" s="52" t="s">
        <v>124</v>
      </c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>
        <v>0.0</v>
      </c>
      <c r="AJ317" s="54">
        <v>105836.32</v>
      </c>
      <c r="AK317" s="54">
        <v>106490.87</v>
      </c>
      <c r="AL317" s="54">
        <v>106310.81</v>
      </c>
      <c r="AM317" s="54">
        <v>108368.87</v>
      </c>
      <c r="AN317" s="54">
        <v>111434.97</v>
      </c>
      <c r="AO317" s="54">
        <v>109846.93</v>
      </c>
      <c r="AP317" s="53">
        <v>110817.33</v>
      </c>
      <c r="AQ317" s="53">
        <v>111940.5</v>
      </c>
      <c r="AR317" s="53">
        <v>111118.47</v>
      </c>
      <c r="AS317" s="53">
        <v>110725.5</v>
      </c>
      <c r="AT317" s="53">
        <f t="array" ref="AT317">XLOOKUP(C317,'PL TOTAL D0'!A:A,'PL TOTAL D0'!C:C,"")</f>
        <v>2532.29</v>
      </c>
    </row>
    <row r="318" ht="15.75" customHeight="1">
      <c r="A318" s="41" t="s">
        <v>36</v>
      </c>
      <c r="B318" s="42" t="s">
        <v>1158</v>
      </c>
      <c r="C318" s="43" t="s">
        <v>1159</v>
      </c>
      <c r="D318" s="44" t="s">
        <v>18</v>
      </c>
      <c r="E318" s="45" t="s">
        <v>19</v>
      </c>
      <c r="F318" s="44" t="s">
        <v>20</v>
      </c>
      <c r="G318" s="44" t="str">
        <f t="shared" si="1"/>
        <v>Breno</v>
      </c>
      <c r="H318" s="51" t="s">
        <v>147</v>
      </c>
      <c r="I318" s="46" t="s">
        <v>24</v>
      </c>
      <c r="J318" s="44" t="str">
        <f t="shared" si="6"/>
        <v>Sim</v>
      </c>
      <c r="K318" s="47">
        <v>44945.0</v>
      </c>
      <c r="L318" s="45"/>
      <c r="M318" s="45" t="s">
        <v>51</v>
      </c>
      <c r="N318" s="48">
        <v>0.012</v>
      </c>
      <c r="O318" s="44" t="s">
        <v>24</v>
      </c>
      <c r="P318" s="49">
        <v>0.0</v>
      </c>
      <c r="Q318" s="60" t="s">
        <v>1160</v>
      </c>
      <c r="R318" s="50"/>
      <c r="S318" s="45" t="s">
        <v>113</v>
      </c>
      <c r="T318" s="24" t="s">
        <v>1161</v>
      </c>
      <c r="U318" s="9" t="s">
        <v>19</v>
      </c>
      <c r="V318" s="51" t="str">
        <f t="shared" si="3"/>
        <v>Ativo</v>
      </c>
      <c r="W318" s="45"/>
      <c r="X318" s="52" t="s">
        <v>124</v>
      </c>
      <c r="Y318" s="54"/>
      <c r="Z318" s="54"/>
      <c r="AA318" s="54"/>
      <c r="AB318" s="54"/>
      <c r="AC318" s="54">
        <v>1922920.39</v>
      </c>
      <c r="AD318" s="54">
        <v>2493271.63</v>
      </c>
      <c r="AE318" s="54">
        <v>2520762.31</v>
      </c>
      <c r="AF318" s="54">
        <v>2538779.45</v>
      </c>
      <c r="AG318" s="54">
        <v>2566640.21</v>
      </c>
      <c r="AH318" s="54">
        <v>2590353.9</v>
      </c>
      <c r="AI318" s="54">
        <v>2613104.75</v>
      </c>
      <c r="AJ318" s="54">
        <v>2636690.92</v>
      </c>
      <c r="AK318" s="54">
        <v>2658373.0</v>
      </c>
      <c r="AL318" s="54">
        <v>2682028.77</v>
      </c>
      <c r="AM318" s="54">
        <v>2701699.72</v>
      </c>
      <c r="AN318" s="54">
        <v>2722116.52</v>
      </c>
      <c r="AO318" s="54">
        <v>2714748.31</v>
      </c>
      <c r="AP318" s="53">
        <v>643021.64</v>
      </c>
      <c r="AQ318" s="53">
        <v>648589.35</v>
      </c>
      <c r="AR318" s="53">
        <v>585320.19</v>
      </c>
      <c r="AS318" s="53">
        <v>590091.3</v>
      </c>
      <c r="AT318" s="53">
        <f t="array" ref="AT318">XLOOKUP(C318,'PL TOTAL D0'!A:A,'PL TOTAL D0'!C:C,"")</f>
        <v>594830</v>
      </c>
    </row>
    <row r="319" ht="15.75" customHeight="1">
      <c r="A319" s="41" t="s">
        <v>36</v>
      </c>
      <c r="B319" s="42" t="s">
        <v>1162</v>
      </c>
      <c r="C319" s="43" t="s">
        <v>1163</v>
      </c>
      <c r="D319" s="44" t="s">
        <v>18</v>
      </c>
      <c r="E319" s="45" t="s">
        <v>175</v>
      </c>
      <c r="F319" s="44" t="s">
        <v>197</v>
      </c>
      <c r="G319" s="44" t="str">
        <f t="shared" si="1"/>
        <v>Breno</v>
      </c>
      <c r="H319" s="46" t="s">
        <v>111</v>
      </c>
      <c r="I319" s="46" t="s">
        <v>24</v>
      </c>
      <c r="J319" s="44" t="str">
        <f t="shared" si="6"/>
        <v>Não</v>
      </c>
      <c r="K319" s="47">
        <v>45028.0</v>
      </c>
      <c r="L319" s="45"/>
      <c r="M319" s="45" t="s">
        <v>41</v>
      </c>
      <c r="N319" s="48">
        <v>0.015</v>
      </c>
      <c r="O319" s="44" t="s">
        <v>42</v>
      </c>
      <c r="P319" s="49">
        <v>0.1</v>
      </c>
      <c r="Q319" s="138"/>
      <c r="R319" s="138"/>
      <c r="S319" s="45" t="s">
        <v>113</v>
      </c>
      <c r="T319" s="24" t="s">
        <v>1164</v>
      </c>
      <c r="U319" s="9" t="s">
        <v>29</v>
      </c>
      <c r="V319" s="51" t="str">
        <f t="shared" si="3"/>
        <v>Ativo</v>
      </c>
      <c r="W319" s="45"/>
      <c r="X319" s="52" t="s">
        <v>115</v>
      </c>
      <c r="Y319" s="54"/>
      <c r="Z319" s="54"/>
      <c r="AA319" s="54"/>
      <c r="AB319" s="54"/>
      <c r="AC319" s="54">
        <v>0.0</v>
      </c>
      <c r="AD319" s="54">
        <v>0.0</v>
      </c>
      <c r="AE319" s="54">
        <v>0.0</v>
      </c>
      <c r="AF319" s="54">
        <v>1257106.81</v>
      </c>
      <c r="AG319" s="54">
        <v>1279464.7</v>
      </c>
      <c r="AH319" s="54">
        <v>1303880.5</v>
      </c>
      <c r="AI319" s="54">
        <v>1319712.68</v>
      </c>
      <c r="AJ319" s="54">
        <v>1301655.48</v>
      </c>
      <c r="AK319" s="54">
        <v>1306517.9</v>
      </c>
      <c r="AL319" s="54">
        <v>1294721.43</v>
      </c>
      <c r="AM319" s="54">
        <v>1309541.25</v>
      </c>
      <c r="AN319" s="54">
        <v>1332806.55</v>
      </c>
      <c r="AO319" s="54">
        <v>935959.23</v>
      </c>
      <c r="AP319" s="53">
        <v>939767.14</v>
      </c>
      <c r="AQ319" s="53">
        <v>929335.64</v>
      </c>
      <c r="AR319" s="53">
        <v>915961.54</v>
      </c>
      <c r="AS319" s="53">
        <v>900357.0</v>
      </c>
      <c r="AT319" s="53">
        <f t="array" ref="AT319">XLOOKUP(C319,'PL TOTAL D0'!A:A,'PL TOTAL D0'!C:C,"")</f>
        <v>878661.4</v>
      </c>
    </row>
    <row r="320" ht="15.75" customHeight="1">
      <c r="A320" s="41" t="s">
        <v>36</v>
      </c>
      <c r="B320" s="55" t="s">
        <v>1165</v>
      </c>
      <c r="C320" s="56" t="s">
        <v>1166</v>
      </c>
      <c r="D320" s="9" t="s">
        <v>18</v>
      </c>
      <c r="E320" s="24" t="s">
        <v>29</v>
      </c>
      <c r="F320" s="9" t="s">
        <v>369</v>
      </c>
      <c r="G320" s="44" t="str">
        <f t="shared" si="1"/>
        <v>Augusto</v>
      </c>
      <c r="H320" s="51" t="s">
        <v>206</v>
      </c>
      <c r="I320" s="51" t="s">
        <v>24</v>
      </c>
      <c r="J320" s="44" t="str">
        <f t="shared" si="6"/>
        <v>Não</v>
      </c>
      <c r="K320" s="57">
        <v>45470.0</v>
      </c>
      <c r="L320" s="45"/>
      <c r="M320" s="24" t="s">
        <v>51</v>
      </c>
      <c r="N320" s="58">
        <v>0.011</v>
      </c>
      <c r="O320" s="9" t="s">
        <v>24</v>
      </c>
      <c r="P320" s="59">
        <v>0.0</v>
      </c>
      <c r="Q320" s="138"/>
      <c r="R320" s="138"/>
      <c r="S320" s="24" t="s">
        <v>113</v>
      </c>
      <c r="T320" s="24" t="s">
        <v>1167</v>
      </c>
      <c r="U320" s="9" t="s">
        <v>29</v>
      </c>
      <c r="V320" s="51" t="str">
        <f t="shared" si="3"/>
        <v>Ativo</v>
      </c>
      <c r="W320" s="24" t="s">
        <v>69</v>
      </c>
      <c r="X320" s="52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3"/>
      <c r="AQ320" s="53"/>
      <c r="AR320" s="53"/>
      <c r="AS320" s="53"/>
      <c r="AT320" s="53">
        <f t="array" ref="AT320">XLOOKUP(C320,'PL TOTAL D0'!A:A,'PL TOTAL D0'!C:C,"")</f>
        <v>300000</v>
      </c>
    </row>
    <row r="321" ht="15.75" customHeight="1">
      <c r="A321" s="41" t="s">
        <v>36</v>
      </c>
      <c r="B321" s="55" t="s">
        <v>1165</v>
      </c>
      <c r="C321" s="56" t="s">
        <v>1168</v>
      </c>
      <c r="D321" s="9" t="s">
        <v>18</v>
      </c>
      <c r="E321" s="24" t="s">
        <v>29</v>
      </c>
      <c r="F321" s="9" t="s">
        <v>369</v>
      </c>
      <c r="G321" s="44" t="str">
        <f t="shared" si="1"/>
        <v>#N/A</v>
      </c>
      <c r="H321" s="51" t="s">
        <v>206</v>
      </c>
      <c r="I321" s="51" t="s">
        <v>24</v>
      </c>
      <c r="J321" s="44" t="str">
        <f t="shared" si="6"/>
        <v>Sim</v>
      </c>
      <c r="K321" s="57">
        <v>45470.0</v>
      </c>
      <c r="L321" s="45"/>
      <c r="M321" s="24" t="s">
        <v>190</v>
      </c>
      <c r="N321" s="58">
        <v>0.018</v>
      </c>
      <c r="O321" s="9" t="s">
        <v>191</v>
      </c>
      <c r="P321" s="59">
        <v>0.2</v>
      </c>
      <c r="Q321" s="60" t="s">
        <v>1169</v>
      </c>
      <c r="R321" s="138"/>
      <c r="S321" s="24" t="s">
        <v>113</v>
      </c>
      <c r="T321" s="24" t="s">
        <v>1167</v>
      </c>
      <c r="U321" s="9" t="s">
        <v>29</v>
      </c>
      <c r="V321" s="51" t="str">
        <f t="shared" si="3"/>
        <v>Ativo</v>
      </c>
      <c r="W321" s="24" t="s">
        <v>69</v>
      </c>
      <c r="X321" s="52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3"/>
      <c r="AQ321" s="53"/>
      <c r="AR321" s="53"/>
      <c r="AS321" s="53"/>
      <c r="AT321" s="53" t="str">
        <f t="array" ref="AT321">XLOOKUP(C321,'PL TOTAL D0'!A:A,'PL TOTAL D0'!C:C,"")</f>
        <v/>
      </c>
    </row>
    <row r="322" ht="15.75" customHeight="1">
      <c r="A322" s="41" t="s">
        <v>36</v>
      </c>
      <c r="B322" s="61" t="s">
        <v>1170</v>
      </c>
      <c r="C322" s="43" t="s">
        <v>1171</v>
      </c>
      <c r="D322" s="44" t="s">
        <v>18</v>
      </c>
      <c r="E322" s="45" t="s">
        <v>175</v>
      </c>
      <c r="F322" s="44" t="s">
        <v>176</v>
      </c>
      <c r="G322" s="44" t="str">
        <f t="shared" si="1"/>
        <v>Breno</v>
      </c>
      <c r="H322" s="46" t="s">
        <v>111</v>
      </c>
      <c r="I322" s="46" t="s">
        <v>24</v>
      </c>
      <c r="J322" s="44" t="str">
        <f t="shared" si="6"/>
        <v>Não</v>
      </c>
      <c r="K322" s="47">
        <v>45028.0</v>
      </c>
      <c r="L322" s="45"/>
      <c r="M322" s="45" t="s">
        <v>41</v>
      </c>
      <c r="N322" s="48">
        <v>0.015</v>
      </c>
      <c r="O322" s="44" t="s">
        <v>42</v>
      </c>
      <c r="P322" s="49">
        <v>0.1</v>
      </c>
      <c r="Q322" s="138"/>
      <c r="R322" s="138"/>
      <c r="S322" s="45" t="s">
        <v>113</v>
      </c>
      <c r="T322" s="24" t="s">
        <v>1172</v>
      </c>
      <c r="U322" s="9" t="s">
        <v>179</v>
      </c>
      <c r="V322" s="51" t="str">
        <f t="shared" si="3"/>
        <v>Ativo</v>
      </c>
      <c r="W322" s="45"/>
      <c r="X322" s="52" t="s">
        <v>115</v>
      </c>
      <c r="Y322" s="54"/>
      <c r="Z322" s="54"/>
      <c r="AA322" s="54"/>
      <c r="AB322" s="54"/>
      <c r="AC322" s="54"/>
      <c r="AD322" s="54"/>
      <c r="AE322" s="54">
        <v>0.0</v>
      </c>
      <c r="AF322" s="54">
        <v>355326.46</v>
      </c>
      <c r="AG322" s="54">
        <v>360391.21</v>
      </c>
      <c r="AH322" s="54">
        <v>366511.0</v>
      </c>
      <c r="AI322" s="54">
        <v>370316.11</v>
      </c>
      <c r="AJ322" s="54">
        <v>367855.05</v>
      </c>
      <c r="AK322" s="54">
        <v>369466.61</v>
      </c>
      <c r="AL322" s="54">
        <v>368762.06</v>
      </c>
      <c r="AM322" s="54">
        <v>376416.68</v>
      </c>
      <c r="AN322" s="54">
        <v>381656.46</v>
      </c>
      <c r="AO322" s="54">
        <v>375998.35</v>
      </c>
      <c r="AP322" s="53">
        <v>378904.15</v>
      </c>
      <c r="AQ322" s="53">
        <v>581827.86</v>
      </c>
      <c r="AR322" s="53">
        <v>577271.54</v>
      </c>
      <c r="AS322" s="53">
        <v>574841.0</v>
      </c>
      <c r="AT322" s="53">
        <f t="array" ref="AT322">XLOOKUP(C322,'PL TOTAL D0'!A:A,'PL TOTAL D0'!C:C,"")</f>
        <v>578389.1</v>
      </c>
    </row>
    <row r="323" ht="15.75" customHeight="1">
      <c r="A323" s="41" t="s">
        <v>36</v>
      </c>
      <c r="B323" s="61" t="s">
        <v>1173</v>
      </c>
      <c r="C323" s="43" t="s">
        <v>1174</v>
      </c>
      <c r="D323" s="44" t="s">
        <v>18</v>
      </c>
      <c r="E323" s="45" t="s">
        <v>29</v>
      </c>
      <c r="F323" s="44" t="s">
        <v>295</v>
      </c>
      <c r="G323" s="44" t="str">
        <f t="shared" si="1"/>
        <v>Breno</v>
      </c>
      <c r="H323" s="46" t="s">
        <v>111</v>
      </c>
      <c r="I323" s="46" t="s">
        <v>24</v>
      </c>
      <c r="J323" s="44" t="str">
        <f t="shared" si="6"/>
        <v>Não</v>
      </c>
      <c r="K323" s="47">
        <v>45008.0</v>
      </c>
      <c r="L323" s="45"/>
      <c r="M323" s="45" t="s">
        <v>51</v>
      </c>
      <c r="N323" s="48">
        <v>0.012</v>
      </c>
      <c r="O323" s="44" t="s">
        <v>24</v>
      </c>
      <c r="P323" s="49">
        <v>0.0</v>
      </c>
      <c r="Q323" s="138"/>
      <c r="R323" s="138"/>
      <c r="S323" s="45" t="s">
        <v>113</v>
      </c>
      <c r="T323" s="24" t="s">
        <v>1175</v>
      </c>
      <c r="U323" s="9" t="s">
        <v>783</v>
      </c>
      <c r="V323" s="51" t="str">
        <f t="shared" si="3"/>
        <v>Ativo</v>
      </c>
      <c r="W323" s="45"/>
      <c r="X323" s="52" t="s">
        <v>124</v>
      </c>
      <c r="Y323" s="54"/>
      <c r="Z323" s="54"/>
      <c r="AA323" s="54"/>
      <c r="AB323" s="54"/>
      <c r="AC323" s="54"/>
      <c r="AD323" s="54"/>
      <c r="AE323" s="54">
        <v>501068.64</v>
      </c>
      <c r="AF323" s="54">
        <v>504869.41</v>
      </c>
      <c r="AG323" s="54">
        <v>510334.32</v>
      </c>
      <c r="AH323" s="54">
        <v>514928.52</v>
      </c>
      <c r="AI323" s="54">
        <v>519371.42</v>
      </c>
      <c r="AJ323" s="54">
        <v>524719.4</v>
      </c>
      <c r="AK323" s="54">
        <v>529041.09</v>
      </c>
      <c r="AL323" s="54">
        <v>533677.29</v>
      </c>
      <c r="AM323" s="54">
        <v>534608.02</v>
      </c>
      <c r="AN323" s="54">
        <v>538744.15</v>
      </c>
      <c r="AO323" s="54">
        <v>543769.68</v>
      </c>
      <c r="AP323" s="53">
        <v>548219.32</v>
      </c>
      <c r="AQ323" s="53">
        <v>550429.91</v>
      </c>
      <c r="AR323" s="53">
        <v>552172.42</v>
      </c>
      <c r="AS323" s="53">
        <v>556571.5</v>
      </c>
      <c r="AT323" s="53">
        <f t="array" ref="AT323">XLOOKUP(C323,'PL TOTAL D0'!A:A,'PL TOTAL D0'!C:C,"")</f>
        <v>560574.7</v>
      </c>
    </row>
    <row r="324" ht="15.75" customHeight="1">
      <c r="A324" s="41" t="s">
        <v>36</v>
      </c>
      <c r="B324" s="42" t="s">
        <v>1176</v>
      </c>
      <c r="C324" s="43" t="s">
        <v>1177</v>
      </c>
      <c r="D324" s="44" t="s">
        <v>18</v>
      </c>
      <c r="E324" s="45" t="s">
        <v>19</v>
      </c>
      <c r="F324" s="44" t="s">
        <v>214</v>
      </c>
      <c r="G324" s="44" t="str">
        <f t="shared" si="1"/>
        <v>Breno</v>
      </c>
      <c r="H324" s="46" t="s">
        <v>111</v>
      </c>
      <c r="I324" s="46" t="s">
        <v>24</v>
      </c>
      <c r="J324" s="44" t="str">
        <f t="shared" si="6"/>
        <v>Não</v>
      </c>
      <c r="K324" s="47">
        <v>44909.0</v>
      </c>
      <c r="L324" s="45"/>
      <c r="M324" s="45" t="s">
        <v>51</v>
      </c>
      <c r="N324" s="48">
        <v>0.01</v>
      </c>
      <c r="O324" s="44" t="s">
        <v>24</v>
      </c>
      <c r="P324" s="49">
        <v>0.0</v>
      </c>
      <c r="Q324" s="138"/>
      <c r="R324" s="138"/>
      <c r="S324" s="45" t="s">
        <v>365</v>
      </c>
      <c r="T324" s="24">
        <v>4.7341517000108E13</v>
      </c>
      <c r="U324" s="9" t="s">
        <v>19</v>
      </c>
      <c r="V324" s="51" t="str">
        <f t="shared" si="3"/>
        <v>Ativo</v>
      </c>
      <c r="W324" s="45"/>
      <c r="X324" s="52" t="s">
        <v>124</v>
      </c>
      <c r="Y324" s="54"/>
      <c r="Z324" s="54"/>
      <c r="AA324" s="54"/>
      <c r="AB324" s="54">
        <v>1200247.58</v>
      </c>
      <c r="AC324" s="54">
        <v>1178447.93</v>
      </c>
      <c r="AD324" s="54">
        <v>1152279.75</v>
      </c>
      <c r="AE324" s="54">
        <v>1129848.76</v>
      </c>
      <c r="AF324" s="54">
        <v>1110519.6</v>
      </c>
      <c r="AG324" s="54">
        <v>1098123.19</v>
      </c>
      <c r="AH324" s="54">
        <v>1093084.04</v>
      </c>
      <c r="AI324" s="54">
        <v>1090968.79</v>
      </c>
      <c r="AJ324" s="54">
        <v>1064172.67</v>
      </c>
      <c r="AK324" s="54">
        <v>1072675.14</v>
      </c>
      <c r="AL324" s="54">
        <v>1067565.04</v>
      </c>
      <c r="AM324" s="54">
        <v>1053672.81</v>
      </c>
      <c r="AN324" s="54">
        <v>1045311.94</v>
      </c>
      <c r="AO324" s="54">
        <v>1037210.17</v>
      </c>
      <c r="AP324" s="53">
        <v>896369.06</v>
      </c>
      <c r="AQ324" s="53">
        <v>874087.61</v>
      </c>
      <c r="AR324" s="53">
        <v>797210.69</v>
      </c>
      <c r="AS324" s="53">
        <v>716020.1</v>
      </c>
      <c r="AT324" s="53">
        <f t="array" ref="AT324">XLOOKUP(C324,'PL TOTAL D0'!A:A,'PL TOTAL D0'!C:C,"")</f>
        <v>669078.6</v>
      </c>
    </row>
    <row r="325" ht="15.75" customHeight="1">
      <c r="A325" s="41" t="s">
        <v>36</v>
      </c>
      <c r="B325" s="42" t="s">
        <v>1178</v>
      </c>
      <c r="C325" s="43" t="s">
        <v>1179</v>
      </c>
      <c r="D325" s="44" t="s">
        <v>18</v>
      </c>
      <c r="E325" s="45" t="s">
        <v>175</v>
      </c>
      <c r="F325" s="44" t="s">
        <v>176</v>
      </c>
      <c r="G325" s="44" t="str">
        <f t="shared" si="1"/>
        <v>Breno</v>
      </c>
      <c r="H325" s="46" t="s">
        <v>111</v>
      </c>
      <c r="I325" s="46" t="s">
        <v>24</v>
      </c>
      <c r="J325" s="44" t="str">
        <f t="shared" si="6"/>
        <v>Não</v>
      </c>
      <c r="K325" s="47">
        <v>45034.0</v>
      </c>
      <c r="L325" s="45"/>
      <c r="M325" s="45" t="s">
        <v>190</v>
      </c>
      <c r="N325" s="48">
        <v>0.015</v>
      </c>
      <c r="O325" s="44" t="s">
        <v>191</v>
      </c>
      <c r="P325" s="49">
        <v>0.2</v>
      </c>
      <c r="Q325" s="50"/>
      <c r="R325" s="50"/>
      <c r="S325" s="45" t="s">
        <v>113</v>
      </c>
      <c r="T325" s="24" t="s">
        <v>1180</v>
      </c>
      <c r="U325" s="9" t="s">
        <v>179</v>
      </c>
      <c r="V325" s="51" t="str">
        <f t="shared" si="3"/>
        <v>Ativo</v>
      </c>
      <c r="W325" s="45"/>
      <c r="X325" s="52" t="s">
        <v>115</v>
      </c>
      <c r="Y325" s="54"/>
      <c r="Z325" s="54"/>
      <c r="AA325" s="54"/>
      <c r="AB325" s="54"/>
      <c r="AC325" s="54"/>
      <c r="AD325" s="54"/>
      <c r="AE325" s="54">
        <v>0.0</v>
      </c>
      <c r="AF325" s="54">
        <v>14649.95</v>
      </c>
      <c r="AG325" s="54">
        <v>347561.87</v>
      </c>
      <c r="AH325" s="54">
        <v>375835.95</v>
      </c>
      <c r="AI325" s="54">
        <v>460484.47</v>
      </c>
      <c r="AJ325" s="54">
        <v>471049.81</v>
      </c>
      <c r="AK325" s="54">
        <v>499682.77</v>
      </c>
      <c r="AL325" s="54">
        <v>522608.53</v>
      </c>
      <c r="AM325" s="54">
        <v>572538.7</v>
      </c>
      <c r="AN325" s="54">
        <v>634632.13</v>
      </c>
      <c r="AO325" s="54">
        <v>593675.26</v>
      </c>
      <c r="AP325" s="53">
        <v>602012.14</v>
      </c>
      <c r="AQ325" s="53">
        <v>640051.07</v>
      </c>
      <c r="AR325" s="53">
        <v>614196.9</v>
      </c>
      <c r="AS325" s="53">
        <v>613215.2</v>
      </c>
      <c r="AT325" s="53">
        <f t="array" ref="AT325">XLOOKUP(C325,'PL TOTAL D0'!A:A,'PL TOTAL D0'!C:C,"")</f>
        <v>628701.6</v>
      </c>
    </row>
    <row r="326" ht="15.75" customHeight="1">
      <c r="A326" s="41" t="s">
        <v>36</v>
      </c>
      <c r="B326" s="61" t="s">
        <v>1178</v>
      </c>
      <c r="C326" s="43" t="s">
        <v>1181</v>
      </c>
      <c r="D326" s="44" t="s">
        <v>18</v>
      </c>
      <c r="E326" s="45" t="s">
        <v>175</v>
      </c>
      <c r="F326" s="44" t="s">
        <v>176</v>
      </c>
      <c r="G326" s="44" t="str">
        <f t="shared" si="1"/>
        <v>Breno</v>
      </c>
      <c r="H326" s="46" t="s">
        <v>111</v>
      </c>
      <c r="I326" s="46" t="s">
        <v>24</v>
      </c>
      <c r="J326" s="44" t="str">
        <f t="shared" si="6"/>
        <v>Não</v>
      </c>
      <c r="K326" s="47">
        <v>45033.0</v>
      </c>
      <c r="L326" s="45"/>
      <c r="M326" s="45" t="s">
        <v>51</v>
      </c>
      <c r="N326" s="48">
        <v>0.012</v>
      </c>
      <c r="O326" s="44" t="s">
        <v>24</v>
      </c>
      <c r="P326" s="49">
        <v>0.0</v>
      </c>
      <c r="Q326" s="138"/>
      <c r="R326" s="138"/>
      <c r="S326" s="45" t="s">
        <v>113</v>
      </c>
      <c r="T326" s="24" t="s">
        <v>1180</v>
      </c>
      <c r="U326" s="9" t="s">
        <v>179</v>
      </c>
      <c r="V326" s="51" t="str">
        <f t="shared" si="3"/>
        <v>Ativo</v>
      </c>
      <c r="W326" s="45"/>
      <c r="X326" s="52" t="s">
        <v>115</v>
      </c>
      <c r="Y326" s="54"/>
      <c r="Z326" s="54"/>
      <c r="AA326" s="54"/>
      <c r="AB326" s="54"/>
      <c r="AC326" s="54"/>
      <c r="AD326" s="54"/>
      <c r="AE326" s="54">
        <v>0.0</v>
      </c>
      <c r="AF326" s="54">
        <v>15035.36</v>
      </c>
      <c r="AG326" s="54">
        <v>494989.38</v>
      </c>
      <c r="AH326" s="54">
        <v>493279.87</v>
      </c>
      <c r="AI326" s="54">
        <v>532488.02</v>
      </c>
      <c r="AJ326" s="54">
        <v>562884.98</v>
      </c>
      <c r="AK326" s="54">
        <v>592435.26</v>
      </c>
      <c r="AL326" s="54">
        <v>637936.48</v>
      </c>
      <c r="AM326" s="54">
        <v>672615.94</v>
      </c>
      <c r="AN326" s="54">
        <v>717838.38</v>
      </c>
      <c r="AO326" s="54">
        <v>724329.76</v>
      </c>
      <c r="AP326" s="53">
        <v>729024.97</v>
      </c>
      <c r="AQ326" s="53">
        <v>765575.63</v>
      </c>
      <c r="AR326" s="53">
        <v>771439.14</v>
      </c>
      <c r="AS326" s="53">
        <v>794094.8</v>
      </c>
      <c r="AT326" s="53">
        <f t="array" ref="AT326">XLOOKUP(C326,'PL TOTAL D0'!A:A,'PL TOTAL D0'!C:C,"")</f>
        <v>799726.2</v>
      </c>
    </row>
    <row r="327" ht="15.75" customHeight="1">
      <c r="A327" s="41" t="s">
        <v>36</v>
      </c>
      <c r="B327" s="61" t="s">
        <v>1178</v>
      </c>
      <c r="C327" s="43" t="s">
        <v>1182</v>
      </c>
      <c r="D327" s="44" t="s">
        <v>18</v>
      </c>
      <c r="E327" s="45" t="s">
        <v>175</v>
      </c>
      <c r="F327" s="44" t="s">
        <v>176</v>
      </c>
      <c r="G327" s="44" t="str">
        <f t="shared" si="1"/>
        <v>#N/A</v>
      </c>
      <c r="H327" s="46" t="s">
        <v>186</v>
      </c>
      <c r="I327" s="46" t="s">
        <v>24</v>
      </c>
      <c r="J327" s="44" t="str">
        <f t="shared" si="6"/>
        <v>Não</v>
      </c>
      <c r="K327" s="47">
        <v>45077.0</v>
      </c>
      <c r="L327" s="72">
        <v>45036.0</v>
      </c>
      <c r="M327" s="45" t="s">
        <v>190</v>
      </c>
      <c r="N327" s="48">
        <v>0.015</v>
      </c>
      <c r="O327" s="44" t="s">
        <v>191</v>
      </c>
      <c r="P327" s="49">
        <v>0.2</v>
      </c>
      <c r="Q327" s="121"/>
      <c r="R327" s="121"/>
      <c r="S327" s="45" t="s">
        <v>113</v>
      </c>
      <c r="T327" s="24" t="s">
        <v>1180</v>
      </c>
      <c r="U327" s="9" t="s">
        <v>179</v>
      </c>
      <c r="V327" s="51" t="str">
        <f t="shared" si="3"/>
        <v>Encerrado</v>
      </c>
      <c r="W327" s="45"/>
      <c r="X327" s="52"/>
      <c r="Y327" s="54"/>
      <c r="Z327" s="54"/>
      <c r="AA327" s="54"/>
      <c r="AB327" s="54"/>
      <c r="AC327" s="54"/>
      <c r="AD327" s="54"/>
      <c r="AE327" s="54">
        <v>0.0</v>
      </c>
      <c r="AF327" s="54">
        <v>0.0</v>
      </c>
      <c r="AG327" s="54">
        <v>0.0</v>
      </c>
      <c r="AH327" s="54">
        <v>0.0</v>
      </c>
      <c r="AI327" s="54">
        <v>0.0</v>
      </c>
      <c r="AJ327" s="54">
        <v>0.0</v>
      </c>
      <c r="AK327" s="54">
        <v>0.0</v>
      </c>
      <c r="AL327" s="54">
        <v>0.0</v>
      </c>
      <c r="AM327" s="54">
        <v>0.0</v>
      </c>
      <c r="AN327" s="54">
        <v>0.0</v>
      </c>
      <c r="AO327" s="54">
        <v>0.0</v>
      </c>
      <c r="AP327" s="53">
        <v>0.0</v>
      </c>
      <c r="AQ327" s="53">
        <v>0.0</v>
      </c>
      <c r="AR327" s="53">
        <v>0.0</v>
      </c>
      <c r="AS327" s="53">
        <v>0.0</v>
      </c>
      <c r="AT327" s="53" t="str">
        <f t="array" ref="AT327">XLOOKUP(C327,'PL TOTAL D0'!A:A,'PL TOTAL D0'!C:C,"")</f>
        <v/>
      </c>
    </row>
    <row r="328" ht="15.75" customHeight="1">
      <c r="A328" s="41" t="s">
        <v>36</v>
      </c>
      <c r="B328" s="61" t="s">
        <v>1183</v>
      </c>
      <c r="C328" s="43" t="s">
        <v>1184</v>
      </c>
      <c r="D328" s="9" t="s">
        <v>77</v>
      </c>
      <c r="E328" s="45" t="s">
        <v>29</v>
      </c>
      <c r="F328" s="9" t="s">
        <v>182</v>
      </c>
      <c r="G328" s="44" t="str">
        <f t="shared" si="1"/>
        <v>Bruno</v>
      </c>
      <c r="H328" s="46" t="s">
        <v>111</v>
      </c>
      <c r="I328" s="46" t="s">
        <v>24</v>
      </c>
      <c r="J328" s="44" t="str">
        <f t="shared" si="6"/>
        <v>Não</v>
      </c>
      <c r="K328" s="47">
        <v>45063.0</v>
      </c>
      <c r="L328" s="62"/>
      <c r="M328" s="45" t="s">
        <v>51</v>
      </c>
      <c r="N328" s="48">
        <v>0.01</v>
      </c>
      <c r="O328" s="44" t="s">
        <v>24</v>
      </c>
      <c r="P328" s="49">
        <v>0.0</v>
      </c>
      <c r="Q328" s="121"/>
      <c r="R328" s="121"/>
      <c r="S328" s="45" t="s">
        <v>365</v>
      </c>
      <c r="T328" s="24">
        <v>3.7057387000122E13</v>
      </c>
      <c r="U328" s="9" t="s">
        <v>29</v>
      </c>
      <c r="V328" s="51" t="str">
        <f t="shared" si="3"/>
        <v>Ativo</v>
      </c>
      <c r="W328" s="45"/>
      <c r="X328" s="52" t="s">
        <v>115</v>
      </c>
      <c r="Y328" s="54"/>
      <c r="Z328" s="54"/>
      <c r="AA328" s="54"/>
      <c r="AB328" s="54"/>
      <c r="AC328" s="54"/>
      <c r="AD328" s="54"/>
      <c r="AE328" s="54"/>
      <c r="AF328" s="54">
        <v>0.0</v>
      </c>
      <c r="AG328" s="54">
        <v>0.0</v>
      </c>
      <c r="AH328" s="54">
        <v>1273091.45</v>
      </c>
      <c r="AI328" s="54">
        <v>1283492.26</v>
      </c>
      <c r="AJ328" s="54">
        <v>1291270.0</v>
      </c>
      <c r="AK328" s="54">
        <v>1297464.97</v>
      </c>
      <c r="AL328" s="54">
        <v>1337778.23</v>
      </c>
      <c r="AM328" s="54">
        <v>1347751.78</v>
      </c>
      <c r="AN328" s="54">
        <v>1357641.77</v>
      </c>
      <c r="AO328" s="54">
        <v>1366302.01</v>
      </c>
      <c r="AP328" s="53">
        <v>1376805.84</v>
      </c>
      <c r="AQ328" s="53">
        <v>1384069.46</v>
      </c>
      <c r="AR328" s="53">
        <v>1384590.58</v>
      </c>
      <c r="AS328" s="53">
        <v>1387450.0</v>
      </c>
      <c r="AT328" s="53">
        <f t="array" ref="AT328">XLOOKUP(C328,'PL TOTAL D0'!A:A,'PL TOTAL D0'!C:C,"")</f>
        <v>1394987</v>
      </c>
    </row>
    <row r="329" ht="15.75" customHeight="1">
      <c r="A329" s="41" t="s">
        <v>36</v>
      </c>
      <c r="B329" s="55" t="s">
        <v>1185</v>
      </c>
      <c r="C329" s="43" t="s">
        <v>1186</v>
      </c>
      <c r="D329" s="44" t="s">
        <v>18</v>
      </c>
      <c r="E329" s="45" t="s">
        <v>19</v>
      </c>
      <c r="F329" s="45" t="s">
        <v>257</v>
      </c>
      <c r="G329" s="44" t="str">
        <f t="shared" si="1"/>
        <v>Augusto</v>
      </c>
      <c r="H329" s="46" t="s">
        <v>111</v>
      </c>
      <c r="I329" s="51" t="s">
        <v>24</v>
      </c>
      <c r="J329" s="44" t="str">
        <f t="shared" si="6"/>
        <v>Não</v>
      </c>
      <c r="K329" s="62">
        <v>45163.0</v>
      </c>
      <c r="L329" s="41"/>
      <c r="M329" s="45" t="s">
        <v>51</v>
      </c>
      <c r="N329" s="116">
        <v>0.012</v>
      </c>
      <c r="O329" s="44" t="s">
        <v>24</v>
      </c>
      <c r="P329" s="49">
        <v>0.0</v>
      </c>
      <c r="Q329" s="73"/>
      <c r="R329" s="74"/>
      <c r="S329" s="45" t="s">
        <v>365</v>
      </c>
      <c r="T329" s="24" t="s">
        <v>1187</v>
      </c>
      <c r="U329" s="24" t="s">
        <v>19</v>
      </c>
      <c r="V329" s="51" t="str">
        <f t="shared" si="3"/>
        <v>Ativo</v>
      </c>
      <c r="W329" s="45"/>
      <c r="X329" s="52" t="s">
        <v>115</v>
      </c>
      <c r="Y329" s="190"/>
      <c r="Z329" s="190"/>
      <c r="AA329" s="190"/>
      <c r="AB329" s="190"/>
      <c r="AC329" s="54"/>
      <c r="AD329" s="54"/>
      <c r="AE329" s="54"/>
      <c r="AF329" s="54"/>
      <c r="AG329" s="54"/>
      <c r="AH329" s="54"/>
      <c r="AI329" s="54">
        <v>0.0</v>
      </c>
      <c r="AJ329" s="54">
        <v>0.0</v>
      </c>
      <c r="AK329" s="54">
        <v>0.0</v>
      </c>
      <c r="AL329" s="54">
        <v>0.0</v>
      </c>
      <c r="AM329" s="54">
        <v>0.0</v>
      </c>
      <c r="AN329" s="54">
        <v>100000.0</v>
      </c>
      <c r="AO329" s="54">
        <v>302510.1</v>
      </c>
      <c r="AP329" s="53">
        <v>284642.17</v>
      </c>
      <c r="AQ329" s="53">
        <v>53523.46</v>
      </c>
      <c r="AR329" s="53">
        <v>9670.62</v>
      </c>
      <c r="AS329" s="53">
        <v>9733.72</v>
      </c>
      <c r="AT329" s="53">
        <f t="array" ref="AT329">XLOOKUP(C329,'PL TOTAL D0'!A:A,'PL TOTAL D0'!C:C,"")</f>
        <v>9792.17</v>
      </c>
    </row>
    <row r="330" ht="15.75" customHeight="1">
      <c r="A330" s="41" t="s">
        <v>36</v>
      </c>
      <c r="B330" s="55" t="s">
        <v>1185</v>
      </c>
      <c r="C330" s="43" t="s">
        <v>1188</v>
      </c>
      <c r="D330" s="44" t="s">
        <v>18</v>
      </c>
      <c r="E330" s="45" t="s">
        <v>19</v>
      </c>
      <c r="F330" s="44" t="s">
        <v>257</v>
      </c>
      <c r="G330" s="44" t="str">
        <f t="shared" si="1"/>
        <v>Bruno</v>
      </c>
      <c r="H330" s="46" t="s">
        <v>111</v>
      </c>
      <c r="I330" s="46" t="s">
        <v>24</v>
      </c>
      <c r="J330" s="44" t="str">
        <f t="shared" si="6"/>
        <v>Sim</v>
      </c>
      <c r="K330" s="47">
        <v>44964.0</v>
      </c>
      <c r="L330" s="45"/>
      <c r="M330" s="45" t="s">
        <v>112</v>
      </c>
      <c r="N330" s="48">
        <v>0.012</v>
      </c>
      <c r="O330" s="44" t="s">
        <v>24</v>
      </c>
      <c r="P330" s="49">
        <v>0.0</v>
      </c>
      <c r="Q330" s="60" t="s">
        <v>1189</v>
      </c>
      <c r="R330" s="50"/>
      <c r="S330" s="45" t="s">
        <v>365</v>
      </c>
      <c r="T330" s="24" t="s">
        <v>1190</v>
      </c>
      <c r="U330" s="9" t="s">
        <v>19</v>
      </c>
      <c r="V330" s="51" t="str">
        <f t="shared" si="3"/>
        <v>Ativo</v>
      </c>
      <c r="W330" s="45"/>
      <c r="X330" s="52" t="s">
        <v>115</v>
      </c>
      <c r="Y330" s="54"/>
      <c r="Z330" s="54"/>
      <c r="AA330" s="54"/>
      <c r="AB330" s="54"/>
      <c r="AC330" s="54">
        <v>0.0</v>
      </c>
      <c r="AD330" s="54">
        <v>1.590662459E7</v>
      </c>
      <c r="AE330" s="54">
        <v>1.591476817E7</v>
      </c>
      <c r="AF330" s="54">
        <v>1.604461861E7</v>
      </c>
      <c r="AG330" s="54">
        <v>1.589627726E7</v>
      </c>
      <c r="AH330" s="54">
        <v>1.605861637E7</v>
      </c>
      <c r="AI330" s="54">
        <v>1.609982012E7</v>
      </c>
      <c r="AJ330" s="54">
        <v>1.614164387E7</v>
      </c>
      <c r="AK330" s="54">
        <v>1.602877065E7</v>
      </c>
      <c r="AL330" s="54">
        <v>1.605470201E7</v>
      </c>
      <c r="AM330" s="54">
        <v>1.62120854E7</v>
      </c>
      <c r="AN330" s="54">
        <v>1.637399143E7</v>
      </c>
      <c r="AO330" s="54">
        <v>1.638818682E7</v>
      </c>
      <c r="AP330" s="53">
        <v>1.652078305E7</v>
      </c>
      <c r="AQ330" s="53">
        <v>1.652389002E7</v>
      </c>
      <c r="AR330" s="53">
        <v>1.632882182E7</v>
      </c>
      <c r="AS330" s="53">
        <v>1.6292999E7</v>
      </c>
      <c r="AT330" s="53">
        <f t="array" ref="AT330">XLOOKUP(C330,'PL TOTAL D0'!A:A,'PL TOTAL D0'!C:C,"")</f>
        <v>15518198</v>
      </c>
    </row>
    <row r="331" ht="15.75" customHeight="1">
      <c r="A331" s="41" t="s">
        <v>36</v>
      </c>
      <c r="B331" s="55" t="s">
        <v>1185</v>
      </c>
      <c r="C331" s="43" t="s">
        <v>1191</v>
      </c>
      <c r="D331" s="44" t="s">
        <v>18</v>
      </c>
      <c r="E331" s="45" t="s">
        <v>19</v>
      </c>
      <c r="F331" s="45" t="s">
        <v>257</v>
      </c>
      <c r="G331" s="44" t="str">
        <f t="shared" si="1"/>
        <v>Breno</v>
      </c>
      <c r="H331" s="46" t="s">
        <v>111</v>
      </c>
      <c r="I331" s="46" t="s">
        <v>24</v>
      </c>
      <c r="J331" s="44" t="str">
        <f t="shared" si="6"/>
        <v>Não</v>
      </c>
      <c r="K331" s="62">
        <v>44965.0</v>
      </c>
      <c r="L331" s="41"/>
      <c r="M331" s="45" t="s">
        <v>112</v>
      </c>
      <c r="N331" s="116">
        <v>0.012</v>
      </c>
      <c r="O331" s="44" t="s">
        <v>24</v>
      </c>
      <c r="P331" s="49">
        <v>0.0</v>
      </c>
      <c r="Q331" s="74"/>
      <c r="R331" s="74"/>
      <c r="S331" s="45" t="s">
        <v>365</v>
      </c>
      <c r="T331" s="24" t="s">
        <v>1192</v>
      </c>
      <c r="U331" s="24" t="s">
        <v>19</v>
      </c>
      <c r="V331" s="51" t="str">
        <f t="shared" si="3"/>
        <v>Ativo</v>
      </c>
      <c r="W331" s="45"/>
      <c r="X331" s="52" t="s">
        <v>115</v>
      </c>
      <c r="Y331" s="190"/>
      <c r="Z331" s="190"/>
      <c r="AA331" s="190"/>
      <c r="AB331" s="190"/>
      <c r="AC331" s="54">
        <v>0.0</v>
      </c>
      <c r="AD331" s="54">
        <v>1138799.16</v>
      </c>
      <c r="AE331" s="54">
        <v>1152760.38</v>
      </c>
      <c r="AF331" s="54">
        <v>1159316.29</v>
      </c>
      <c r="AG331" s="54">
        <v>1160229.71</v>
      </c>
      <c r="AH331" s="54">
        <v>1171602.83</v>
      </c>
      <c r="AI331" s="54">
        <v>1139042.65</v>
      </c>
      <c r="AJ331" s="54">
        <v>1117404.69</v>
      </c>
      <c r="AK331" s="54">
        <v>1092085.04</v>
      </c>
      <c r="AL331" s="54">
        <v>1066207.24</v>
      </c>
      <c r="AM331" s="54">
        <v>1039388.49</v>
      </c>
      <c r="AN331" s="54">
        <v>1013924.21</v>
      </c>
      <c r="AO331" s="54">
        <v>994627.3</v>
      </c>
      <c r="AP331" s="53">
        <v>967761.19</v>
      </c>
      <c r="AQ331" s="53">
        <v>955552.47</v>
      </c>
      <c r="AR331" s="53">
        <v>962906.76</v>
      </c>
      <c r="AS331" s="53">
        <v>878129.5</v>
      </c>
      <c r="AT331" s="53">
        <f t="array" ref="AT331">XLOOKUP(C331,'PL TOTAL D0'!A:A,'PL TOTAL D0'!C:C,"")</f>
        <v>884266.5</v>
      </c>
    </row>
    <row r="332" ht="15.75" customHeight="1">
      <c r="A332" s="41" t="s">
        <v>36</v>
      </c>
      <c r="B332" s="66" t="s">
        <v>1193</v>
      </c>
      <c r="C332" s="71" t="s">
        <v>1194</v>
      </c>
      <c r="D332" s="44" t="s">
        <v>56</v>
      </c>
      <c r="E332" s="45" t="s">
        <v>29</v>
      </c>
      <c r="F332" s="45" t="s">
        <v>110</v>
      </c>
      <c r="G332" s="44" t="str">
        <f t="shared" si="1"/>
        <v>Breno</v>
      </c>
      <c r="H332" s="46" t="s">
        <v>111</v>
      </c>
      <c r="I332" s="46" t="s">
        <v>24</v>
      </c>
      <c r="J332" s="44" t="str">
        <f t="shared" si="6"/>
        <v>Não</v>
      </c>
      <c r="K332" s="62">
        <v>45229.0</v>
      </c>
      <c r="L332" s="41"/>
      <c r="M332" s="45" t="s">
        <v>112</v>
      </c>
      <c r="N332" s="116">
        <v>0.012</v>
      </c>
      <c r="O332" s="44" t="s">
        <v>42</v>
      </c>
      <c r="P332" s="49">
        <v>0.1</v>
      </c>
      <c r="Q332" s="74"/>
      <c r="R332" s="74"/>
      <c r="S332" s="45" t="s">
        <v>113</v>
      </c>
      <c r="T332" s="24" t="s">
        <v>1195</v>
      </c>
      <c r="U332" s="24" t="s">
        <v>46</v>
      </c>
      <c r="V332" s="51" t="str">
        <f t="shared" si="3"/>
        <v>Ativo</v>
      </c>
      <c r="W332" s="45"/>
      <c r="X332" s="52" t="s">
        <v>124</v>
      </c>
      <c r="Y332" s="190"/>
      <c r="Z332" s="190"/>
      <c r="AA332" s="190"/>
      <c r="AB332" s="190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>
        <v>904514.02</v>
      </c>
      <c r="AM332" s="54">
        <v>915017.5</v>
      </c>
      <c r="AN332" s="54">
        <v>966258.68</v>
      </c>
      <c r="AO332" s="54">
        <v>963443.81</v>
      </c>
      <c r="AP332" s="53">
        <v>939249.23</v>
      </c>
      <c r="AQ332" s="53">
        <v>948513.33</v>
      </c>
      <c r="AR332" s="53">
        <v>946014.79</v>
      </c>
      <c r="AS332" s="53">
        <v>949805.9</v>
      </c>
      <c r="AT332" s="53">
        <f t="array" ref="AT332">XLOOKUP(C332,'PL TOTAL D0'!A:A,'PL TOTAL D0'!C:C,"")</f>
        <v>954600.2</v>
      </c>
    </row>
    <row r="333" ht="15.75" customHeight="1">
      <c r="A333" s="41" t="s">
        <v>36</v>
      </c>
      <c r="B333" s="55" t="s">
        <v>1196</v>
      </c>
      <c r="C333" s="43" t="s">
        <v>1197</v>
      </c>
      <c r="D333" s="44" t="s">
        <v>18</v>
      </c>
      <c r="E333" s="45" t="s">
        <v>19</v>
      </c>
      <c r="F333" s="44" t="s">
        <v>20</v>
      </c>
      <c r="G333" s="44" t="str">
        <f t="shared" si="1"/>
        <v>Bruno</v>
      </c>
      <c r="H333" s="46" t="s">
        <v>111</v>
      </c>
      <c r="I333" s="46" t="s">
        <v>24</v>
      </c>
      <c r="J333" s="44" t="str">
        <f t="shared" si="6"/>
        <v>Não</v>
      </c>
      <c r="K333" s="47">
        <v>44607.0</v>
      </c>
      <c r="L333" s="45"/>
      <c r="M333" s="24" t="s">
        <v>138</v>
      </c>
      <c r="N333" s="48">
        <v>0.012</v>
      </c>
      <c r="O333" s="44" t="s">
        <v>42</v>
      </c>
      <c r="P333" s="49">
        <v>0.1</v>
      </c>
      <c r="Q333" s="191"/>
      <c r="R333" s="60" t="s">
        <v>1198</v>
      </c>
      <c r="S333" s="45" t="s">
        <v>113</v>
      </c>
      <c r="T333" s="24" t="s">
        <v>1199</v>
      </c>
      <c r="U333" s="9" t="s">
        <v>19</v>
      </c>
      <c r="V333" s="51" t="str">
        <f t="shared" si="3"/>
        <v>Ativo</v>
      </c>
      <c r="W333" s="45"/>
      <c r="X333" s="52" t="s">
        <v>124</v>
      </c>
      <c r="Y333" s="54"/>
      <c r="Z333" s="54"/>
      <c r="AA333" s="54"/>
      <c r="AB333" s="54"/>
      <c r="AC333" s="54">
        <v>0.0</v>
      </c>
      <c r="AD333" s="54">
        <v>1174012.95</v>
      </c>
      <c r="AE333" s="54">
        <v>1278337.14</v>
      </c>
      <c r="AF333" s="54">
        <v>1277504.53</v>
      </c>
      <c r="AG333" s="54">
        <v>1309970.99</v>
      </c>
      <c r="AH333" s="54">
        <v>1337693.54</v>
      </c>
      <c r="AI333" s="54">
        <v>1349842.02</v>
      </c>
      <c r="AJ333" s="54">
        <v>1345337.41</v>
      </c>
      <c r="AK333" s="54">
        <v>1346431.58</v>
      </c>
      <c r="AL333" s="54">
        <v>1330950.57</v>
      </c>
      <c r="AM333" s="54">
        <v>1492941.21</v>
      </c>
      <c r="AN333" s="54">
        <v>1513517.47</v>
      </c>
      <c r="AO333" s="54">
        <v>1523641.36</v>
      </c>
      <c r="AP333" s="53">
        <v>1563944.12</v>
      </c>
      <c r="AQ333" s="53">
        <v>1596659.71</v>
      </c>
      <c r="AR333" s="53">
        <v>1600539.36</v>
      </c>
      <c r="AS333" s="53">
        <v>1630504.0</v>
      </c>
      <c r="AT333" s="53">
        <f t="array" ref="AT333">XLOOKUP(C333,'PL TOTAL D0'!A:A,'PL TOTAL D0'!C:C,"")</f>
        <v>1679940</v>
      </c>
    </row>
    <row r="334" ht="15.75" customHeight="1">
      <c r="A334" s="41" t="s">
        <v>36</v>
      </c>
      <c r="B334" s="61" t="s">
        <v>1200</v>
      </c>
      <c r="C334" s="43" t="s">
        <v>1201</v>
      </c>
      <c r="D334" s="44" t="s">
        <v>18</v>
      </c>
      <c r="E334" s="45" t="s">
        <v>29</v>
      </c>
      <c r="F334" s="44" t="s">
        <v>167</v>
      </c>
      <c r="G334" s="44" t="str">
        <f t="shared" si="1"/>
        <v>Augusto</v>
      </c>
      <c r="H334" s="46" t="s">
        <v>111</v>
      </c>
      <c r="I334" s="46" t="s">
        <v>24</v>
      </c>
      <c r="J334" s="44" t="str">
        <f t="shared" si="6"/>
        <v>Não</v>
      </c>
      <c r="K334" s="47">
        <v>45036.0</v>
      </c>
      <c r="L334" s="45"/>
      <c r="M334" s="45" t="s">
        <v>385</v>
      </c>
      <c r="N334" s="48">
        <v>0.003</v>
      </c>
      <c r="O334" s="44" t="s">
        <v>24</v>
      </c>
      <c r="P334" s="49">
        <v>0.0</v>
      </c>
      <c r="Q334" s="50"/>
      <c r="R334" s="50"/>
      <c r="S334" s="45" t="s">
        <v>365</v>
      </c>
      <c r="T334" s="24" t="s">
        <v>1202</v>
      </c>
      <c r="U334" s="9" t="s">
        <v>29</v>
      </c>
      <c r="V334" s="51" t="str">
        <f t="shared" si="3"/>
        <v>Ativo</v>
      </c>
      <c r="W334" s="45"/>
      <c r="X334" s="52" t="s">
        <v>124</v>
      </c>
      <c r="Y334" s="54"/>
      <c r="Z334" s="54"/>
      <c r="AA334" s="54"/>
      <c r="AB334" s="54"/>
      <c r="AC334" s="54"/>
      <c r="AD334" s="54"/>
      <c r="AE334" s="54">
        <v>0.0</v>
      </c>
      <c r="AF334" s="54">
        <v>332686.07</v>
      </c>
      <c r="AG334" s="54">
        <v>276198.08</v>
      </c>
      <c r="AH334" s="54">
        <v>277203.64</v>
      </c>
      <c r="AI334" s="54">
        <v>280072.57</v>
      </c>
      <c r="AJ334" s="54">
        <v>383540.6</v>
      </c>
      <c r="AK334" s="54">
        <v>386603.64</v>
      </c>
      <c r="AL334" s="54">
        <v>389507.22</v>
      </c>
      <c r="AM334" s="54">
        <v>393323.7</v>
      </c>
      <c r="AN334" s="54">
        <v>697637.75</v>
      </c>
      <c r="AO334" s="54">
        <v>35204.2</v>
      </c>
      <c r="AP334" s="53">
        <v>35324.09</v>
      </c>
      <c r="AQ334" s="53">
        <v>85768.99</v>
      </c>
      <c r="AR334" s="53">
        <v>85896.69</v>
      </c>
      <c r="AS334" s="53">
        <v>86552.94</v>
      </c>
      <c r="AT334" s="53">
        <f t="array" ref="AT334">XLOOKUP(C334,'PL TOTAL D0'!A:A,'PL TOTAL D0'!C:C,"")</f>
        <v>338468.3</v>
      </c>
    </row>
    <row r="335" ht="15.75" customHeight="1">
      <c r="A335" s="41" t="s">
        <v>36</v>
      </c>
      <c r="B335" s="42" t="s">
        <v>1203</v>
      </c>
      <c r="C335" s="43" t="s">
        <v>1204</v>
      </c>
      <c r="D335" s="44" t="s">
        <v>18</v>
      </c>
      <c r="E335" s="45" t="s">
        <v>29</v>
      </c>
      <c r="F335" s="44" t="s">
        <v>167</v>
      </c>
      <c r="G335" s="44" t="str">
        <f t="shared" si="1"/>
        <v>Augusto</v>
      </c>
      <c r="H335" s="46" t="s">
        <v>111</v>
      </c>
      <c r="I335" s="46" t="s">
        <v>24</v>
      </c>
      <c r="J335" s="44" t="str">
        <f t="shared" si="6"/>
        <v>Não</v>
      </c>
      <c r="K335" s="47">
        <v>44981.0</v>
      </c>
      <c r="L335" s="45"/>
      <c r="M335" s="45" t="s">
        <v>51</v>
      </c>
      <c r="N335" s="48">
        <v>0.007</v>
      </c>
      <c r="O335" s="44" t="s">
        <v>24</v>
      </c>
      <c r="P335" s="49">
        <v>0.0</v>
      </c>
      <c r="Q335" s="138"/>
      <c r="R335" s="138"/>
      <c r="S335" s="45" t="s">
        <v>113</v>
      </c>
      <c r="T335" s="24" t="s">
        <v>1205</v>
      </c>
      <c r="U335" s="9" t="s">
        <v>29</v>
      </c>
      <c r="V335" s="51" t="str">
        <f t="shared" si="3"/>
        <v>Ativo</v>
      </c>
      <c r="W335" s="45"/>
      <c r="X335" s="52" t="s">
        <v>124</v>
      </c>
      <c r="Y335" s="54"/>
      <c r="Z335" s="54"/>
      <c r="AA335" s="54"/>
      <c r="AB335" s="54"/>
      <c r="AC335" s="54">
        <v>0.0</v>
      </c>
      <c r="AD335" s="54">
        <v>682529.36</v>
      </c>
      <c r="AE335" s="54">
        <v>695807.82</v>
      </c>
      <c r="AF335" s="54">
        <v>700054.09</v>
      </c>
      <c r="AG335" s="54">
        <v>707734.86</v>
      </c>
      <c r="AH335" s="54">
        <v>714716.36</v>
      </c>
      <c r="AI335" s="54">
        <v>721538.05</v>
      </c>
      <c r="AJ335" s="54">
        <v>729037.97</v>
      </c>
      <c r="AK335" s="54">
        <v>734751.36</v>
      </c>
      <c r="AL335" s="54">
        <v>740955.26</v>
      </c>
      <c r="AM335" s="54">
        <v>747605.34</v>
      </c>
      <c r="AN335" s="54">
        <v>754218.37</v>
      </c>
      <c r="AO335" s="54">
        <v>26930.08</v>
      </c>
      <c r="AP335" s="53">
        <v>26721.29</v>
      </c>
      <c r="AQ335" s="53">
        <v>26929.96</v>
      </c>
      <c r="AR335" s="53">
        <v>27030.13</v>
      </c>
      <c r="AS335" s="53">
        <v>27180.49</v>
      </c>
      <c r="AT335" s="53">
        <f t="array" ref="AT335">XLOOKUP(C335,'PL TOTAL D0'!A:A,'PL TOTAL D0'!C:C,"")</f>
        <v>27379.61</v>
      </c>
    </row>
    <row r="336" ht="15.75" customHeight="1">
      <c r="A336" s="41" t="s">
        <v>36</v>
      </c>
      <c r="B336" s="55" t="s">
        <v>1206</v>
      </c>
      <c r="C336" s="43" t="s">
        <v>1207</v>
      </c>
      <c r="D336" s="44" t="s">
        <v>18</v>
      </c>
      <c r="E336" s="45" t="s">
        <v>19</v>
      </c>
      <c r="F336" s="44" t="s">
        <v>83</v>
      </c>
      <c r="G336" s="44" t="str">
        <f t="shared" si="1"/>
        <v>Augusto</v>
      </c>
      <c r="H336" s="46" t="s">
        <v>111</v>
      </c>
      <c r="I336" s="46" t="s">
        <v>24</v>
      </c>
      <c r="J336" s="44" t="str">
        <f t="shared" si="6"/>
        <v>Não</v>
      </c>
      <c r="K336" s="47">
        <v>44974.0</v>
      </c>
      <c r="L336" s="45"/>
      <c r="M336" s="45" t="s">
        <v>112</v>
      </c>
      <c r="N336" s="48">
        <v>0.012</v>
      </c>
      <c r="O336" s="44" t="s">
        <v>24</v>
      </c>
      <c r="P336" s="49">
        <v>0.0</v>
      </c>
      <c r="Q336" s="138"/>
      <c r="R336" s="138"/>
      <c r="S336" s="45" t="s">
        <v>113</v>
      </c>
      <c r="T336" s="24" t="s">
        <v>1208</v>
      </c>
      <c r="U336" s="9" t="s">
        <v>19</v>
      </c>
      <c r="V336" s="51" t="str">
        <f t="shared" si="3"/>
        <v>Ativo</v>
      </c>
      <c r="W336" s="45"/>
      <c r="X336" s="52" t="s">
        <v>124</v>
      </c>
      <c r="Y336" s="54"/>
      <c r="Z336" s="54"/>
      <c r="AA336" s="54"/>
      <c r="AB336" s="54"/>
      <c r="AC336" s="54">
        <v>0.0</v>
      </c>
      <c r="AD336" s="54">
        <v>198564.62</v>
      </c>
      <c r="AE336" s="54">
        <v>218727.87</v>
      </c>
      <c r="AF336" s="54">
        <v>220678.08</v>
      </c>
      <c r="AG336" s="54">
        <v>223209.27</v>
      </c>
      <c r="AH336" s="54">
        <v>223725.03</v>
      </c>
      <c r="AI336" s="54">
        <v>225654.51</v>
      </c>
      <c r="AJ336" s="54">
        <v>227507.52</v>
      </c>
      <c r="AK336" s="54">
        <v>228719.24</v>
      </c>
      <c r="AL336" s="54">
        <v>229311.73</v>
      </c>
      <c r="AM336" s="54">
        <v>232522.65</v>
      </c>
      <c r="AN336" s="54">
        <v>234023.54</v>
      </c>
      <c r="AO336" s="54">
        <v>233431.32</v>
      </c>
      <c r="AP336" s="53">
        <v>235521.53</v>
      </c>
      <c r="AQ336" s="53">
        <v>237902.88</v>
      </c>
      <c r="AR336" s="53">
        <v>237983.6</v>
      </c>
      <c r="AS336" s="53">
        <v>293242.3</v>
      </c>
      <c r="AT336" s="53">
        <f t="array" ref="AT336">XLOOKUP(C336,'PL TOTAL D0'!A:A,'PL TOTAL D0'!C:C,"")</f>
        <v>294801.9</v>
      </c>
    </row>
    <row r="337" ht="15.75" customHeight="1">
      <c r="A337" s="41" t="s">
        <v>36</v>
      </c>
      <c r="B337" s="55" t="s">
        <v>1209</v>
      </c>
      <c r="C337" s="56" t="s">
        <v>1210</v>
      </c>
      <c r="D337" s="9" t="s">
        <v>18</v>
      </c>
      <c r="E337" s="24" t="s">
        <v>19</v>
      </c>
      <c r="F337" s="9" t="s">
        <v>20</v>
      </c>
      <c r="G337" s="44" t="str">
        <f t="shared" si="1"/>
        <v>Augusto</v>
      </c>
      <c r="H337" s="51" t="s">
        <v>111</v>
      </c>
      <c r="I337" s="51" t="s">
        <v>24</v>
      </c>
      <c r="J337" s="44" t="str">
        <f t="shared" si="6"/>
        <v>Não</v>
      </c>
      <c r="K337" s="57">
        <v>45448.0</v>
      </c>
      <c r="L337" s="45"/>
      <c r="M337" s="24" t="s">
        <v>51</v>
      </c>
      <c r="N337" s="58">
        <v>0.012</v>
      </c>
      <c r="O337" s="9" t="s">
        <v>24</v>
      </c>
      <c r="P337" s="59">
        <v>0.0</v>
      </c>
      <c r="Q337" s="138"/>
      <c r="R337" s="138"/>
      <c r="S337" s="24" t="s">
        <v>113</v>
      </c>
      <c r="T337" s="24" t="s">
        <v>1211</v>
      </c>
      <c r="U337" s="9" t="s">
        <v>19</v>
      </c>
      <c r="V337" s="51" t="str">
        <f t="shared" si="3"/>
        <v>Ativo</v>
      </c>
      <c r="W337" s="24" t="s">
        <v>80</v>
      </c>
      <c r="X337" s="52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3"/>
      <c r="AQ337" s="53"/>
      <c r="AR337" s="53"/>
      <c r="AS337" s="53"/>
      <c r="AT337" s="53">
        <f t="array" ref="AT337">XLOOKUP(C337,'PL TOTAL D0'!A:A,'PL TOTAL D0'!C:C,"")</f>
        <v>101367.4</v>
      </c>
    </row>
    <row r="338" ht="15.75" customHeight="1">
      <c r="A338" s="41" t="s">
        <v>36</v>
      </c>
      <c r="B338" s="42" t="s">
        <v>1212</v>
      </c>
      <c r="C338" s="43" t="s">
        <v>1213</v>
      </c>
      <c r="D338" s="44" t="s">
        <v>18</v>
      </c>
      <c r="E338" s="45" t="s">
        <v>29</v>
      </c>
      <c r="F338" s="44" t="s">
        <v>142</v>
      </c>
      <c r="G338" s="44" t="str">
        <f t="shared" si="1"/>
        <v>Augusto</v>
      </c>
      <c r="H338" s="46" t="s">
        <v>111</v>
      </c>
      <c r="I338" s="46" t="s">
        <v>24</v>
      </c>
      <c r="J338" s="44" t="str">
        <f t="shared" si="6"/>
        <v>Não</v>
      </c>
      <c r="K338" s="47">
        <v>45049.0</v>
      </c>
      <c r="L338" s="45"/>
      <c r="M338" s="45" t="s">
        <v>51</v>
      </c>
      <c r="N338" s="48">
        <v>0.012</v>
      </c>
      <c r="O338" s="44" t="s">
        <v>24</v>
      </c>
      <c r="P338" s="49">
        <v>0.0</v>
      </c>
      <c r="Q338" s="138"/>
      <c r="R338" s="138"/>
      <c r="S338" s="45" t="s">
        <v>113</v>
      </c>
      <c r="T338" s="24" t="s">
        <v>1214</v>
      </c>
      <c r="U338" s="9" t="s">
        <v>29</v>
      </c>
      <c r="V338" s="51" t="str">
        <f t="shared" si="3"/>
        <v>Ativo</v>
      </c>
      <c r="W338" s="45"/>
      <c r="X338" s="52" t="s">
        <v>124</v>
      </c>
      <c r="Y338" s="54"/>
      <c r="Z338" s="54"/>
      <c r="AA338" s="54"/>
      <c r="AB338" s="54"/>
      <c r="AC338" s="54"/>
      <c r="AD338" s="54"/>
      <c r="AE338" s="54">
        <v>0.0</v>
      </c>
      <c r="AF338" s="54">
        <v>0.0</v>
      </c>
      <c r="AG338" s="54">
        <v>121930.35</v>
      </c>
      <c r="AH338" s="54">
        <v>123227.77</v>
      </c>
      <c r="AI338" s="54">
        <v>124208.62</v>
      </c>
      <c r="AJ338" s="54">
        <v>125034.68</v>
      </c>
      <c r="AK338" s="54">
        <v>125505.87</v>
      </c>
      <c r="AL338" s="54">
        <v>126058.34</v>
      </c>
      <c r="AM338" s="54">
        <v>127439.03</v>
      </c>
      <c r="AN338" s="54">
        <v>128225.21</v>
      </c>
      <c r="AO338" s="54">
        <v>129283.53</v>
      </c>
      <c r="AP338" s="53">
        <v>129992.96</v>
      </c>
      <c r="AQ338" s="53">
        <v>129147.12</v>
      </c>
      <c r="AR338" s="53">
        <v>259932.89</v>
      </c>
      <c r="AS338" s="53">
        <v>262153.9</v>
      </c>
      <c r="AT338" s="53">
        <f t="array" ref="AT338">XLOOKUP(C338,'PL TOTAL D0'!A:A,'PL TOTAL D0'!C:C,"")</f>
        <v>264292.1</v>
      </c>
    </row>
    <row r="339" ht="15.75" customHeight="1">
      <c r="A339" s="41" t="s">
        <v>36</v>
      </c>
      <c r="B339" s="42" t="s">
        <v>1215</v>
      </c>
      <c r="C339" s="43" t="s">
        <v>1216</v>
      </c>
      <c r="D339" s="44" t="s">
        <v>18</v>
      </c>
      <c r="E339" s="45" t="s">
        <v>175</v>
      </c>
      <c r="F339" s="44" t="s">
        <v>176</v>
      </c>
      <c r="G339" s="44" t="str">
        <f t="shared" si="1"/>
        <v>Augusto</v>
      </c>
      <c r="H339" s="46" t="s">
        <v>111</v>
      </c>
      <c r="I339" s="46" t="s">
        <v>24</v>
      </c>
      <c r="J339" s="44" t="str">
        <f t="shared" si="6"/>
        <v>Não</v>
      </c>
      <c r="K339" s="47">
        <v>44907.0</v>
      </c>
      <c r="L339" s="45"/>
      <c r="M339" s="45" t="s">
        <v>51</v>
      </c>
      <c r="N339" s="48">
        <v>0.01</v>
      </c>
      <c r="O339" s="44" t="s">
        <v>24</v>
      </c>
      <c r="P339" s="49">
        <v>0.0</v>
      </c>
      <c r="Q339" s="138"/>
      <c r="R339" s="138"/>
      <c r="S339" s="45" t="s">
        <v>113</v>
      </c>
      <c r="T339" s="24" t="s">
        <v>1217</v>
      </c>
      <c r="U339" s="9" t="s">
        <v>179</v>
      </c>
      <c r="V339" s="51" t="str">
        <f t="shared" si="3"/>
        <v>Ativo</v>
      </c>
      <c r="W339" s="45"/>
      <c r="X339" s="52" t="s">
        <v>115</v>
      </c>
      <c r="Y339" s="54"/>
      <c r="Z339" s="54"/>
      <c r="AA339" s="54"/>
      <c r="AB339" s="54">
        <v>100701.58</v>
      </c>
      <c r="AC339" s="54">
        <v>137089.41</v>
      </c>
      <c r="AD339" s="54">
        <v>198714.47</v>
      </c>
      <c r="AE339" s="54">
        <v>200875.49</v>
      </c>
      <c r="AF339" s="54">
        <v>202443.78</v>
      </c>
      <c r="AG339" s="54">
        <v>204655.88</v>
      </c>
      <c r="AH339" s="54">
        <v>206621.5</v>
      </c>
      <c r="AI339" s="54">
        <v>208460.87</v>
      </c>
      <c r="AJ339" s="54">
        <v>210444.58</v>
      </c>
      <c r="AK339" s="54">
        <v>212200.92</v>
      </c>
      <c r="AL339" s="54">
        <v>214129.11</v>
      </c>
      <c r="AM339" s="54">
        <v>215668.41</v>
      </c>
      <c r="AN339" s="54">
        <v>240628.91</v>
      </c>
      <c r="AO339" s="54">
        <v>242446.82</v>
      </c>
      <c r="AP339" s="53">
        <v>244187.75</v>
      </c>
      <c r="AQ339" s="53">
        <v>245889.8</v>
      </c>
      <c r="AR339" s="53">
        <v>247888.35</v>
      </c>
      <c r="AS339" s="53">
        <v>249735.1</v>
      </c>
      <c r="AT339" s="53">
        <f t="array" ref="AT339">XLOOKUP(C339,'PL TOTAL D0'!A:A,'PL TOTAL D0'!C:C,"")</f>
        <v>251771.9</v>
      </c>
    </row>
    <row r="340" ht="15.75" customHeight="1">
      <c r="A340" s="41" t="s">
        <v>36</v>
      </c>
      <c r="B340" s="42" t="s">
        <v>1218</v>
      </c>
      <c r="C340" s="43" t="s">
        <v>1219</v>
      </c>
      <c r="D340" s="44" t="s">
        <v>18</v>
      </c>
      <c r="E340" s="45" t="s">
        <v>175</v>
      </c>
      <c r="F340" s="44" t="s">
        <v>176</v>
      </c>
      <c r="G340" s="44" t="str">
        <f t="shared" si="1"/>
        <v>Augusto</v>
      </c>
      <c r="H340" s="46" t="s">
        <v>111</v>
      </c>
      <c r="I340" s="46" t="s">
        <v>24</v>
      </c>
      <c r="J340" s="44" t="str">
        <f t="shared" si="6"/>
        <v>Não</v>
      </c>
      <c r="K340" s="47">
        <v>45096.0</v>
      </c>
      <c r="L340" s="62"/>
      <c r="M340" s="45" t="s">
        <v>190</v>
      </c>
      <c r="N340" s="48">
        <v>0.015</v>
      </c>
      <c r="O340" s="44" t="s">
        <v>191</v>
      </c>
      <c r="P340" s="49">
        <v>0.2</v>
      </c>
      <c r="Q340" s="138"/>
      <c r="R340" s="138"/>
      <c r="S340" s="45" t="s">
        <v>113</v>
      </c>
      <c r="T340" s="24" t="s">
        <v>1217</v>
      </c>
      <c r="U340" s="9" t="s">
        <v>179</v>
      </c>
      <c r="V340" s="51" t="str">
        <f t="shared" si="3"/>
        <v>Ativo</v>
      </c>
      <c r="W340" s="45"/>
      <c r="X340" s="52" t="s">
        <v>115</v>
      </c>
      <c r="Y340" s="54"/>
      <c r="Z340" s="54"/>
      <c r="AA340" s="54"/>
      <c r="AB340" s="54"/>
      <c r="AC340" s="54"/>
      <c r="AD340" s="54"/>
      <c r="AE340" s="54"/>
      <c r="AF340" s="54"/>
      <c r="AG340" s="54"/>
      <c r="AH340" s="54">
        <v>50012.0</v>
      </c>
      <c r="AI340" s="54">
        <v>52613.31</v>
      </c>
      <c r="AJ340" s="54">
        <v>52357.9</v>
      </c>
      <c r="AK340" s="54">
        <v>51291.39</v>
      </c>
      <c r="AL340" s="54">
        <v>49034.53</v>
      </c>
      <c r="AM340" s="54">
        <v>52727.17</v>
      </c>
      <c r="AN340" s="54">
        <v>81625.76</v>
      </c>
      <c r="AO340" s="54">
        <v>75028.81</v>
      </c>
      <c r="AP340" s="53">
        <v>76155.46</v>
      </c>
      <c r="AQ340" s="53">
        <v>77351.94</v>
      </c>
      <c r="AR340" s="53">
        <v>74113.97</v>
      </c>
      <c r="AS340" s="53">
        <v>72659.43</v>
      </c>
      <c r="AT340" s="53">
        <f t="array" ref="AT340">XLOOKUP(C340,'PL TOTAL D0'!A:A,'PL TOTAL D0'!C:C,"")</f>
        <v>72750.49</v>
      </c>
    </row>
    <row r="341" ht="15.75" customHeight="1">
      <c r="A341" s="41" t="s">
        <v>36</v>
      </c>
      <c r="B341" s="61" t="s">
        <v>1220</v>
      </c>
      <c r="C341" s="43" t="s">
        <v>1221</v>
      </c>
      <c r="D341" s="44" t="s">
        <v>18</v>
      </c>
      <c r="E341" s="45" t="s">
        <v>29</v>
      </c>
      <c r="F341" s="44" t="s">
        <v>295</v>
      </c>
      <c r="G341" s="44" t="str">
        <f t="shared" si="1"/>
        <v>Augusto</v>
      </c>
      <c r="H341" s="46" t="s">
        <v>147</v>
      </c>
      <c r="I341" s="51" t="s">
        <v>220</v>
      </c>
      <c r="J341" s="44" t="str">
        <f t="shared" si="6"/>
        <v>Não</v>
      </c>
      <c r="K341" s="47">
        <v>45020.0</v>
      </c>
      <c r="L341" s="45"/>
      <c r="M341" s="45" t="s">
        <v>41</v>
      </c>
      <c r="N341" s="48">
        <v>0.015</v>
      </c>
      <c r="O341" s="44" t="s">
        <v>42</v>
      </c>
      <c r="P341" s="49">
        <v>0.1</v>
      </c>
      <c r="Q341" s="192"/>
      <c r="R341" s="138"/>
      <c r="S341" s="45" t="s">
        <v>113</v>
      </c>
      <c r="T341" s="24" t="s">
        <v>1222</v>
      </c>
      <c r="U341" s="9" t="s">
        <v>29</v>
      </c>
      <c r="V341" s="51" t="str">
        <f t="shared" si="3"/>
        <v>Ativo</v>
      </c>
      <c r="W341" s="45"/>
      <c r="X341" s="52" t="s">
        <v>124</v>
      </c>
      <c r="Y341" s="54"/>
      <c r="Z341" s="54"/>
      <c r="AA341" s="54"/>
      <c r="AB341" s="54"/>
      <c r="AC341" s="54"/>
      <c r="AD341" s="54"/>
      <c r="AE341" s="54">
        <v>0.0</v>
      </c>
      <c r="AF341" s="54">
        <v>30115.64</v>
      </c>
      <c r="AG341" s="54">
        <v>31014.04</v>
      </c>
      <c r="AH341" s="54">
        <v>31904.55</v>
      </c>
      <c r="AI341" s="54">
        <v>32117.36</v>
      </c>
      <c r="AJ341" s="54">
        <v>34059.66</v>
      </c>
      <c r="AK341" s="54">
        <v>34005.36</v>
      </c>
      <c r="AL341" s="54">
        <v>15733.96</v>
      </c>
      <c r="AM341" s="54">
        <v>0.0</v>
      </c>
      <c r="AN341" s="54">
        <v>0.0</v>
      </c>
      <c r="AO341" s="54">
        <v>0.0</v>
      </c>
      <c r="AP341" s="53">
        <v>0.39</v>
      </c>
      <c r="AQ341" s="53">
        <v>0.39</v>
      </c>
      <c r="AR341" s="53">
        <v>0.39</v>
      </c>
      <c r="AS341" s="53">
        <v>0.39</v>
      </c>
      <c r="AT341" s="53">
        <f t="array" ref="AT341">XLOOKUP(C341,'PL TOTAL D0'!A:A,'PL TOTAL D0'!C:C,"")</f>
        <v>0.39</v>
      </c>
    </row>
    <row r="342" ht="15.75" customHeight="1">
      <c r="A342" s="41" t="s">
        <v>36</v>
      </c>
      <c r="B342" s="42" t="s">
        <v>1223</v>
      </c>
      <c r="C342" s="43" t="s">
        <v>1224</v>
      </c>
      <c r="D342" s="44" t="s">
        <v>56</v>
      </c>
      <c r="E342" s="45" t="s">
        <v>29</v>
      </c>
      <c r="F342" s="44" t="s">
        <v>110</v>
      </c>
      <c r="G342" s="44" t="str">
        <f t="shared" si="1"/>
        <v>Augusto</v>
      </c>
      <c r="H342" s="51" t="s">
        <v>111</v>
      </c>
      <c r="I342" s="46" t="s">
        <v>24</v>
      </c>
      <c r="J342" s="44" t="str">
        <f t="shared" si="6"/>
        <v>Não</v>
      </c>
      <c r="K342" s="47">
        <v>45271.0</v>
      </c>
      <c r="L342" s="45"/>
      <c r="M342" s="93" t="s">
        <v>112</v>
      </c>
      <c r="N342" s="94">
        <v>0.012</v>
      </c>
      <c r="O342" s="95" t="s">
        <v>42</v>
      </c>
      <c r="P342" s="96">
        <v>0.1</v>
      </c>
      <c r="Q342" s="110"/>
      <c r="R342" s="138"/>
      <c r="S342" s="45" t="s">
        <v>113</v>
      </c>
      <c r="T342" s="24" t="s">
        <v>1225</v>
      </c>
      <c r="U342" s="9" t="s">
        <v>29</v>
      </c>
      <c r="V342" s="51" t="str">
        <f t="shared" si="3"/>
        <v>Ativo</v>
      </c>
      <c r="W342" s="45"/>
      <c r="X342" s="52" t="s">
        <v>124</v>
      </c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>
        <v>62254.58</v>
      </c>
      <c r="AO342" s="54">
        <v>62568.4</v>
      </c>
      <c r="AP342" s="53">
        <v>63356.81</v>
      </c>
      <c r="AQ342" s="53">
        <v>63760.24</v>
      </c>
      <c r="AR342" s="53">
        <v>63121.26</v>
      </c>
      <c r="AS342" s="53">
        <v>63561.23</v>
      </c>
      <c r="AT342" s="53">
        <f t="array" ref="AT342">XLOOKUP(C342,'PL TOTAL D0'!A:A,'PL TOTAL D0'!C:C,"")</f>
        <v>63675.8</v>
      </c>
    </row>
    <row r="343" ht="15.75" customHeight="1">
      <c r="A343" s="41" t="s">
        <v>36</v>
      </c>
      <c r="B343" s="42" t="s">
        <v>1226</v>
      </c>
      <c r="C343" s="75" t="s">
        <v>1227</v>
      </c>
      <c r="D343" s="44" t="s">
        <v>18</v>
      </c>
      <c r="E343" s="45" t="s">
        <v>19</v>
      </c>
      <c r="F343" s="44" t="s">
        <v>20</v>
      </c>
      <c r="G343" s="44" t="str">
        <f t="shared" si="1"/>
        <v>Augusto</v>
      </c>
      <c r="H343" s="51" t="s">
        <v>111</v>
      </c>
      <c r="I343" s="51" t="s">
        <v>24</v>
      </c>
      <c r="J343" s="44" t="str">
        <f t="shared" si="6"/>
        <v>Não</v>
      </c>
      <c r="K343" s="47">
        <v>45166.0</v>
      </c>
      <c r="L343" s="62"/>
      <c r="M343" s="24" t="s">
        <v>138</v>
      </c>
      <c r="N343" s="48">
        <v>0.012</v>
      </c>
      <c r="O343" s="9" t="s">
        <v>42</v>
      </c>
      <c r="P343" s="59">
        <v>0.1</v>
      </c>
      <c r="Q343" s="138"/>
      <c r="R343" s="60" t="s">
        <v>1228</v>
      </c>
      <c r="S343" s="45" t="s">
        <v>113</v>
      </c>
      <c r="T343" s="24" t="s">
        <v>1229</v>
      </c>
      <c r="U343" s="9" t="s">
        <v>19</v>
      </c>
      <c r="V343" s="51" t="str">
        <f t="shared" si="3"/>
        <v>Ativo</v>
      </c>
      <c r="W343" s="45"/>
      <c r="X343" s="52" t="s">
        <v>124</v>
      </c>
      <c r="Y343" s="54"/>
      <c r="Z343" s="54"/>
      <c r="AA343" s="54"/>
      <c r="AB343" s="54"/>
      <c r="AC343" s="54"/>
      <c r="AD343" s="54"/>
      <c r="AE343" s="54"/>
      <c r="AF343" s="54">
        <v>0.0</v>
      </c>
      <c r="AG343" s="54">
        <v>0.0</v>
      </c>
      <c r="AH343" s="54">
        <v>0.0</v>
      </c>
      <c r="AI343" s="54">
        <v>0.0</v>
      </c>
      <c r="AJ343" s="54">
        <v>0.0</v>
      </c>
      <c r="AK343" s="54">
        <v>22511.16</v>
      </c>
      <c r="AL343" s="54">
        <v>22687.8</v>
      </c>
      <c r="AM343" s="54">
        <v>32876.65</v>
      </c>
      <c r="AN343" s="54">
        <v>33120.57</v>
      </c>
      <c r="AO343" s="54">
        <v>33420.7</v>
      </c>
      <c r="AP343" s="53">
        <v>33692.45</v>
      </c>
      <c r="AQ343" s="53">
        <v>33992.91</v>
      </c>
      <c r="AR343" s="53">
        <v>34191.93</v>
      </c>
      <c r="AS343" s="53">
        <v>34422.91</v>
      </c>
      <c r="AT343" s="53">
        <f t="array" ref="AT343">XLOOKUP(C343,'PL TOTAL D0'!A:A,'PL TOTAL D0'!C:C,"")</f>
        <v>34646.38</v>
      </c>
    </row>
    <row r="344" ht="15.75" customHeight="1">
      <c r="A344" s="41" t="s">
        <v>36</v>
      </c>
      <c r="B344" s="42" t="s">
        <v>1230</v>
      </c>
      <c r="C344" s="43" t="s">
        <v>1231</v>
      </c>
      <c r="D344" s="44" t="s">
        <v>18</v>
      </c>
      <c r="E344" s="45" t="s">
        <v>175</v>
      </c>
      <c r="F344" s="44" t="s">
        <v>176</v>
      </c>
      <c r="G344" s="44" t="str">
        <f t="shared" si="1"/>
        <v>Breno</v>
      </c>
      <c r="H344" s="46" t="s">
        <v>111</v>
      </c>
      <c r="I344" s="46" t="s">
        <v>24</v>
      </c>
      <c r="J344" s="44" t="str">
        <f t="shared" si="6"/>
        <v>Sim</v>
      </c>
      <c r="K344" s="47">
        <v>45029.0</v>
      </c>
      <c r="L344" s="45"/>
      <c r="M344" s="45" t="s">
        <v>51</v>
      </c>
      <c r="N344" s="48">
        <v>0.007</v>
      </c>
      <c r="O344" s="44" t="s">
        <v>24</v>
      </c>
      <c r="P344" s="49">
        <v>0.0</v>
      </c>
      <c r="Q344" s="60" t="s">
        <v>1232</v>
      </c>
      <c r="R344" s="138"/>
      <c r="S344" s="45" t="s">
        <v>113</v>
      </c>
      <c r="T344" s="24" t="s">
        <v>1233</v>
      </c>
      <c r="U344" s="9" t="s">
        <v>179</v>
      </c>
      <c r="V344" s="51" t="str">
        <f t="shared" si="3"/>
        <v>Ativo</v>
      </c>
      <c r="W344" s="45"/>
      <c r="X344" s="52" t="s">
        <v>115</v>
      </c>
      <c r="Y344" s="54"/>
      <c r="Z344" s="54"/>
      <c r="AA344" s="54"/>
      <c r="AB344" s="54"/>
      <c r="AC344" s="54"/>
      <c r="AD344" s="54"/>
      <c r="AE344" s="54">
        <v>0.0</v>
      </c>
      <c r="AF344" s="54">
        <v>451821.82</v>
      </c>
      <c r="AG344" s="54">
        <v>525755.99</v>
      </c>
      <c r="AH344" s="54">
        <v>577636.93</v>
      </c>
      <c r="AI344" s="54">
        <v>572321.15</v>
      </c>
      <c r="AJ344" s="54">
        <v>577848.45</v>
      </c>
      <c r="AK344" s="54">
        <v>581436.87</v>
      </c>
      <c r="AL344" s="54">
        <v>585277.97</v>
      </c>
      <c r="AM344" s="54">
        <v>569347.56</v>
      </c>
      <c r="AN344" s="54">
        <v>574345.37</v>
      </c>
      <c r="AO344" s="54">
        <v>566283.76</v>
      </c>
      <c r="AP344" s="53">
        <v>570317.22</v>
      </c>
      <c r="AQ344" s="53">
        <v>574327.63</v>
      </c>
      <c r="AR344" s="53">
        <v>574185.27</v>
      </c>
      <c r="AS344" s="53">
        <v>578028.9</v>
      </c>
      <c r="AT344" s="53">
        <f t="array" ref="AT344">XLOOKUP(C344,'PL TOTAL D0'!A:A,'PL TOTAL D0'!C:C,"")</f>
        <v>511965.7</v>
      </c>
    </row>
    <row r="345" ht="15.75" customHeight="1">
      <c r="A345" s="41" t="s">
        <v>36</v>
      </c>
      <c r="B345" s="42" t="s">
        <v>1234</v>
      </c>
      <c r="C345" s="43" t="s">
        <v>1235</v>
      </c>
      <c r="D345" s="44" t="s">
        <v>18</v>
      </c>
      <c r="E345" s="45" t="s">
        <v>29</v>
      </c>
      <c r="F345" s="44" t="s">
        <v>369</v>
      </c>
      <c r="G345" s="44" t="str">
        <f t="shared" si="1"/>
        <v>#N/A</v>
      </c>
      <c r="H345" s="46" t="s">
        <v>147</v>
      </c>
      <c r="I345" s="46" t="s">
        <v>220</v>
      </c>
      <c r="J345" s="44" t="str">
        <f t="shared" si="6"/>
        <v>Não</v>
      </c>
      <c r="K345" s="47">
        <v>45163.0</v>
      </c>
      <c r="L345" s="62"/>
      <c r="M345" s="45" t="s">
        <v>51</v>
      </c>
      <c r="N345" s="48">
        <v>0.012</v>
      </c>
      <c r="O345" s="44" t="s">
        <v>24</v>
      </c>
      <c r="P345" s="49">
        <v>0.0</v>
      </c>
      <c r="Q345" s="138"/>
      <c r="R345" s="50" t="s">
        <v>1236</v>
      </c>
      <c r="S345" s="45" t="s">
        <v>365</v>
      </c>
      <c r="T345" s="24" t="s">
        <v>1237</v>
      </c>
      <c r="U345" s="9" t="s">
        <v>60</v>
      </c>
      <c r="V345" s="51" t="str">
        <f t="shared" si="3"/>
        <v>Inativo</v>
      </c>
      <c r="W345" s="45"/>
      <c r="X345" s="52" t="s">
        <v>124</v>
      </c>
      <c r="Y345" s="54"/>
      <c r="Z345" s="54"/>
      <c r="AA345" s="54"/>
      <c r="AB345" s="54"/>
      <c r="AC345" s="54">
        <v>0.0</v>
      </c>
      <c r="AD345" s="54">
        <v>0.0</v>
      </c>
      <c r="AE345" s="54">
        <v>0.0</v>
      </c>
      <c r="AF345" s="54">
        <v>0.0</v>
      </c>
      <c r="AG345" s="54">
        <v>0.0</v>
      </c>
      <c r="AH345" s="54">
        <v>0.0</v>
      </c>
      <c r="AI345" s="54">
        <v>0.0</v>
      </c>
      <c r="AJ345" s="54">
        <v>0.0</v>
      </c>
      <c r="AK345" s="54">
        <v>0.0</v>
      </c>
      <c r="AL345" s="54">
        <v>0.0</v>
      </c>
      <c r="AM345" s="54">
        <v>0.0</v>
      </c>
      <c r="AN345" s="54">
        <v>0.0</v>
      </c>
      <c r="AO345" s="54">
        <v>0.0</v>
      </c>
      <c r="AP345" s="53">
        <v>0.0</v>
      </c>
      <c r="AQ345" s="53">
        <v>0.0</v>
      </c>
      <c r="AR345" s="53">
        <v>0.0</v>
      </c>
      <c r="AS345" s="53">
        <v>0.0</v>
      </c>
      <c r="AT345" s="53" t="str">
        <f t="array" ref="AT345">XLOOKUP(C345,'PL TOTAL D0'!A:A,'PL TOTAL D0'!C:C,"")</f>
        <v/>
      </c>
    </row>
    <row r="346" ht="15.75" customHeight="1">
      <c r="A346" s="41" t="s">
        <v>36</v>
      </c>
      <c r="B346" s="42" t="s">
        <v>1238</v>
      </c>
      <c r="C346" s="43" t="s">
        <v>1239</v>
      </c>
      <c r="D346" s="44" t="s">
        <v>56</v>
      </c>
      <c r="E346" s="45" t="s">
        <v>29</v>
      </c>
      <c r="F346" s="44" t="s">
        <v>408</v>
      </c>
      <c r="G346" s="44" t="str">
        <f t="shared" si="1"/>
        <v>Augusto</v>
      </c>
      <c r="H346" s="46" t="s">
        <v>111</v>
      </c>
      <c r="I346" s="46" t="s">
        <v>24</v>
      </c>
      <c r="J346" s="44" t="str">
        <f t="shared" si="6"/>
        <v>Sim</v>
      </c>
      <c r="K346" s="47">
        <v>45125.0</v>
      </c>
      <c r="L346" s="62"/>
      <c r="M346" s="45" t="s">
        <v>888</v>
      </c>
      <c r="N346" s="48">
        <v>0.01</v>
      </c>
      <c r="O346" s="44" t="s">
        <v>42</v>
      </c>
      <c r="P346" s="49">
        <v>0.1</v>
      </c>
      <c r="Q346" s="73" t="s">
        <v>1240</v>
      </c>
      <c r="R346" s="74"/>
      <c r="S346" s="45" t="s">
        <v>113</v>
      </c>
      <c r="T346" s="24" t="s">
        <v>1241</v>
      </c>
      <c r="U346" s="9" t="s">
        <v>29</v>
      </c>
      <c r="V346" s="51" t="str">
        <f t="shared" si="3"/>
        <v>Ativo</v>
      </c>
      <c r="W346" s="45"/>
      <c r="X346" s="52" t="s">
        <v>115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>
        <v>598857.52</v>
      </c>
      <c r="AJ346" s="54">
        <v>582943.23</v>
      </c>
      <c r="AK346" s="54">
        <v>595331.78</v>
      </c>
      <c r="AL346" s="54">
        <v>554795.52</v>
      </c>
      <c r="AM346" s="54">
        <v>468559.04</v>
      </c>
      <c r="AN346" s="54">
        <v>421965.61</v>
      </c>
      <c r="AO346" s="54">
        <v>405700.58</v>
      </c>
      <c r="AP346" s="53">
        <v>357600.93</v>
      </c>
      <c r="AQ346" s="53">
        <v>364082.52</v>
      </c>
      <c r="AR346" s="53">
        <v>366752.35</v>
      </c>
      <c r="AS346" s="53">
        <v>320559.1</v>
      </c>
      <c r="AT346" s="53">
        <f t="array" ref="AT346">XLOOKUP(C346,'PL TOTAL D0'!A:A,'PL TOTAL D0'!C:C,"")</f>
        <v>302851.7</v>
      </c>
    </row>
    <row r="347" ht="15.75" customHeight="1">
      <c r="A347" s="41" t="s">
        <v>36</v>
      </c>
      <c r="B347" s="55" t="s">
        <v>1242</v>
      </c>
      <c r="C347" s="43" t="s">
        <v>1243</v>
      </c>
      <c r="D347" s="44" t="s">
        <v>18</v>
      </c>
      <c r="E347" s="45" t="s">
        <v>19</v>
      </c>
      <c r="F347" s="44" t="s">
        <v>83</v>
      </c>
      <c r="G347" s="44" t="str">
        <f t="shared" si="1"/>
        <v>Augusto</v>
      </c>
      <c r="H347" s="51" t="s">
        <v>111</v>
      </c>
      <c r="I347" s="51" t="s">
        <v>24</v>
      </c>
      <c r="J347" s="44" t="str">
        <f t="shared" si="6"/>
        <v>Não</v>
      </c>
      <c r="K347" s="47">
        <v>44949.0</v>
      </c>
      <c r="L347" s="45"/>
      <c r="M347" s="45" t="s">
        <v>112</v>
      </c>
      <c r="N347" s="48">
        <v>0.012</v>
      </c>
      <c r="O347" s="44" t="s">
        <v>24</v>
      </c>
      <c r="P347" s="49">
        <v>0.0</v>
      </c>
      <c r="Q347" s="138"/>
      <c r="R347" s="138"/>
      <c r="S347" s="45" t="s">
        <v>113</v>
      </c>
      <c r="T347" s="24" t="s">
        <v>1244</v>
      </c>
      <c r="U347" s="9" t="s">
        <v>19</v>
      </c>
      <c r="V347" s="51" t="str">
        <f t="shared" si="3"/>
        <v>Ativo</v>
      </c>
      <c r="W347" s="45"/>
      <c r="X347" s="52" t="s">
        <v>124</v>
      </c>
      <c r="Y347" s="54"/>
      <c r="Z347" s="54"/>
      <c r="AA347" s="54"/>
      <c r="AB347" s="54"/>
      <c r="AC347" s="54">
        <v>162070.18</v>
      </c>
      <c r="AD347" s="54">
        <v>190654.57</v>
      </c>
      <c r="AE347" s="54">
        <v>192722.37</v>
      </c>
      <c r="AF347" s="54">
        <v>194185.27</v>
      </c>
      <c r="AG347" s="54">
        <v>196237.19</v>
      </c>
      <c r="AH347" s="54">
        <v>197994.45</v>
      </c>
      <c r="AI347" s="54">
        <v>199122.82</v>
      </c>
      <c r="AJ347" s="54">
        <v>200583.37</v>
      </c>
      <c r="AK347" s="54">
        <v>201330.28</v>
      </c>
      <c r="AL347" s="54">
        <v>196972.77</v>
      </c>
      <c r="AM347" s="54">
        <v>199889.21</v>
      </c>
      <c r="AN347" s="54">
        <v>200441.61</v>
      </c>
      <c r="AO347" s="54">
        <v>199574.03</v>
      </c>
      <c r="AP347" s="53">
        <v>201296.68</v>
      </c>
      <c r="AQ347" s="53">
        <v>203143.75</v>
      </c>
      <c r="AR347" s="53">
        <v>203171.29</v>
      </c>
      <c r="AS347" s="53">
        <v>203642.3</v>
      </c>
      <c r="AT347" s="53">
        <f t="array" ref="AT347">XLOOKUP(C347,'PL TOTAL D0'!A:A,'PL TOTAL D0'!C:C,"")</f>
        <v>205144.2</v>
      </c>
    </row>
    <row r="348" ht="15.75" customHeight="1">
      <c r="A348" s="6" t="s">
        <v>36</v>
      </c>
      <c r="B348" s="55" t="s">
        <v>1245</v>
      </c>
      <c r="C348" s="56" t="s">
        <v>1246</v>
      </c>
      <c r="D348" s="9" t="s">
        <v>18</v>
      </c>
      <c r="E348" s="24" t="s">
        <v>175</v>
      </c>
      <c r="F348" s="9" t="s">
        <v>176</v>
      </c>
      <c r="G348" s="44" t="str">
        <f t="shared" si="1"/>
        <v>#N/A</v>
      </c>
      <c r="H348" s="51" t="s">
        <v>147</v>
      </c>
      <c r="I348" s="51" t="s">
        <v>220</v>
      </c>
      <c r="J348" s="44" t="str">
        <f t="shared" si="6"/>
        <v>Não</v>
      </c>
      <c r="K348" s="57">
        <v>45313.0</v>
      </c>
      <c r="L348" s="45"/>
      <c r="M348" s="11" t="s">
        <v>112</v>
      </c>
      <c r="N348" s="12">
        <v>0.012</v>
      </c>
      <c r="O348" s="13" t="s">
        <v>42</v>
      </c>
      <c r="P348" s="14">
        <v>0.1</v>
      </c>
      <c r="Q348" s="138"/>
      <c r="R348" s="138"/>
      <c r="S348" s="24" t="s">
        <v>113</v>
      </c>
      <c r="T348" s="24" t="s">
        <v>1247</v>
      </c>
      <c r="U348" s="9" t="s">
        <v>179</v>
      </c>
      <c r="V348" s="51" t="str">
        <f t="shared" si="3"/>
        <v>Ativo</v>
      </c>
      <c r="W348" s="45"/>
      <c r="X348" s="52" t="s">
        <v>115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>
        <v>0.0</v>
      </c>
      <c r="AP348" s="53">
        <v>0.0</v>
      </c>
      <c r="AQ348" s="53">
        <v>0.0</v>
      </c>
      <c r="AR348" s="53">
        <v>0.0</v>
      </c>
      <c r="AS348" s="53">
        <v>0.0</v>
      </c>
      <c r="AT348" s="53" t="str">
        <f t="array" ref="AT348">XLOOKUP(C348,'PL TOTAL D0'!A:A,'PL TOTAL D0'!C:C,"")</f>
        <v/>
      </c>
    </row>
    <row r="349" ht="15.75" customHeight="1">
      <c r="A349" s="41" t="s">
        <v>36</v>
      </c>
      <c r="B349" s="42" t="s">
        <v>1248</v>
      </c>
      <c r="C349" s="43" t="s">
        <v>1249</v>
      </c>
      <c r="D349" s="44" t="s">
        <v>18</v>
      </c>
      <c r="E349" s="45" t="s">
        <v>19</v>
      </c>
      <c r="F349" s="44" t="s">
        <v>20</v>
      </c>
      <c r="G349" s="44" t="str">
        <f t="shared" si="1"/>
        <v>Augusto</v>
      </c>
      <c r="H349" s="46" t="s">
        <v>147</v>
      </c>
      <c r="I349" s="51" t="s">
        <v>220</v>
      </c>
      <c r="J349" s="44" t="str">
        <f t="shared" si="6"/>
        <v>Não</v>
      </c>
      <c r="K349" s="47">
        <v>45082.0</v>
      </c>
      <c r="L349" s="45"/>
      <c r="M349" s="45" t="s">
        <v>270</v>
      </c>
      <c r="N349" s="48">
        <v>0.02</v>
      </c>
      <c r="O349" s="44" t="s">
        <v>42</v>
      </c>
      <c r="P349" s="49">
        <v>0.2</v>
      </c>
      <c r="Q349" s="74"/>
      <c r="R349" s="73" t="s">
        <v>1250</v>
      </c>
      <c r="S349" s="45" t="s">
        <v>113</v>
      </c>
      <c r="T349" s="24" t="s">
        <v>1251</v>
      </c>
      <c r="U349" s="9" t="s">
        <v>1101</v>
      </c>
      <c r="V349" s="51" t="str">
        <f t="shared" si="3"/>
        <v>Ativo</v>
      </c>
      <c r="W349" s="45"/>
      <c r="X349" s="52" t="s">
        <v>124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69759.11</v>
      </c>
      <c r="AI349" s="54">
        <v>69957.42</v>
      </c>
      <c r="AJ349" s="54">
        <v>31355.16</v>
      </c>
      <c r="AK349" s="54">
        <v>953.24</v>
      </c>
      <c r="AL349" s="54">
        <v>433.82</v>
      </c>
      <c r="AM349" s="54">
        <v>433.82</v>
      </c>
      <c r="AN349" s="54">
        <v>435.68</v>
      </c>
      <c r="AO349" s="54">
        <v>435.68</v>
      </c>
      <c r="AP349" s="53">
        <v>435.94</v>
      </c>
      <c r="AQ349" s="53">
        <v>435.94</v>
      </c>
      <c r="AR349" s="53">
        <v>435.94</v>
      </c>
      <c r="AS349" s="53">
        <v>435.94</v>
      </c>
      <c r="AT349" s="53">
        <f t="array" ref="AT349">XLOOKUP(C349,'PL TOTAL D0'!A:A,'PL TOTAL D0'!C:C,"")</f>
        <v>435.94</v>
      </c>
    </row>
    <row r="350" ht="15.75" customHeight="1">
      <c r="A350" s="41" t="s">
        <v>36</v>
      </c>
      <c r="B350" s="42" t="s">
        <v>1252</v>
      </c>
      <c r="C350" s="43" t="s">
        <v>1253</v>
      </c>
      <c r="D350" s="44" t="s">
        <v>18</v>
      </c>
      <c r="E350" s="45" t="s">
        <v>175</v>
      </c>
      <c r="F350" s="44" t="s">
        <v>176</v>
      </c>
      <c r="G350" s="44" t="str">
        <f t="shared" si="1"/>
        <v>Augusto</v>
      </c>
      <c r="H350" s="46" t="s">
        <v>111</v>
      </c>
      <c r="I350" s="46" t="s">
        <v>24</v>
      </c>
      <c r="J350" s="44" t="str">
        <f t="shared" si="6"/>
        <v>Não</v>
      </c>
      <c r="K350" s="47">
        <v>45128.0</v>
      </c>
      <c r="L350" s="62"/>
      <c r="M350" s="45" t="s">
        <v>41</v>
      </c>
      <c r="N350" s="48">
        <v>0.015</v>
      </c>
      <c r="O350" s="44" t="s">
        <v>42</v>
      </c>
      <c r="P350" s="49">
        <v>0.1</v>
      </c>
      <c r="Q350" s="74"/>
      <c r="R350" s="50"/>
      <c r="S350" s="45" t="s">
        <v>113</v>
      </c>
      <c r="T350" s="24" t="s">
        <v>1254</v>
      </c>
      <c r="U350" s="9" t="s">
        <v>179</v>
      </c>
      <c r="V350" s="51" t="str">
        <f t="shared" si="3"/>
        <v>Ativo</v>
      </c>
      <c r="W350" s="45"/>
      <c r="X350" s="52" t="s">
        <v>124</v>
      </c>
      <c r="Y350" s="54"/>
      <c r="Z350" s="54"/>
      <c r="AA350" s="54"/>
      <c r="AB350" s="54"/>
      <c r="AC350" s="54"/>
      <c r="AD350" s="54"/>
      <c r="AE350" s="54">
        <v>0.0</v>
      </c>
      <c r="AF350" s="54">
        <v>0.0</v>
      </c>
      <c r="AG350" s="54">
        <v>0.0</v>
      </c>
      <c r="AH350" s="54">
        <v>0.0</v>
      </c>
      <c r="AI350" s="54">
        <v>302770.32</v>
      </c>
      <c r="AJ350" s="54">
        <v>319984.74</v>
      </c>
      <c r="AK350" s="54">
        <v>321276.02</v>
      </c>
      <c r="AL350" s="54">
        <v>320370.19</v>
      </c>
      <c r="AM350" s="54">
        <v>327308.85</v>
      </c>
      <c r="AN350" s="54">
        <v>333739.21</v>
      </c>
      <c r="AO350" s="54">
        <v>329468.33</v>
      </c>
      <c r="AP350" s="53">
        <v>331760.87</v>
      </c>
      <c r="AQ350" s="53">
        <v>334298.87</v>
      </c>
      <c r="AR350" s="53">
        <v>331338.23</v>
      </c>
      <c r="AS350" s="53">
        <v>329330.3</v>
      </c>
      <c r="AT350" s="53">
        <f t="array" ref="AT350">XLOOKUP(C350,'PL TOTAL D0'!A:A,'PL TOTAL D0'!C:C,"")</f>
        <v>331104</v>
      </c>
    </row>
    <row r="351" ht="15.75" customHeight="1">
      <c r="A351" s="6" t="s">
        <v>36</v>
      </c>
      <c r="B351" s="20" t="s">
        <v>1255</v>
      </c>
      <c r="C351" s="21" t="s">
        <v>1256</v>
      </c>
      <c r="D351" s="9" t="s">
        <v>18</v>
      </c>
      <c r="E351" s="24" t="s">
        <v>29</v>
      </c>
      <c r="F351" s="9" t="s">
        <v>949</v>
      </c>
      <c r="G351" s="44" t="str">
        <f t="shared" si="1"/>
        <v>Augusto</v>
      </c>
      <c r="H351" s="51" t="s">
        <v>111</v>
      </c>
      <c r="I351" s="51" t="s">
        <v>24</v>
      </c>
      <c r="J351" s="44" t="str">
        <f t="shared" si="6"/>
        <v>Não</v>
      </c>
      <c r="K351" s="57">
        <v>45362.0</v>
      </c>
      <c r="L351" s="45"/>
      <c r="M351" s="24" t="s">
        <v>270</v>
      </c>
      <c r="N351" s="58">
        <v>0.02</v>
      </c>
      <c r="O351" s="9" t="s">
        <v>42</v>
      </c>
      <c r="P351" s="59">
        <v>0.2</v>
      </c>
      <c r="Q351" s="138"/>
      <c r="R351" s="138"/>
      <c r="S351" s="24" t="s">
        <v>113</v>
      </c>
      <c r="T351" s="23" t="s">
        <v>1257</v>
      </c>
      <c r="U351" s="9" t="s">
        <v>46</v>
      </c>
      <c r="V351" s="51" t="str">
        <f t="shared" si="3"/>
        <v>Ativo</v>
      </c>
      <c r="W351" s="45"/>
      <c r="X351" s="52" t="s">
        <v>1258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3"/>
      <c r="AQ351" s="53">
        <v>302703.59</v>
      </c>
      <c r="AR351" s="53">
        <v>298173.01</v>
      </c>
      <c r="AS351" s="53">
        <v>392202.0</v>
      </c>
      <c r="AT351" s="53">
        <f t="array" ref="AT351">XLOOKUP(C351,'PL TOTAL D0'!A:A,'PL TOTAL D0'!C:C,"")</f>
        <v>394170.3</v>
      </c>
    </row>
    <row r="352" ht="15.75" customHeight="1">
      <c r="A352" s="41" t="s">
        <v>36</v>
      </c>
      <c r="B352" s="55" t="s">
        <v>1259</v>
      </c>
      <c r="C352" s="43" t="s">
        <v>1260</v>
      </c>
      <c r="D352" s="44" t="s">
        <v>18</v>
      </c>
      <c r="E352" s="45" t="s">
        <v>19</v>
      </c>
      <c r="F352" s="44" t="s">
        <v>257</v>
      </c>
      <c r="G352" s="44" t="str">
        <f t="shared" si="1"/>
        <v>Augusto</v>
      </c>
      <c r="H352" s="51" t="s">
        <v>147</v>
      </c>
      <c r="I352" s="51" t="s">
        <v>220</v>
      </c>
      <c r="J352" s="44" t="str">
        <f t="shared" si="6"/>
        <v>Não</v>
      </c>
      <c r="K352" s="47">
        <v>44950.0</v>
      </c>
      <c r="L352" s="45"/>
      <c r="M352" s="45" t="s">
        <v>51</v>
      </c>
      <c r="N352" s="48">
        <v>0.01</v>
      </c>
      <c r="O352" s="44" t="s">
        <v>24</v>
      </c>
      <c r="P352" s="49">
        <v>0.0</v>
      </c>
      <c r="Q352" s="50"/>
      <c r="R352" s="60" t="s">
        <v>1261</v>
      </c>
      <c r="S352" s="45" t="s">
        <v>113</v>
      </c>
      <c r="T352" s="24" t="s">
        <v>1262</v>
      </c>
      <c r="U352" s="9" t="s">
        <v>19</v>
      </c>
      <c r="V352" s="51" t="str">
        <f t="shared" si="3"/>
        <v>Ativo</v>
      </c>
      <c r="W352" s="45"/>
      <c r="X352" s="52" t="s">
        <v>124</v>
      </c>
      <c r="Y352" s="54"/>
      <c r="Z352" s="54"/>
      <c r="AA352" s="54"/>
      <c r="AB352" s="54"/>
      <c r="AC352" s="54">
        <v>212431.18</v>
      </c>
      <c r="AD352" s="54">
        <v>218921.92</v>
      </c>
      <c r="AE352" s="54">
        <v>221085.4</v>
      </c>
      <c r="AF352" s="54">
        <v>222967.51</v>
      </c>
      <c r="AG352" s="54">
        <v>225285.35</v>
      </c>
      <c r="AH352" s="54">
        <v>226496.4</v>
      </c>
      <c r="AI352" s="54">
        <v>228050.04</v>
      </c>
      <c r="AJ352" s="54">
        <v>75990.57</v>
      </c>
      <c r="AK352" s="54">
        <v>76616.57</v>
      </c>
      <c r="AL352" s="54">
        <v>100.0</v>
      </c>
      <c r="AM352" s="54">
        <v>86.38</v>
      </c>
      <c r="AN352" s="54">
        <v>86.38</v>
      </c>
      <c r="AO352" s="54">
        <v>86.38</v>
      </c>
      <c r="AP352" s="53">
        <v>86.38</v>
      </c>
      <c r="AQ352" s="53">
        <v>86.38</v>
      </c>
      <c r="AR352" s="53">
        <v>86.38</v>
      </c>
      <c r="AS352" s="53">
        <v>86.38</v>
      </c>
      <c r="AT352" s="53">
        <f t="array" ref="AT352">XLOOKUP(C352,'PL TOTAL D0'!A:A,'PL TOTAL D0'!C:C,"")</f>
        <v>86.38</v>
      </c>
    </row>
    <row r="353" ht="15.75" customHeight="1">
      <c r="A353" s="41" t="s">
        <v>36</v>
      </c>
      <c r="B353" s="42" t="s">
        <v>1263</v>
      </c>
      <c r="C353" s="43" t="s">
        <v>1264</v>
      </c>
      <c r="D353" s="44" t="s">
        <v>18</v>
      </c>
      <c r="E353" s="45" t="s">
        <v>175</v>
      </c>
      <c r="F353" s="44" t="s">
        <v>197</v>
      </c>
      <c r="G353" s="44" t="str">
        <f t="shared" si="1"/>
        <v>Augusto</v>
      </c>
      <c r="H353" s="46" t="s">
        <v>111</v>
      </c>
      <c r="I353" s="46" t="s">
        <v>24</v>
      </c>
      <c r="J353" s="44" t="str">
        <f t="shared" si="6"/>
        <v>Não</v>
      </c>
      <c r="K353" s="47">
        <v>45043.0</v>
      </c>
      <c r="L353" s="45"/>
      <c r="M353" s="45" t="s">
        <v>772</v>
      </c>
      <c r="N353" s="48">
        <v>0.02</v>
      </c>
      <c r="O353" s="44" t="s">
        <v>191</v>
      </c>
      <c r="P353" s="49">
        <v>0.2</v>
      </c>
      <c r="Q353" s="60"/>
      <c r="R353" s="138"/>
      <c r="S353" s="45" t="s">
        <v>113</v>
      </c>
      <c r="T353" s="24" t="s">
        <v>1265</v>
      </c>
      <c r="U353" s="9" t="s">
        <v>179</v>
      </c>
      <c r="V353" s="51" t="str">
        <f t="shared" si="3"/>
        <v>Ativo</v>
      </c>
      <c r="W353" s="45"/>
      <c r="X353" s="52" t="s">
        <v>115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16010.84</v>
      </c>
      <c r="AG353" s="54">
        <v>107737.05</v>
      </c>
      <c r="AH353" s="54">
        <v>84997.63</v>
      </c>
      <c r="AI353" s="54">
        <v>83477.75</v>
      </c>
      <c r="AJ353" s="54">
        <v>84810.25</v>
      </c>
      <c r="AK353" s="54">
        <v>87027.22</v>
      </c>
      <c r="AL353" s="54">
        <v>89078.46</v>
      </c>
      <c r="AM353" s="54">
        <v>94239.27</v>
      </c>
      <c r="AN353" s="54">
        <v>97783.65</v>
      </c>
      <c r="AO353" s="54">
        <v>96678.81</v>
      </c>
      <c r="AP353" s="53">
        <v>97510.39</v>
      </c>
      <c r="AQ353" s="53">
        <v>58668.22</v>
      </c>
      <c r="AR353" s="53">
        <v>56642.04</v>
      </c>
      <c r="AS353" s="53">
        <v>55531.87</v>
      </c>
      <c r="AT353" s="53">
        <f t="array" ref="AT353">XLOOKUP(C353,'PL TOTAL D0'!A:A,'PL TOTAL D0'!C:C,"")</f>
        <v>56727.02</v>
      </c>
    </row>
    <row r="354" ht="15.75" customHeight="1">
      <c r="A354" s="41" t="s">
        <v>36</v>
      </c>
      <c r="B354" s="55" t="s">
        <v>1266</v>
      </c>
      <c r="C354" s="56" t="s">
        <v>1267</v>
      </c>
      <c r="D354" s="9" t="s">
        <v>1268</v>
      </c>
      <c r="E354" s="24" t="s">
        <v>175</v>
      </c>
      <c r="F354" s="9" t="s">
        <v>1269</v>
      </c>
      <c r="G354" s="44" t="str">
        <f t="shared" si="1"/>
        <v>Breno</v>
      </c>
      <c r="H354" s="51" t="s">
        <v>111</v>
      </c>
      <c r="I354" s="51" t="s">
        <v>24</v>
      </c>
      <c r="J354" s="44" t="str">
        <f t="shared" si="6"/>
        <v>Não</v>
      </c>
      <c r="K354" s="57">
        <v>45456.0</v>
      </c>
      <c r="L354" s="45"/>
      <c r="M354" s="24" t="s">
        <v>112</v>
      </c>
      <c r="N354" s="58">
        <v>0.012</v>
      </c>
      <c r="O354" s="9" t="s">
        <v>42</v>
      </c>
      <c r="P354" s="59">
        <v>0.1</v>
      </c>
      <c r="Q354" s="60"/>
      <c r="R354" s="138"/>
      <c r="S354" s="24" t="s">
        <v>113</v>
      </c>
      <c r="T354" s="24" t="s">
        <v>1270</v>
      </c>
      <c r="U354" s="9" t="s">
        <v>46</v>
      </c>
      <c r="V354" s="51" t="str">
        <f t="shared" si="3"/>
        <v>Ativo</v>
      </c>
      <c r="W354" s="24" t="s">
        <v>69</v>
      </c>
      <c r="X354" s="52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3"/>
      <c r="AQ354" s="53"/>
      <c r="AR354" s="53"/>
      <c r="AS354" s="53"/>
      <c r="AT354" s="53">
        <f t="array" ref="AT354">XLOOKUP(C354,'PL TOTAL D0'!A:A,'PL TOTAL D0'!C:C,"")</f>
        <v>402221.5</v>
      </c>
    </row>
    <row r="355" ht="15.75" customHeight="1">
      <c r="A355" s="41" t="s">
        <v>36</v>
      </c>
      <c r="B355" s="42" t="s">
        <v>1271</v>
      </c>
      <c r="C355" s="43" t="s">
        <v>1272</v>
      </c>
      <c r="D355" s="44" t="s">
        <v>18</v>
      </c>
      <c r="E355" s="45" t="s">
        <v>175</v>
      </c>
      <c r="F355" s="44" t="s">
        <v>197</v>
      </c>
      <c r="G355" s="44" t="str">
        <f t="shared" si="1"/>
        <v>Breno</v>
      </c>
      <c r="H355" s="46" t="s">
        <v>111</v>
      </c>
      <c r="I355" s="46" t="s">
        <v>24</v>
      </c>
      <c r="J355" s="44" t="str">
        <f t="shared" si="6"/>
        <v>Não</v>
      </c>
      <c r="K355" s="47">
        <v>45042.0</v>
      </c>
      <c r="L355" s="45"/>
      <c r="M355" s="45" t="s">
        <v>41</v>
      </c>
      <c r="N355" s="48">
        <v>0.015</v>
      </c>
      <c r="O355" s="44" t="s">
        <v>42</v>
      </c>
      <c r="P355" s="49">
        <v>0.1</v>
      </c>
      <c r="Q355" s="138"/>
      <c r="R355" s="138"/>
      <c r="S355" s="45" t="s">
        <v>113</v>
      </c>
      <c r="T355" s="24" t="s">
        <v>1273</v>
      </c>
      <c r="U355" s="9" t="s">
        <v>179</v>
      </c>
      <c r="V355" s="51" t="str">
        <f t="shared" si="3"/>
        <v>Ativo</v>
      </c>
      <c r="W355" s="45"/>
      <c r="X355" s="52" t="s">
        <v>115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423185.18</v>
      </c>
      <c r="AG355" s="54">
        <v>433492.38</v>
      </c>
      <c r="AH355" s="54">
        <v>450372.33</v>
      </c>
      <c r="AI355" s="54">
        <v>453576.53</v>
      </c>
      <c r="AJ355" s="54">
        <v>488861.8</v>
      </c>
      <c r="AK355" s="54">
        <v>491793.38</v>
      </c>
      <c r="AL355" s="54">
        <v>492271.0</v>
      </c>
      <c r="AM355" s="54">
        <v>502707.52</v>
      </c>
      <c r="AN355" s="54">
        <v>512479.56</v>
      </c>
      <c r="AO355" s="54">
        <v>504882.8</v>
      </c>
      <c r="AP355" s="53">
        <v>504794.79</v>
      </c>
      <c r="AQ355" s="53">
        <v>510606.55</v>
      </c>
      <c r="AR355" s="53">
        <v>505960.57</v>
      </c>
      <c r="AS355" s="53">
        <v>503778.5</v>
      </c>
      <c r="AT355" s="53">
        <f t="array" ref="AT355">XLOOKUP(C355,'PL TOTAL D0'!A:A,'PL TOTAL D0'!C:C,"")</f>
        <v>506702.6</v>
      </c>
    </row>
    <row r="356" ht="15.75" customHeight="1">
      <c r="A356" s="41" t="s">
        <v>36</v>
      </c>
      <c r="B356" s="42" t="s">
        <v>1274</v>
      </c>
      <c r="C356" s="43" t="s">
        <v>1275</v>
      </c>
      <c r="D356" s="44" t="s">
        <v>18</v>
      </c>
      <c r="E356" s="45" t="s">
        <v>29</v>
      </c>
      <c r="F356" s="44" t="s">
        <v>295</v>
      </c>
      <c r="G356" s="44" t="str">
        <f t="shared" si="1"/>
        <v>Augusto</v>
      </c>
      <c r="H356" s="51" t="s">
        <v>147</v>
      </c>
      <c r="I356" s="51" t="s">
        <v>220</v>
      </c>
      <c r="J356" s="44" t="str">
        <f t="shared" si="6"/>
        <v>Não</v>
      </c>
      <c r="K356" s="47">
        <v>44959.0</v>
      </c>
      <c r="L356" s="45"/>
      <c r="M356" s="45" t="s">
        <v>128</v>
      </c>
      <c r="N356" s="48">
        <v>0.0</v>
      </c>
      <c r="O356" s="44" t="s">
        <v>24</v>
      </c>
      <c r="P356" s="49">
        <v>0.0</v>
      </c>
      <c r="Q356" s="97"/>
      <c r="R356" s="60" t="s">
        <v>1276</v>
      </c>
      <c r="S356" s="45" t="s">
        <v>113</v>
      </c>
      <c r="T356" s="24" t="s">
        <v>1277</v>
      </c>
      <c r="U356" s="9" t="s">
        <v>29</v>
      </c>
      <c r="V356" s="51" t="str">
        <f t="shared" si="3"/>
        <v>Ativo</v>
      </c>
      <c r="W356" s="45"/>
      <c r="X356" s="52" t="s">
        <v>124</v>
      </c>
      <c r="Y356" s="54"/>
      <c r="Z356" s="54"/>
      <c r="AA356" s="54"/>
      <c r="AB356" s="54"/>
      <c r="AC356" s="54">
        <v>0.0</v>
      </c>
      <c r="AD356" s="54">
        <v>1060.5</v>
      </c>
      <c r="AE356" s="54">
        <v>1594.06</v>
      </c>
      <c r="AF356" s="54">
        <v>2130.62</v>
      </c>
      <c r="AG356" s="54">
        <v>2151.04</v>
      </c>
      <c r="AH356" s="54">
        <v>3226.35</v>
      </c>
      <c r="AI356" s="54">
        <v>3764.58</v>
      </c>
      <c r="AJ356" s="54">
        <v>4321.99</v>
      </c>
      <c r="AK356" s="54">
        <v>4880.82</v>
      </c>
      <c r="AL356" s="54">
        <v>5969.88</v>
      </c>
      <c r="AM356" s="54">
        <v>0.0</v>
      </c>
      <c r="AN356" s="54">
        <v>0.0</v>
      </c>
      <c r="AO356" s="54">
        <v>0.0</v>
      </c>
      <c r="AP356" s="53">
        <v>0.15</v>
      </c>
      <c r="AQ356" s="53">
        <v>0.15</v>
      </c>
      <c r="AR356" s="53">
        <v>0.15</v>
      </c>
      <c r="AS356" s="53">
        <v>0.15</v>
      </c>
      <c r="AT356" s="53">
        <f t="array" ref="AT356">XLOOKUP(C356,'PL TOTAL D0'!A:A,'PL TOTAL D0'!C:C,"")</f>
        <v>0.15</v>
      </c>
    </row>
    <row r="357" ht="15.75" customHeight="1">
      <c r="A357" s="41" t="s">
        <v>36</v>
      </c>
      <c r="B357" s="42" t="s">
        <v>1278</v>
      </c>
      <c r="C357" s="43" t="s">
        <v>1279</v>
      </c>
      <c r="D357" s="44" t="s">
        <v>18</v>
      </c>
      <c r="E357" s="45" t="s">
        <v>19</v>
      </c>
      <c r="F357" s="44" t="s">
        <v>83</v>
      </c>
      <c r="G357" s="44" t="str">
        <f t="shared" si="1"/>
        <v>Augusto</v>
      </c>
      <c r="H357" s="46" t="s">
        <v>111</v>
      </c>
      <c r="I357" s="46" t="s">
        <v>24</v>
      </c>
      <c r="J357" s="44" t="str">
        <f t="shared" si="6"/>
        <v>Não</v>
      </c>
      <c r="K357" s="47">
        <v>44946.0</v>
      </c>
      <c r="L357" s="45"/>
      <c r="M357" s="45" t="s">
        <v>41</v>
      </c>
      <c r="N357" s="48">
        <v>0.015</v>
      </c>
      <c r="O357" s="44" t="s">
        <v>42</v>
      </c>
      <c r="P357" s="49">
        <v>0.1</v>
      </c>
      <c r="Q357" s="138"/>
      <c r="R357" s="193"/>
      <c r="S357" s="45" t="s">
        <v>113</v>
      </c>
      <c r="T357" s="24" t="s">
        <v>1280</v>
      </c>
      <c r="U357" s="9" t="s">
        <v>19</v>
      </c>
      <c r="V357" s="51" t="str">
        <f t="shared" si="3"/>
        <v>Ativo</v>
      </c>
      <c r="W357" s="45"/>
      <c r="X357" s="52" t="s">
        <v>124</v>
      </c>
      <c r="Y357" s="54"/>
      <c r="Z357" s="54"/>
      <c r="AA357" s="54"/>
      <c r="AB357" s="54"/>
      <c r="AC357" s="54">
        <v>108265.42</v>
      </c>
      <c r="AD357" s="54">
        <v>124741.99</v>
      </c>
      <c r="AE357" s="54">
        <v>140217.14</v>
      </c>
      <c r="AF357" s="54">
        <v>144114.28</v>
      </c>
      <c r="AG357" s="54">
        <v>148461.24</v>
      </c>
      <c r="AH357" s="54">
        <v>153522.02</v>
      </c>
      <c r="AI357" s="54">
        <v>157547.3</v>
      </c>
      <c r="AJ357" s="54">
        <v>166402.01</v>
      </c>
      <c r="AK357" s="54">
        <v>168811.3</v>
      </c>
      <c r="AL357" s="54">
        <v>164502.06</v>
      </c>
      <c r="AM357" s="54">
        <v>203285.42</v>
      </c>
      <c r="AN357" s="54">
        <v>206882.78</v>
      </c>
      <c r="AO357" s="54">
        <v>204753.59</v>
      </c>
      <c r="AP357" s="53">
        <v>201508.77</v>
      </c>
      <c r="AQ357" s="53">
        <v>204538.43</v>
      </c>
      <c r="AR357" s="53">
        <v>204516.88</v>
      </c>
      <c r="AS357" s="53">
        <v>205847.2</v>
      </c>
      <c r="AT357" s="53">
        <f t="array" ref="AT357">XLOOKUP(C357,'PL TOTAL D0'!A:A,'PL TOTAL D0'!C:C,"")</f>
        <v>208329.5</v>
      </c>
    </row>
    <row r="358" ht="15.75" customHeight="1">
      <c r="A358" s="41" t="s">
        <v>36</v>
      </c>
      <c r="B358" s="61" t="s">
        <v>1281</v>
      </c>
      <c r="C358" s="43" t="s">
        <v>1282</v>
      </c>
      <c r="D358" s="44" t="s">
        <v>18</v>
      </c>
      <c r="E358" s="45" t="s">
        <v>29</v>
      </c>
      <c r="F358" s="44" t="s">
        <v>295</v>
      </c>
      <c r="G358" s="44" t="str">
        <f t="shared" si="1"/>
        <v>Augusto</v>
      </c>
      <c r="H358" s="46" t="s">
        <v>147</v>
      </c>
      <c r="I358" s="46" t="s">
        <v>220</v>
      </c>
      <c r="J358" s="44" t="str">
        <f t="shared" si="6"/>
        <v>Não</v>
      </c>
      <c r="K358" s="47">
        <v>45020.0</v>
      </c>
      <c r="L358" s="45"/>
      <c r="M358" s="45" t="s">
        <v>51</v>
      </c>
      <c r="N358" s="48">
        <v>0.012</v>
      </c>
      <c r="O358" s="44" t="s">
        <v>24</v>
      </c>
      <c r="P358" s="49">
        <v>0.0</v>
      </c>
      <c r="Q358" s="138"/>
      <c r="R358" s="194" t="s">
        <v>1283</v>
      </c>
      <c r="S358" s="45" t="s">
        <v>113</v>
      </c>
      <c r="T358" s="24" t="s">
        <v>1284</v>
      </c>
      <c r="U358" s="9" t="s">
        <v>29</v>
      </c>
      <c r="V358" s="51" t="str">
        <f t="shared" si="3"/>
        <v>Ativo</v>
      </c>
      <c r="W358" s="45"/>
      <c r="X358" s="52" t="s">
        <v>124</v>
      </c>
      <c r="Y358" s="54"/>
      <c r="Z358" s="54"/>
      <c r="AA358" s="54"/>
      <c r="AB358" s="54"/>
      <c r="AC358" s="54"/>
      <c r="AD358" s="54"/>
      <c r="AE358" s="54">
        <v>4290.59</v>
      </c>
      <c r="AF358" s="54">
        <v>4346.31</v>
      </c>
      <c r="AG358" s="54">
        <v>4384.53</v>
      </c>
      <c r="AH358" s="54">
        <v>4422.04</v>
      </c>
      <c r="AI358" s="54">
        <v>4473.34</v>
      </c>
      <c r="AJ358" s="54">
        <v>5.55</v>
      </c>
      <c r="AK358" s="54">
        <v>5.55</v>
      </c>
      <c r="AL358" s="54">
        <v>5.55</v>
      </c>
      <c r="AM358" s="54">
        <v>5.55</v>
      </c>
      <c r="AN358" s="54">
        <v>5.55</v>
      </c>
      <c r="AO358" s="54">
        <v>5.55</v>
      </c>
      <c r="AP358" s="53">
        <v>5.55</v>
      </c>
      <c r="AQ358" s="53">
        <v>5.55</v>
      </c>
      <c r="AR358" s="53">
        <v>5.55</v>
      </c>
      <c r="AS358" s="53">
        <v>5.55</v>
      </c>
      <c r="AT358" s="53">
        <f t="array" ref="AT358">XLOOKUP(C358,'PL TOTAL D0'!A:A,'PL TOTAL D0'!C:C,"")</f>
        <v>5.55</v>
      </c>
    </row>
    <row r="359" ht="15.75" customHeight="1">
      <c r="A359" s="41" t="s">
        <v>36</v>
      </c>
      <c r="B359" s="64" t="s">
        <v>1285</v>
      </c>
      <c r="C359" s="65" t="s">
        <v>1286</v>
      </c>
      <c r="D359" s="9" t="s">
        <v>18</v>
      </c>
      <c r="E359" s="24" t="s">
        <v>19</v>
      </c>
      <c r="F359" s="9" t="s">
        <v>83</v>
      </c>
      <c r="G359" s="44" t="str">
        <f t="shared" si="1"/>
        <v>#N/A</v>
      </c>
      <c r="H359" s="51" t="s">
        <v>206</v>
      </c>
      <c r="I359" s="51" t="s">
        <v>220</v>
      </c>
      <c r="J359" s="44" t="str">
        <f t="shared" si="6"/>
        <v>Não</v>
      </c>
      <c r="K359" s="57">
        <v>45426.0</v>
      </c>
      <c r="L359" s="45"/>
      <c r="M359" s="24" t="s">
        <v>51</v>
      </c>
      <c r="N359" s="58">
        <v>0.012</v>
      </c>
      <c r="O359" s="9" t="s">
        <v>24</v>
      </c>
      <c r="P359" s="59">
        <v>0.0</v>
      </c>
      <c r="Q359" s="138"/>
      <c r="R359" s="194"/>
      <c r="S359" s="24" t="s">
        <v>113</v>
      </c>
      <c r="T359" s="5" t="s">
        <v>1287</v>
      </c>
      <c r="U359" s="9" t="s">
        <v>19</v>
      </c>
      <c r="V359" s="51" t="str">
        <f t="shared" si="3"/>
        <v>Ativo</v>
      </c>
      <c r="W359" s="24" t="s">
        <v>69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>
        <v>0.0</v>
      </c>
      <c r="AT359" s="53" t="str">
        <f t="array" ref="AT359">XLOOKUP(C359,'PL TOTAL D0'!A:A,'PL TOTAL D0'!C:C,"")</f>
        <v/>
      </c>
    </row>
    <row r="360" ht="15.75" customHeight="1">
      <c r="A360" s="41" t="s">
        <v>36</v>
      </c>
      <c r="B360" s="42" t="s">
        <v>1288</v>
      </c>
      <c r="C360" s="43" t="s">
        <v>1289</v>
      </c>
      <c r="D360" s="9" t="s">
        <v>18</v>
      </c>
      <c r="E360" s="45" t="s">
        <v>29</v>
      </c>
      <c r="F360" s="9" t="s">
        <v>110</v>
      </c>
      <c r="G360" s="44" t="str">
        <f t="shared" si="1"/>
        <v>Breno</v>
      </c>
      <c r="H360" s="46" t="s">
        <v>111</v>
      </c>
      <c r="I360" s="46" t="s">
        <v>24</v>
      </c>
      <c r="J360" s="44" t="str">
        <f t="shared" si="6"/>
        <v>Não</v>
      </c>
      <c r="K360" s="47">
        <v>44998.0</v>
      </c>
      <c r="L360" s="45"/>
      <c r="M360" s="45" t="s">
        <v>270</v>
      </c>
      <c r="N360" s="48">
        <v>0.02</v>
      </c>
      <c r="O360" s="44" t="s">
        <v>42</v>
      </c>
      <c r="P360" s="49">
        <v>0.2</v>
      </c>
      <c r="Q360" s="138"/>
      <c r="R360" s="138"/>
      <c r="S360" s="45" t="s">
        <v>113</v>
      </c>
      <c r="T360" s="24" t="s">
        <v>1290</v>
      </c>
      <c r="U360" s="9" t="s">
        <v>29</v>
      </c>
      <c r="V360" s="51" t="str">
        <f t="shared" si="3"/>
        <v>Ativo</v>
      </c>
      <c r="W360" s="45"/>
      <c r="X360" s="52" t="s">
        <v>1258</v>
      </c>
      <c r="Y360" s="54"/>
      <c r="Z360" s="54"/>
      <c r="AA360" s="54"/>
      <c r="AB360" s="54"/>
      <c r="AC360" s="54">
        <v>0.0</v>
      </c>
      <c r="AD360" s="54">
        <v>0.0</v>
      </c>
      <c r="AE360" s="54">
        <v>155653.14</v>
      </c>
      <c r="AF360" s="54">
        <v>793813.54</v>
      </c>
      <c r="AG360" s="54">
        <v>804596.25</v>
      </c>
      <c r="AH360" s="54">
        <v>870034.71</v>
      </c>
      <c r="AI360" s="54">
        <v>888211.88</v>
      </c>
      <c r="AJ360" s="54">
        <v>866431.26</v>
      </c>
      <c r="AK360" s="54">
        <v>866906.14</v>
      </c>
      <c r="AL360" s="54">
        <v>856971.53</v>
      </c>
      <c r="AM360" s="54">
        <v>884834.02</v>
      </c>
      <c r="AN360" s="54">
        <v>907780.95</v>
      </c>
      <c r="AO360" s="54">
        <v>885576.29</v>
      </c>
      <c r="AP360" s="53">
        <v>894205.06</v>
      </c>
      <c r="AQ360" s="53">
        <v>904444.35</v>
      </c>
      <c r="AR360" s="53">
        <v>887189.53</v>
      </c>
      <c r="AS360" s="53">
        <v>877497.5</v>
      </c>
      <c r="AT360" s="53">
        <f t="array" ref="AT360">XLOOKUP(C360,'PL TOTAL D0'!A:A,'PL TOTAL D0'!C:C,"")</f>
        <v>880240.9</v>
      </c>
    </row>
    <row r="361" ht="15.75" customHeight="1">
      <c r="A361" s="41" t="s">
        <v>36</v>
      </c>
      <c r="B361" s="97" t="s">
        <v>1291</v>
      </c>
      <c r="C361" s="98" t="s">
        <v>1292</v>
      </c>
      <c r="D361" s="44" t="s">
        <v>18</v>
      </c>
      <c r="E361" s="45" t="s">
        <v>175</v>
      </c>
      <c r="F361" s="44" t="s">
        <v>197</v>
      </c>
      <c r="G361" s="44" t="str">
        <f t="shared" si="1"/>
        <v>Augusto</v>
      </c>
      <c r="H361" s="51" t="s">
        <v>111</v>
      </c>
      <c r="I361" s="51" t="s">
        <v>24</v>
      </c>
      <c r="J361" s="44" t="str">
        <f t="shared" si="6"/>
        <v>Não</v>
      </c>
      <c r="K361" s="47">
        <v>45230.0</v>
      </c>
      <c r="L361" s="45"/>
      <c r="M361" s="45" t="s">
        <v>112</v>
      </c>
      <c r="N361" s="48">
        <v>0.012</v>
      </c>
      <c r="O361" s="44" t="s">
        <v>42</v>
      </c>
      <c r="P361" s="49">
        <v>0.1</v>
      </c>
      <c r="Q361" s="138"/>
      <c r="R361" s="138"/>
      <c r="S361" s="45" t="s">
        <v>113</v>
      </c>
      <c r="T361" s="24" t="s">
        <v>1293</v>
      </c>
      <c r="U361" s="9" t="s">
        <v>179</v>
      </c>
      <c r="V361" s="51" t="str">
        <f t="shared" si="3"/>
        <v>Ativo</v>
      </c>
      <c r="W361" s="45"/>
      <c r="X361" s="52" t="s">
        <v>115</v>
      </c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>
        <v>0.0</v>
      </c>
      <c r="AM361" s="54">
        <v>0.0</v>
      </c>
      <c r="AN361" s="54">
        <v>0.0</v>
      </c>
      <c r="AO361" s="54">
        <v>100558.71</v>
      </c>
      <c r="AP361" s="53">
        <v>101436.11</v>
      </c>
      <c r="AQ361" s="53">
        <v>102329.32</v>
      </c>
      <c r="AR361" s="53">
        <v>102208.11</v>
      </c>
      <c r="AS361" s="53">
        <v>102489.2</v>
      </c>
      <c r="AT361" s="53">
        <f t="array" ref="AT361">XLOOKUP(C361,'PL TOTAL D0'!A:A,'PL TOTAL D0'!C:C,"")</f>
        <v>102914.9</v>
      </c>
    </row>
    <row r="362" ht="15.75" customHeight="1">
      <c r="A362" s="41" t="s">
        <v>36</v>
      </c>
      <c r="B362" s="195" t="s">
        <v>1294</v>
      </c>
      <c r="C362" s="196" t="s">
        <v>1295</v>
      </c>
      <c r="D362" s="44" t="s">
        <v>18</v>
      </c>
      <c r="E362" s="45" t="s">
        <v>19</v>
      </c>
      <c r="F362" s="44" t="s">
        <v>20</v>
      </c>
      <c r="G362" s="44" t="str">
        <f t="shared" si="1"/>
        <v>#N/A</v>
      </c>
      <c r="H362" s="46" t="s">
        <v>147</v>
      </c>
      <c r="I362" s="46" t="s">
        <v>160</v>
      </c>
      <c r="J362" s="44" t="str">
        <f t="shared" si="6"/>
        <v>Não</v>
      </c>
      <c r="K362" s="47">
        <v>45166.0</v>
      </c>
      <c r="L362" s="62"/>
      <c r="M362" s="45" t="s">
        <v>51</v>
      </c>
      <c r="N362" s="48">
        <v>0.012</v>
      </c>
      <c r="O362" s="44" t="s">
        <v>24</v>
      </c>
      <c r="P362" s="49">
        <v>0.0</v>
      </c>
      <c r="Q362" s="138"/>
      <c r="R362" s="138"/>
      <c r="S362" s="45" t="s">
        <v>113</v>
      </c>
      <c r="T362" s="24" t="s">
        <v>1296</v>
      </c>
      <c r="U362" s="9" t="s">
        <v>19</v>
      </c>
      <c r="V362" s="51" t="str">
        <f t="shared" si="3"/>
        <v>Ativo</v>
      </c>
      <c r="W362" s="45"/>
      <c r="X362" s="52" t="s">
        <v>124</v>
      </c>
      <c r="Y362" s="54"/>
      <c r="Z362" s="54"/>
      <c r="AA362" s="54"/>
      <c r="AB362" s="54"/>
      <c r="AC362" s="54"/>
      <c r="AD362" s="54"/>
      <c r="AE362" s="54"/>
      <c r="AF362" s="54">
        <v>0.0</v>
      </c>
      <c r="AG362" s="54">
        <v>0.0</v>
      </c>
      <c r="AH362" s="54">
        <v>0.0</v>
      </c>
      <c r="AI362" s="54">
        <v>0.0</v>
      </c>
      <c r="AJ362" s="54">
        <v>0.0</v>
      </c>
      <c r="AK362" s="54">
        <v>0.0</v>
      </c>
      <c r="AL362" s="54">
        <v>0.0</v>
      </c>
      <c r="AM362" s="54">
        <v>0.0</v>
      </c>
      <c r="AN362" s="54">
        <v>0.0</v>
      </c>
      <c r="AO362" s="54">
        <v>0.0</v>
      </c>
      <c r="AP362" s="53">
        <v>0.0</v>
      </c>
      <c r="AQ362" s="53">
        <v>0.0</v>
      </c>
      <c r="AR362" s="53">
        <v>0.0</v>
      </c>
      <c r="AS362" s="53">
        <v>0.0</v>
      </c>
      <c r="AT362" s="53" t="str">
        <f t="array" ref="AT362">XLOOKUP(C362,'PL TOTAL D0'!A:A,'PL TOTAL D0'!C:C,"")</f>
        <v/>
      </c>
    </row>
    <row r="363" ht="15.75" customHeight="1">
      <c r="A363" s="41" t="s">
        <v>36</v>
      </c>
      <c r="B363" s="42" t="s">
        <v>1297</v>
      </c>
      <c r="C363" s="43" t="s">
        <v>1298</v>
      </c>
      <c r="D363" s="44" t="s">
        <v>18</v>
      </c>
      <c r="E363" s="45" t="s">
        <v>29</v>
      </c>
      <c r="F363" s="44" t="s">
        <v>142</v>
      </c>
      <c r="G363" s="44" t="str">
        <f t="shared" si="1"/>
        <v>Breno</v>
      </c>
      <c r="H363" s="51" t="s">
        <v>147</v>
      </c>
      <c r="I363" s="51" t="s">
        <v>685</v>
      </c>
      <c r="J363" s="44" t="str">
        <f t="shared" si="6"/>
        <v>Não</v>
      </c>
      <c r="K363" s="47">
        <v>45254.0</v>
      </c>
      <c r="L363" s="62"/>
      <c r="M363" s="45" t="s">
        <v>112</v>
      </c>
      <c r="N363" s="48">
        <v>0.012</v>
      </c>
      <c r="O363" s="44" t="s">
        <v>24</v>
      </c>
      <c r="P363" s="49">
        <v>0.1</v>
      </c>
      <c r="Q363" s="138"/>
      <c r="R363" s="138"/>
      <c r="S363" s="45" t="s">
        <v>113</v>
      </c>
      <c r="T363" s="24" t="s">
        <v>1299</v>
      </c>
      <c r="U363" s="9" t="s">
        <v>29</v>
      </c>
      <c r="V363" s="51" t="str">
        <f t="shared" si="3"/>
        <v>Ativo</v>
      </c>
      <c r="W363" s="45"/>
      <c r="X363" s="52" t="s">
        <v>124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>
        <v>630538.56</v>
      </c>
      <c r="AN363" s="54">
        <v>639097.07</v>
      </c>
      <c r="AO363" s="54">
        <v>1001615.77</v>
      </c>
      <c r="AP363" s="53">
        <v>1010202.22</v>
      </c>
      <c r="AQ363" s="53">
        <v>1426979.35</v>
      </c>
      <c r="AR363" s="53">
        <v>1127841.4</v>
      </c>
      <c r="AS363" s="53">
        <v>512885.9</v>
      </c>
      <c r="AT363" s="53">
        <f t="array" ref="AT363">XLOOKUP(C363,'PL TOTAL D0'!A:A,'PL TOTAL D0'!C:C,"")</f>
        <v>484980.4</v>
      </c>
    </row>
    <row r="364" ht="15.75" customHeight="1">
      <c r="A364" s="41" t="s">
        <v>36</v>
      </c>
      <c r="B364" s="42" t="s">
        <v>1297</v>
      </c>
      <c r="C364" s="197" t="s">
        <v>1300</v>
      </c>
      <c r="D364" s="44" t="s">
        <v>18</v>
      </c>
      <c r="E364" s="45" t="s">
        <v>29</v>
      </c>
      <c r="F364" s="44" t="s">
        <v>142</v>
      </c>
      <c r="G364" s="44" t="str">
        <f t="shared" si="1"/>
        <v>Augusto</v>
      </c>
      <c r="H364" s="51" t="s">
        <v>147</v>
      </c>
      <c r="I364" s="51" t="s">
        <v>685</v>
      </c>
      <c r="J364" s="44" t="str">
        <f t="shared" si="6"/>
        <v>Não</v>
      </c>
      <c r="K364" s="47">
        <v>45255.0</v>
      </c>
      <c r="L364" s="62"/>
      <c r="M364" s="45" t="s">
        <v>112</v>
      </c>
      <c r="N364" s="48">
        <v>0.012</v>
      </c>
      <c r="O364" s="44" t="s">
        <v>24</v>
      </c>
      <c r="P364" s="49">
        <v>0.1</v>
      </c>
      <c r="Q364" s="138"/>
      <c r="R364" s="138"/>
      <c r="S364" s="45" t="s">
        <v>113</v>
      </c>
      <c r="T364" s="24" t="s">
        <v>1299</v>
      </c>
      <c r="U364" s="9" t="s">
        <v>29</v>
      </c>
      <c r="V364" s="51" t="str">
        <f t="shared" si="3"/>
        <v>Ativo</v>
      </c>
      <c r="W364" s="45"/>
      <c r="X364" s="52" t="s">
        <v>124</v>
      </c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>
        <v>765438.48</v>
      </c>
      <c r="AQ364" s="53">
        <v>773226.21</v>
      </c>
      <c r="AR364" s="53">
        <v>204111.84</v>
      </c>
      <c r="AS364" s="53">
        <v>142761.6</v>
      </c>
      <c r="AT364" s="53">
        <f t="array" ref="AT364">XLOOKUP(C364,'PL TOTAL D0'!A:A,'PL TOTAL D0'!C:C,"")</f>
        <v>143713.6</v>
      </c>
    </row>
    <row r="365" ht="15.75" customHeight="1">
      <c r="A365" s="41" t="s">
        <v>36</v>
      </c>
      <c r="B365" s="64" t="s">
        <v>1301</v>
      </c>
      <c r="C365" s="65" t="s">
        <v>1302</v>
      </c>
      <c r="D365" s="44" t="s">
        <v>18</v>
      </c>
      <c r="E365" s="45" t="s">
        <v>29</v>
      </c>
      <c r="F365" s="44" t="s">
        <v>142</v>
      </c>
      <c r="G365" s="44" t="str">
        <f t="shared" si="1"/>
        <v>Breno</v>
      </c>
      <c r="H365" s="51" t="s">
        <v>111</v>
      </c>
      <c r="I365" s="51" t="s">
        <v>24</v>
      </c>
      <c r="J365" s="44" t="str">
        <f t="shared" si="6"/>
        <v>Sim</v>
      </c>
      <c r="K365" s="57">
        <v>45422.0</v>
      </c>
      <c r="L365" s="62"/>
      <c r="M365" s="24" t="s">
        <v>112</v>
      </c>
      <c r="N365" s="58">
        <v>0.012</v>
      </c>
      <c r="O365" s="9" t="s">
        <v>42</v>
      </c>
      <c r="P365" s="59">
        <v>0.1</v>
      </c>
      <c r="Q365" s="183" t="s">
        <v>1303</v>
      </c>
      <c r="R365" s="138"/>
      <c r="S365" s="24" t="s">
        <v>113</v>
      </c>
      <c r="T365" s="24" t="s">
        <v>1299</v>
      </c>
      <c r="U365" s="9" t="s">
        <v>29</v>
      </c>
      <c r="V365" s="51" t="str">
        <f t="shared" si="3"/>
        <v>Ativo</v>
      </c>
      <c r="W365" s="24" t="s">
        <v>86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>
        <v>956719.2</v>
      </c>
      <c r="AT365" s="53">
        <f t="array" ref="AT365">XLOOKUP(C365,'PL TOTAL D0'!A:A,'PL TOTAL D0'!C:C,"")</f>
        <v>993068.2</v>
      </c>
    </row>
    <row r="366" ht="15.75" customHeight="1">
      <c r="A366" s="41" t="s">
        <v>36</v>
      </c>
      <c r="B366" s="61" t="s">
        <v>1304</v>
      </c>
      <c r="C366" s="43" t="s">
        <v>1305</v>
      </c>
      <c r="D366" s="44" t="s">
        <v>18</v>
      </c>
      <c r="E366" s="45" t="s">
        <v>29</v>
      </c>
      <c r="F366" s="45" t="s">
        <v>167</v>
      </c>
      <c r="G366" s="44" t="str">
        <f t="shared" si="1"/>
        <v>Augusto</v>
      </c>
      <c r="H366" s="46" t="s">
        <v>111</v>
      </c>
      <c r="I366" s="46" t="s">
        <v>24</v>
      </c>
      <c r="J366" s="44" t="str">
        <f t="shared" si="6"/>
        <v>Sim</v>
      </c>
      <c r="K366" s="62">
        <v>44994.0</v>
      </c>
      <c r="L366" s="45"/>
      <c r="M366" s="45" t="s">
        <v>51</v>
      </c>
      <c r="N366" s="48">
        <v>0.012</v>
      </c>
      <c r="O366" s="44" t="s">
        <v>24</v>
      </c>
      <c r="P366" s="49">
        <v>0.0</v>
      </c>
      <c r="Q366" s="60" t="s">
        <v>1306</v>
      </c>
      <c r="R366" s="121"/>
      <c r="S366" s="45" t="s">
        <v>113</v>
      </c>
      <c r="T366" s="24" t="s">
        <v>1307</v>
      </c>
      <c r="U366" s="24" t="s">
        <v>225</v>
      </c>
      <c r="V366" s="51" t="str">
        <f t="shared" si="3"/>
        <v>Ativo</v>
      </c>
      <c r="W366" s="45"/>
      <c r="X366" s="24" t="s">
        <v>124</v>
      </c>
      <c r="Y366" s="45"/>
      <c r="Z366" s="45"/>
      <c r="AA366" s="45"/>
      <c r="AB366" s="45"/>
      <c r="AC366" s="45"/>
      <c r="AD366" s="45"/>
      <c r="AE366" s="54">
        <v>215098.7</v>
      </c>
      <c r="AF366" s="54">
        <v>216876.15</v>
      </c>
      <c r="AG366" s="54">
        <v>299873.01</v>
      </c>
      <c r="AH366" s="54">
        <v>302577.74</v>
      </c>
      <c r="AI366" s="54">
        <v>304671.28</v>
      </c>
      <c r="AJ366" s="54">
        <v>307519.42</v>
      </c>
      <c r="AK366" s="54">
        <v>309326.29</v>
      </c>
      <c r="AL366" s="54">
        <v>312072.35</v>
      </c>
      <c r="AM366" s="54">
        <v>314391.69</v>
      </c>
      <c r="AN366" s="54">
        <v>316725.61</v>
      </c>
      <c r="AO366" s="54">
        <v>309359.8</v>
      </c>
      <c r="AP366" s="53">
        <v>310418.82</v>
      </c>
      <c r="AQ366" s="53">
        <v>313290.9</v>
      </c>
      <c r="AR366" s="53">
        <v>315659.78</v>
      </c>
      <c r="AS366" s="53">
        <v>317758.7</v>
      </c>
      <c r="AT366" s="53">
        <f t="array" ref="AT366">XLOOKUP(C366,'PL TOTAL D0'!A:A,'PL TOTAL D0'!C:C,"")</f>
        <v>395621.7</v>
      </c>
    </row>
    <row r="367" ht="15.75" customHeight="1">
      <c r="A367" s="41" t="s">
        <v>36</v>
      </c>
      <c r="B367" s="55" t="s">
        <v>1308</v>
      </c>
      <c r="C367" s="81" t="s">
        <v>1309</v>
      </c>
      <c r="D367" s="44" t="s">
        <v>56</v>
      </c>
      <c r="E367" s="45" t="s">
        <v>29</v>
      </c>
      <c r="F367" s="44" t="s">
        <v>675</v>
      </c>
      <c r="G367" s="44" t="str">
        <f t="shared" si="1"/>
        <v>#N/A</v>
      </c>
      <c r="H367" s="51" t="s">
        <v>186</v>
      </c>
      <c r="I367" s="51" t="s">
        <v>24</v>
      </c>
      <c r="J367" s="44" t="str">
        <f t="shared" si="6"/>
        <v>Não</v>
      </c>
      <c r="K367" s="47">
        <v>44928.0</v>
      </c>
      <c r="L367" s="82">
        <v>45449.0</v>
      </c>
      <c r="M367" s="45" t="s">
        <v>112</v>
      </c>
      <c r="N367" s="48">
        <v>0.012</v>
      </c>
      <c r="O367" s="44" t="s">
        <v>24</v>
      </c>
      <c r="P367" s="49">
        <v>0.0</v>
      </c>
      <c r="Q367" s="60"/>
      <c r="R367" s="73" t="s">
        <v>240</v>
      </c>
      <c r="S367" s="45" t="s">
        <v>113</v>
      </c>
      <c r="T367" s="24" t="s">
        <v>1310</v>
      </c>
      <c r="U367" s="9" t="s">
        <v>29</v>
      </c>
      <c r="V367" s="51" t="str">
        <f t="shared" si="3"/>
        <v>Encerrado</v>
      </c>
      <c r="W367" s="45"/>
      <c r="X367" s="52" t="s">
        <v>124</v>
      </c>
      <c r="Y367" s="54"/>
      <c r="Z367" s="54"/>
      <c r="AA367" s="54"/>
      <c r="AB367" s="54">
        <v>358813.41</v>
      </c>
      <c r="AC367" s="54">
        <v>377876.36</v>
      </c>
      <c r="AD367" s="54">
        <v>392773.39</v>
      </c>
      <c r="AE367" s="54">
        <v>397012.49</v>
      </c>
      <c r="AF367" s="54">
        <v>651770.08</v>
      </c>
      <c r="AG367" s="54">
        <v>631261.12</v>
      </c>
      <c r="AH367" s="54">
        <v>670333.7</v>
      </c>
      <c r="AI367" s="54">
        <v>655818.74</v>
      </c>
      <c r="AJ367" s="54">
        <v>662208.82</v>
      </c>
      <c r="AK367" s="54">
        <v>667585.98</v>
      </c>
      <c r="AL367" s="54">
        <v>670425.23</v>
      </c>
      <c r="AM367" s="54">
        <v>679113.46</v>
      </c>
      <c r="AN367" s="54">
        <v>666577.12</v>
      </c>
      <c r="AO367" s="54">
        <v>668120.67</v>
      </c>
      <c r="AP367" s="53">
        <v>0.0</v>
      </c>
      <c r="AQ367" s="53">
        <v>0.0</v>
      </c>
      <c r="AR367" s="53">
        <v>0.0</v>
      </c>
      <c r="AS367" s="53">
        <v>0.0</v>
      </c>
      <c r="AT367" s="53" t="str">
        <f t="array" ref="AT367">XLOOKUP(C367,'PL TOTAL D0'!A:A,'PL TOTAL D0'!C:C,"")</f>
        <v/>
      </c>
    </row>
    <row r="368" ht="15.75" customHeight="1">
      <c r="A368" s="41" t="s">
        <v>36</v>
      </c>
      <c r="B368" s="42" t="s">
        <v>1311</v>
      </c>
      <c r="C368" s="43" t="s">
        <v>1312</v>
      </c>
      <c r="D368" s="44" t="s">
        <v>18</v>
      </c>
      <c r="E368" s="45" t="s">
        <v>29</v>
      </c>
      <c r="F368" s="44" t="s">
        <v>153</v>
      </c>
      <c r="G368" s="44" t="str">
        <f t="shared" si="1"/>
        <v>Bruno</v>
      </c>
      <c r="H368" s="46" t="s">
        <v>111</v>
      </c>
      <c r="I368" s="46" t="s">
        <v>24</v>
      </c>
      <c r="J368" s="44" t="str">
        <f t="shared" si="6"/>
        <v>Sim</v>
      </c>
      <c r="K368" s="47">
        <v>45040.0</v>
      </c>
      <c r="L368" s="45"/>
      <c r="M368" s="45" t="s">
        <v>51</v>
      </c>
      <c r="N368" s="48">
        <v>0.01</v>
      </c>
      <c r="O368" s="44" t="s">
        <v>24</v>
      </c>
      <c r="P368" s="49">
        <v>0.0</v>
      </c>
      <c r="Q368" s="183" t="s">
        <v>1313</v>
      </c>
      <c r="R368" s="138"/>
      <c r="S368" s="45" t="s">
        <v>113</v>
      </c>
      <c r="T368" s="24" t="s">
        <v>1314</v>
      </c>
      <c r="U368" s="9" t="s">
        <v>29</v>
      </c>
      <c r="V368" s="51" t="str">
        <f t="shared" si="3"/>
        <v>Ativo</v>
      </c>
      <c r="W368" s="45"/>
      <c r="X368" s="52" t="s">
        <v>115</v>
      </c>
      <c r="Y368" s="54"/>
      <c r="Z368" s="54"/>
      <c r="AA368" s="54"/>
      <c r="AB368" s="54"/>
      <c r="AC368" s="54"/>
      <c r="AD368" s="54"/>
      <c r="AE368" s="54"/>
      <c r="AF368" s="54">
        <v>397508.34</v>
      </c>
      <c r="AG368" s="54">
        <v>714697.76</v>
      </c>
      <c r="AH368" s="54">
        <v>732005.28</v>
      </c>
      <c r="AI368" s="54">
        <v>770449.99</v>
      </c>
      <c r="AJ368" s="54">
        <v>1085256.77</v>
      </c>
      <c r="AK368" s="54">
        <v>1152688.1</v>
      </c>
      <c r="AL368" s="54">
        <v>1163013.64</v>
      </c>
      <c r="AM368" s="54">
        <v>1170919.64</v>
      </c>
      <c r="AN368" s="54">
        <v>1200138.58</v>
      </c>
      <c r="AO368" s="54">
        <v>1221032.6</v>
      </c>
      <c r="AP368" s="53">
        <v>1230255.33</v>
      </c>
      <c r="AQ368" s="53">
        <v>1346659.3</v>
      </c>
      <c r="AR368" s="53">
        <v>1382587.72</v>
      </c>
      <c r="AS368" s="53">
        <v>1414209.0</v>
      </c>
      <c r="AT368" s="53">
        <f t="array" ref="AT368">XLOOKUP(C368,'PL TOTAL D0'!A:A,'PL TOTAL D0'!C:C,"")</f>
        <v>1535647</v>
      </c>
    </row>
    <row r="369" ht="15.75" customHeight="1">
      <c r="A369" s="41" t="s">
        <v>36</v>
      </c>
      <c r="B369" s="64" t="s">
        <v>1315</v>
      </c>
      <c r="C369" s="65" t="s">
        <v>1316</v>
      </c>
      <c r="D369" s="9" t="s">
        <v>49</v>
      </c>
      <c r="E369" s="24" t="s">
        <v>19</v>
      </c>
      <c r="F369" s="9" t="s">
        <v>50</v>
      </c>
      <c r="G369" s="44" t="str">
        <f t="shared" si="1"/>
        <v>Breno</v>
      </c>
      <c r="H369" s="51" t="s">
        <v>111</v>
      </c>
      <c r="I369" s="51" t="s">
        <v>24</v>
      </c>
      <c r="J369" s="44" t="str">
        <f t="shared" si="6"/>
        <v>Não</v>
      </c>
      <c r="K369" s="57">
        <v>45391.0</v>
      </c>
      <c r="L369" s="45"/>
      <c r="M369" s="24" t="s">
        <v>112</v>
      </c>
      <c r="N369" s="58">
        <v>0.012</v>
      </c>
      <c r="O369" s="9" t="s">
        <v>42</v>
      </c>
      <c r="P369" s="59">
        <v>0.1</v>
      </c>
      <c r="Q369" s="138"/>
      <c r="R369" s="138"/>
      <c r="S369" s="24" t="s">
        <v>113</v>
      </c>
      <c r="T369" s="5" t="s">
        <v>1317</v>
      </c>
      <c r="U369" s="9" t="s">
        <v>19</v>
      </c>
      <c r="V369" s="51" t="str">
        <f t="shared" si="3"/>
        <v>Ativo</v>
      </c>
      <c r="W369" s="24" t="s">
        <v>69</v>
      </c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/>
      <c r="AR369" s="53">
        <v>395578.13</v>
      </c>
      <c r="AS369" s="53">
        <v>413847.6</v>
      </c>
      <c r="AT369" s="53">
        <f t="array" ref="AT369">XLOOKUP(C369,'PL TOTAL D0'!A:A,'PL TOTAL D0'!C:C,"")</f>
        <v>416418.7</v>
      </c>
    </row>
    <row r="370" ht="15.75" customHeight="1">
      <c r="A370" s="41" t="s">
        <v>36</v>
      </c>
      <c r="B370" s="42" t="s">
        <v>1318</v>
      </c>
      <c r="C370" s="43" t="s">
        <v>1319</v>
      </c>
      <c r="D370" s="44" t="s">
        <v>56</v>
      </c>
      <c r="E370" s="45" t="s">
        <v>29</v>
      </c>
      <c r="F370" s="44" t="s">
        <v>110</v>
      </c>
      <c r="G370" s="44" t="str">
        <f t="shared" si="1"/>
        <v>Augusto</v>
      </c>
      <c r="H370" s="46" t="s">
        <v>111</v>
      </c>
      <c r="I370" s="46" t="s">
        <v>24</v>
      </c>
      <c r="J370" s="44" t="str">
        <f t="shared" si="6"/>
        <v>Sim</v>
      </c>
      <c r="K370" s="47">
        <v>45166.0</v>
      </c>
      <c r="L370" s="45"/>
      <c r="M370" s="45" t="s">
        <v>41</v>
      </c>
      <c r="N370" s="48">
        <v>0.016</v>
      </c>
      <c r="O370" s="44" t="s">
        <v>42</v>
      </c>
      <c r="P370" s="49">
        <v>0.2</v>
      </c>
      <c r="Q370" s="183" t="s">
        <v>1320</v>
      </c>
      <c r="R370" s="138"/>
      <c r="S370" s="45" t="s">
        <v>113</v>
      </c>
      <c r="T370" s="24" t="s">
        <v>1321</v>
      </c>
      <c r="U370" s="9" t="s">
        <v>29</v>
      </c>
      <c r="V370" s="51" t="str">
        <f t="shared" si="3"/>
        <v>Ativo</v>
      </c>
      <c r="W370" s="45"/>
      <c r="X370" s="52" t="s">
        <v>115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>
        <v>71148.86</v>
      </c>
      <c r="AK370" s="54">
        <v>71552.49</v>
      </c>
      <c r="AL370" s="54">
        <v>71993.83</v>
      </c>
      <c r="AM370" s="54">
        <v>72378.33</v>
      </c>
      <c r="AN370" s="54">
        <v>72798.95</v>
      </c>
      <c r="AO370" s="54">
        <v>73289.24</v>
      </c>
      <c r="AP370" s="53">
        <v>73727.41</v>
      </c>
      <c r="AQ370" s="53">
        <v>74163.19</v>
      </c>
      <c r="AR370" s="53">
        <v>74603.1</v>
      </c>
      <c r="AS370" s="53">
        <v>75047.55</v>
      </c>
      <c r="AT370" s="53">
        <f t="array" ref="AT370">XLOOKUP(C370,'PL TOTAL D0'!A:A,'PL TOTAL D0'!C:C,"")</f>
        <v>75470.2</v>
      </c>
    </row>
    <row r="371" ht="15.75" customHeight="1">
      <c r="A371" s="41" t="s">
        <v>36</v>
      </c>
      <c r="B371" s="42" t="s">
        <v>1322</v>
      </c>
      <c r="C371" s="43" t="s">
        <v>1323</v>
      </c>
      <c r="D371" s="44" t="s">
        <v>18</v>
      </c>
      <c r="E371" s="45" t="s">
        <v>29</v>
      </c>
      <c r="F371" s="44" t="s">
        <v>295</v>
      </c>
      <c r="G371" s="44" t="str">
        <f t="shared" si="1"/>
        <v>Augusto</v>
      </c>
      <c r="H371" s="51" t="s">
        <v>111</v>
      </c>
      <c r="I371" s="51" t="s">
        <v>24</v>
      </c>
      <c r="J371" s="44" t="str">
        <f t="shared" si="6"/>
        <v>Não</v>
      </c>
      <c r="K371" s="47">
        <v>45267.0</v>
      </c>
      <c r="L371" s="45"/>
      <c r="M371" s="93" t="s">
        <v>128</v>
      </c>
      <c r="N371" s="94">
        <v>0.0</v>
      </c>
      <c r="O371" s="95" t="s">
        <v>24</v>
      </c>
      <c r="P371" s="96">
        <v>0.0</v>
      </c>
      <c r="Q371" s="138"/>
      <c r="R371" s="138"/>
      <c r="S371" s="45" t="s">
        <v>365</v>
      </c>
      <c r="T371" s="24" t="s">
        <v>1324</v>
      </c>
      <c r="U371" s="9" t="s">
        <v>29</v>
      </c>
      <c r="V371" s="51" t="str">
        <f t="shared" si="3"/>
        <v>Ativo</v>
      </c>
      <c r="W371" s="45"/>
      <c r="X371" s="52" t="s">
        <v>124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>
        <v>0.0</v>
      </c>
      <c r="AO371" s="54">
        <v>80064.81</v>
      </c>
      <c r="AP371" s="53">
        <v>80563.06</v>
      </c>
      <c r="AQ371" s="53">
        <v>81039.79</v>
      </c>
      <c r="AR371" s="53">
        <v>81408.34</v>
      </c>
      <c r="AS371" s="53">
        <v>82050.0</v>
      </c>
      <c r="AT371" s="53">
        <f t="array" ref="AT371">XLOOKUP(C371,'PL TOTAL D0'!A:A,'PL TOTAL D0'!C:C,"")</f>
        <v>112397.2</v>
      </c>
    </row>
    <row r="372" ht="15.75" customHeight="1">
      <c r="A372" s="41" t="s">
        <v>36</v>
      </c>
      <c r="B372" s="42" t="s">
        <v>1325</v>
      </c>
      <c r="C372" s="43" t="s">
        <v>1326</v>
      </c>
      <c r="D372" s="44" t="s">
        <v>56</v>
      </c>
      <c r="E372" s="45" t="s">
        <v>29</v>
      </c>
      <c r="F372" s="44" t="s">
        <v>110</v>
      </c>
      <c r="G372" s="44" t="str">
        <f t="shared" si="1"/>
        <v>Bruno</v>
      </c>
      <c r="H372" s="46" t="s">
        <v>111</v>
      </c>
      <c r="I372" s="46" t="s">
        <v>24</v>
      </c>
      <c r="J372" s="44" t="str">
        <f t="shared" si="6"/>
        <v>Não</v>
      </c>
      <c r="K372" s="47">
        <v>45163.0</v>
      </c>
      <c r="L372" s="62"/>
      <c r="M372" s="45" t="s">
        <v>51</v>
      </c>
      <c r="N372" s="48">
        <v>0.01</v>
      </c>
      <c r="O372" s="44" t="s">
        <v>24</v>
      </c>
      <c r="P372" s="49">
        <v>0.0</v>
      </c>
      <c r="Q372" s="50"/>
      <c r="R372" s="50"/>
      <c r="S372" s="45" t="s">
        <v>113</v>
      </c>
      <c r="T372" s="24" t="s">
        <v>1324</v>
      </c>
      <c r="U372" s="9" t="s">
        <v>29</v>
      </c>
      <c r="V372" s="51" t="str">
        <f t="shared" si="3"/>
        <v>Ativo</v>
      </c>
      <c r="W372" s="45"/>
      <c r="X372" s="52" t="s">
        <v>115</v>
      </c>
      <c r="Y372" s="54"/>
      <c r="Z372" s="54"/>
      <c r="AA372" s="54"/>
      <c r="AB372" s="54"/>
      <c r="AC372" s="54"/>
      <c r="AD372" s="54"/>
      <c r="AE372" s="54"/>
      <c r="AF372" s="54">
        <v>0.0</v>
      </c>
      <c r="AG372" s="54">
        <v>0.0</v>
      </c>
      <c r="AH372" s="54">
        <v>0.0</v>
      </c>
      <c r="AI372" s="54">
        <v>0.0</v>
      </c>
      <c r="AJ372" s="54">
        <v>0.0</v>
      </c>
      <c r="AK372" s="54">
        <v>770341.47</v>
      </c>
      <c r="AL372" s="54">
        <v>774767.0</v>
      </c>
      <c r="AM372" s="54">
        <v>780858.65</v>
      </c>
      <c r="AN372" s="54">
        <v>786142.8</v>
      </c>
      <c r="AO372" s="54">
        <v>791149.87</v>
      </c>
      <c r="AP372" s="53">
        <v>796697.82</v>
      </c>
      <c r="AQ372" s="53">
        <v>992536.72</v>
      </c>
      <c r="AR372" s="53">
        <v>1038174.97</v>
      </c>
      <c r="AS372" s="53">
        <v>1060081.0</v>
      </c>
      <c r="AT372" s="53">
        <f t="array" ref="AT372">XLOOKUP(C372,'PL TOTAL D0'!A:A,'PL TOTAL D0'!C:C,"")</f>
        <v>1088467</v>
      </c>
    </row>
    <row r="373" ht="15.75" customHeight="1">
      <c r="A373" s="41" t="s">
        <v>36</v>
      </c>
      <c r="B373" s="42" t="s">
        <v>1327</v>
      </c>
      <c r="C373" s="43" t="s">
        <v>1328</v>
      </c>
      <c r="D373" s="44" t="s">
        <v>18</v>
      </c>
      <c r="E373" s="45" t="s">
        <v>46</v>
      </c>
      <c r="F373" s="45" t="s">
        <v>567</v>
      </c>
      <c r="G373" s="44" t="str">
        <f t="shared" si="1"/>
        <v>Breno</v>
      </c>
      <c r="H373" s="46" t="s">
        <v>111</v>
      </c>
      <c r="I373" s="46" t="s">
        <v>24</v>
      </c>
      <c r="J373" s="44" t="str">
        <f t="shared" si="6"/>
        <v>Não</v>
      </c>
      <c r="K373" s="62">
        <v>44973.0</v>
      </c>
      <c r="L373" s="41"/>
      <c r="M373" s="45" t="s">
        <v>41</v>
      </c>
      <c r="N373" s="198">
        <v>0.015</v>
      </c>
      <c r="O373" s="45" t="s">
        <v>42</v>
      </c>
      <c r="P373" s="49">
        <v>0.1</v>
      </c>
      <c r="Q373" s="74"/>
      <c r="R373" s="74"/>
      <c r="S373" s="45" t="s">
        <v>113</v>
      </c>
      <c r="T373" s="56" t="s">
        <v>1329</v>
      </c>
      <c r="U373" s="24" t="s">
        <v>1330</v>
      </c>
      <c r="V373" s="51" t="str">
        <f t="shared" si="3"/>
        <v>Ativo</v>
      </c>
      <c r="W373" s="45"/>
      <c r="X373" s="24" t="s">
        <v>115</v>
      </c>
      <c r="Y373" s="41"/>
      <c r="Z373" s="41"/>
      <c r="AA373" s="41"/>
      <c r="AB373" s="41"/>
      <c r="AC373" s="199"/>
      <c r="AD373" s="190">
        <v>689994.38</v>
      </c>
      <c r="AE373" s="190">
        <v>685952.92</v>
      </c>
      <c r="AF373" s="200">
        <v>687270.9</v>
      </c>
      <c r="AG373" s="190">
        <v>697627.07</v>
      </c>
      <c r="AH373" s="190">
        <v>911550.56</v>
      </c>
      <c r="AI373" s="54">
        <v>923030.07</v>
      </c>
      <c r="AJ373" s="54">
        <v>927788.28</v>
      </c>
      <c r="AK373" s="54">
        <v>932100.04</v>
      </c>
      <c r="AL373" s="54">
        <v>804260.81</v>
      </c>
      <c r="AM373" s="54">
        <v>812554.67</v>
      </c>
      <c r="AN373" s="54">
        <v>820967.38</v>
      </c>
      <c r="AO373" s="54">
        <v>817404.64</v>
      </c>
      <c r="AP373" s="53">
        <v>821869.41</v>
      </c>
      <c r="AQ373" s="53">
        <v>828451.96</v>
      </c>
      <c r="AR373" s="53">
        <v>825193.77</v>
      </c>
      <c r="AS373" s="53">
        <v>823592.2</v>
      </c>
      <c r="AT373" s="53">
        <f t="array" ref="AT373">XLOOKUP(C373,'PL TOTAL D0'!A:A,'PL TOTAL D0'!C:C,"")</f>
        <v>827435.9</v>
      </c>
    </row>
    <row r="374" ht="15.75" customHeight="1">
      <c r="A374" s="41" t="s">
        <v>36</v>
      </c>
      <c r="B374" s="42" t="s">
        <v>1331</v>
      </c>
      <c r="C374" s="43" t="s">
        <v>1332</v>
      </c>
      <c r="D374" s="44" t="s">
        <v>18</v>
      </c>
      <c r="E374" s="45" t="s">
        <v>19</v>
      </c>
      <c r="F374" s="44" t="s">
        <v>257</v>
      </c>
      <c r="G374" s="44" t="str">
        <f t="shared" si="1"/>
        <v>Augusto</v>
      </c>
      <c r="H374" s="51" t="s">
        <v>111</v>
      </c>
      <c r="I374" s="51" t="s">
        <v>24</v>
      </c>
      <c r="J374" s="44" t="str">
        <f t="shared" si="6"/>
        <v>Não</v>
      </c>
      <c r="K374" s="47">
        <v>45163.0</v>
      </c>
      <c r="L374" s="62"/>
      <c r="M374" s="45" t="s">
        <v>51</v>
      </c>
      <c r="N374" s="48">
        <v>0.01</v>
      </c>
      <c r="O374" s="44" t="s">
        <v>24</v>
      </c>
      <c r="P374" s="49">
        <v>0.0</v>
      </c>
      <c r="Q374" s="138"/>
      <c r="R374" s="60" t="s">
        <v>1333</v>
      </c>
      <c r="S374" s="45" t="s">
        <v>113</v>
      </c>
      <c r="T374" s="24" t="s">
        <v>1334</v>
      </c>
      <c r="U374" s="9" t="s">
        <v>29</v>
      </c>
      <c r="V374" s="51" t="str">
        <f t="shared" si="3"/>
        <v>Inativo</v>
      </c>
      <c r="W374" s="45"/>
      <c r="X374" s="52" t="s">
        <v>124</v>
      </c>
      <c r="Y374" s="54"/>
      <c r="Z374" s="54"/>
      <c r="AA374" s="54"/>
      <c r="AB374" s="54"/>
      <c r="AC374" s="54">
        <v>0.0</v>
      </c>
      <c r="AD374" s="54">
        <v>0.0</v>
      </c>
      <c r="AE374" s="54">
        <v>0.0</v>
      </c>
      <c r="AF374" s="54">
        <v>0.0</v>
      </c>
      <c r="AG374" s="54">
        <v>0.0</v>
      </c>
      <c r="AH374" s="54">
        <v>0.0</v>
      </c>
      <c r="AI374" s="54">
        <v>0.0</v>
      </c>
      <c r="AJ374" s="54">
        <v>0.0</v>
      </c>
      <c r="AK374" s="54">
        <v>0.0</v>
      </c>
      <c r="AL374" s="54">
        <v>0.0</v>
      </c>
      <c r="AM374" s="54">
        <v>0.0</v>
      </c>
      <c r="AN374" s="54">
        <v>0.0</v>
      </c>
      <c r="AO374" s="54">
        <v>0.0</v>
      </c>
      <c r="AP374" s="53">
        <v>0.0</v>
      </c>
      <c r="AQ374" s="53">
        <v>0.0</v>
      </c>
      <c r="AR374" s="53">
        <v>0.0</v>
      </c>
      <c r="AS374" s="53">
        <v>80000.0</v>
      </c>
      <c r="AT374" s="53">
        <f t="array" ref="AT374">XLOOKUP(C374,'PL TOTAL D0'!A:A,'PL TOTAL D0'!C:C,"")</f>
        <v>80646.04</v>
      </c>
    </row>
    <row r="375" ht="15.75" customHeight="1">
      <c r="A375" s="41" t="s">
        <v>36</v>
      </c>
      <c r="B375" s="61" t="s">
        <v>1335</v>
      </c>
      <c r="C375" s="43" t="s">
        <v>1336</v>
      </c>
      <c r="D375" s="44" t="s">
        <v>18</v>
      </c>
      <c r="E375" s="45" t="s">
        <v>175</v>
      </c>
      <c r="F375" s="44" t="s">
        <v>197</v>
      </c>
      <c r="G375" s="44" t="str">
        <f t="shared" si="1"/>
        <v>Breno</v>
      </c>
      <c r="H375" s="46" t="s">
        <v>111</v>
      </c>
      <c r="I375" s="46" t="s">
        <v>24</v>
      </c>
      <c r="J375" s="44" t="str">
        <f t="shared" si="6"/>
        <v>Não</v>
      </c>
      <c r="K375" s="47">
        <v>45028.0</v>
      </c>
      <c r="L375" s="45"/>
      <c r="M375" s="45" t="s">
        <v>41</v>
      </c>
      <c r="N375" s="48">
        <v>0.015</v>
      </c>
      <c r="O375" s="44" t="s">
        <v>42</v>
      </c>
      <c r="P375" s="49">
        <v>0.1</v>
      </c>
      <c r="Q375" s="50"/>
      <c r="R375" s="50"/>
      <c r="S375" s="45" t="s">
        <v>113</v>
      </c>
      <c r="T375" s="24" t="s">
        <v>1337</v>
      </c>
      <c r="U375" s="9" t="s">
        <v>179</v>
      </c>
      <c r="V375" s="51" t="str">
        <f t="shared" si="3"/>
        <v>Ativo</v>
      </c>
      <c r="W375" s="45"/>
      <c r="X375" s="52" t="s">
        <v>124</v>
      </c>
      <c r="Y375" s="54"/>
      <c r="Z375" s="54"/>
      <c r="AA375" s="54"/>
      <c r="AB375" s="54"/>
      <c r="AC375" s="54"/>
      <c r="AD375" s="54"/>
      <c r="AE375" s="54">
        <v>0.0</v>
      </c>
      <c r="AF375" s="54">
        <v>546983.7</v>
      </c>
      <c r="AG375" s="54">
        <v>569712.92</v>
      </c>
      <c r="AH375" s="54">
        <v>599690.17</v>
      </c>
      <c r="AI375" s="54">
        <v>641342.23</v>
      </c>
      <c r="AJ375" s="54">
        <v>637489.29</v>
      </c>
      <c r="AK375" s="54">
        <v>661262.77</v>
      </c>
      <c r="AL375" s="54">
        <v>665519.79</v>
      </c>
      <c r="AM375" s="54">
        <v>680406.48</v>
      </c>
      <c r="AN375" s="54">
        <v>728909.45</v>
      </c>
      <c r="AO375" s="54">
        <v>718767.34</v>
      </c>
      <c r="AP375" s="53">
        <v>723223.94</v>
      </c>
      <c r="AQ375" s="53">
        <v>731594.67</v>
      </c>
      <c r="AR375" s="53">
        <v>723448.31</v>
      </c>
      <c r="AS375" s="53">
        <v>730414.8</v>
      </c>
      <c r="AT375" s="53">
        <f t="array" ref="AT375">XLOOKUP(C375,'PL TOTAL D0'!A:A,'PL TOTAL D0'!C:C,"")</f>
        <v>734737.3</v>
      </c>
    </row>
    <row r="376" ht="15.75" customHeight="1">
      <c r="A376" s="41" t="s">
        <v>36</v>
      </c>
      <c r="B376" s="97" t="s">
        <v>1338</v>
      </c>
      <c r="C376" s="43" t="s">
        <v>1339</v>
      </c>
      <c r="D376" s="44" t="s">
        <v>18</v>
      </c>
      <c r="E376" s="45" t="s">
        <v>19</v>
      </c>
      <c r="F376" s="44" t="s">
        <v>20</v>
      </c>
      <c r="G376" s="44" t="str">
        <f t="shared" si="1"/>
        <v>Augusto</v>
      </c>
      <c r="H376" s="46" t="s">
        <v>111</v>
      </c>
      <c r="I376" s="46" t="s">
        <v>24</v>
      </c>
      <c r="J376" s="44" t="str">
        <f t="shared" si="6"/>
        <v>Sim</v>
      </c>
      <c r="K376" s="47">
        <v>45209.0</v>
      </c>
      <c r="L376" s="45"/>
      <c r="M376" s="45" t="s">
        <v>51</v>
      </c>
      <c r="N376" s="48">
        <v>0.012</v>
      </c>
      <c r="O376" s="44" t="s">
        <v>24</v>
      </c>
      <c r="P376" s="49">
        <v>0.0</v>
      </c>
      <c r="Q376" s="114" t="s">
        <v>1340</v>
      </c>
      <c r="R376" s="50"/>
      <c r="S376" s="45" t="s">
        <v>113</v>
      </c>
      <c r="T376" s="24" t="s">
        <v>1341</v>
      </c>
      <c r="U376" s="9" t="s">
        <v>19</v>
      </c>
      <c r="V376" s="51" t="str">
        <f t="shared" si="3"/>
        <v>Ativo</v>
      </c>
      <c r="W376" s="45"/>
      <c r="X376" s="52" t="s">
        <v>124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>
        <v>0.0</v>
      </c>
      <c r="AL376" s="54">
        <v>398364.46</v>
      </c>
      <c r="AM376" s="54">
        <v>401238.27</v>
      </c>
      <c r="AN376" s="54">
        <v>404093.6</v>
      </c>
      <c r="AO376" s="54">
        <v>407558.7</v>
      </c>
      <c r="AP376" s="53">
        <v>66022.77</v>
      </c>
      <c r="AQ376" s="53">
        <v>66386.28</v>
      </c>
      <c r="AR376" s="53">
        <v>66844.74</v>
      </c>
      <c r="AS376" s="53">
        <v>67277.07</v>
      </c>
      <c r="AT376" s="53">
        <f t="array" ref="AT376">XLOOKUP(C376,'PL TOTAL D0'!A:A,'PL TOTAL D0'!C:C,"")</f>
        <v>67716.53</v>
      </c>
    </row>
    <row r="377" ht="15.75" customHeight="1">
      <c r="A377" s="41" t="s">
        <v>36</v>
      </c>
      <c r="B377" s="55" t="s">
        <v>1342</v>
      </c>
      <c r="C377" s="43" t="s">
        <v>1343</v>
      </c>
      <c r="D377" s="44" t="s">
        <v>18</v>
      </c>
      <c r="E377" s="45" t="s">
        <v>29</v>
      </c>
      <c r="F377" s="44" t="s">
        <v>167</v>
      </c>
      <c r="G377" s="44" t="str">
        <f t="shared" si="1"/>
        <v>Augusto</v>
      </c>
      <c r="H377" s="46" t="s">
        <v>111</v>
      </c>
      <c r="I377" s="46" t="s">
        <v>24</v>
      </c>
      <c r="J377" s="44" t="str">
        <f>IF(#REF!=0,"Não","Sim")</f>
        <v>#REF!</v>
      </c>
      <c r="K377" s="47">
        <v>44971.0</v>
      </c>
      <c r="L377" s="45"/>
      <c r="M377" s="45" t="s">
        <v>51</v>
      </c>
      <c r="N377" s="48">
        <v>0.007</v>
      </c>
      <c r="O377" s="44" t="s">
        <v>24</v>
      </c>
      <c r="P377" s="49">
        <v>0.0</v>
      </c>
      <c r="Q377" s="76" t="s">
        <v>345</v>
      </c>
      <c r="R377" s="74"/>
      <c r="S377" s="45" t="s">
        <v>113</v>
      </c>
      <c r="T377" s="24" t="s">
        <v>1344</v>
      </c>
      <c r="U377" s="9" t="s">
        <v>29</v>
      </c>
      <c r="V377" s="51" t="str">
        <f t="shared" si="3"/>
        <v>Ativo</v>
      </c>
      <c r="W377" s="45"/>
      <c r="X377" s="52" t="s">
        <v>124</v>
      </c>
      <c r="Y377" s="54"/>
      <c r="Z377" s="54"/>
      <c r="AA377" s="54"/>
      <c r="AB377" s="54"/>
      <c r="AC377" s="54">
        <v>0.0</v>
      </c>
      <c r="AD377" s="54">
        <v>1110727.78</v>
      </c>
      <c r="AE377" s="54">
        <v>2743133.96</v>
      </c>
      <c r="AF377" s="54">
        <v>2763862.97</v>
      </c>
      <c r="AG377" s="54">
        <v>2795420.34</v>
      </c>
      <c r="AH377" s="54">
        <v>3088831.62</v>
      </c>
      <c r="AI377" s="54">
        <v>3118395.57</v>
      </c>
      <c r="AJ377" s="54">
        <v>3151164.23</v>
      </c>
      <c r="AK377" s="54">
        <v>3126195.15</v>
      </c>
      <c r="AL377" s="54">
        <v>3155608.43</v>
      </c>
      <c r="AM377" s="54">
        <v>3211508.29</v>
      </c>
      <c r="AN377" s="54">
        <v>3238270.45</v>
      </c>
      <c r="AO377" s="54">
        <v>3390746.18</v>
      </c>
      <c r="AP377" s="53">
        <v>23394.6</v>
      </c>
      <c r="AQ377" s="53">
        <v>23577.54</v>
      </c>
      <c r="AR377" s="53">
        <v>23611.7</v>
      </c>
      <c r="AS377" s="53">
        <v>23779.99</v>
      </c>
      <c r="AT377" s="53">
        <f t="array" ref="AT377">XLOOKUP(C377,'PL TOTAL D0'!A:A,'PL TOTAL D0'!C:C,"")</f>
        <v>23921.04</v>
      </c>
    </row>
    <row r="378" ht="15.75" customHeight="1">
      <c r="A378" s="41" t="s">
        <v>36</v>
      </c>
      <c r="B378" s="55" t="s">
        <v>1342</v>
      </c>
      <c r="C378" s="43" t="s">
        <v>1345</v>
      </c>
      <c r="D378" s="44" t="s">
        <v>18</v>
      </c>
      <c r="E378" s="45" t="s">
        <v>29</v>
      </c>
      <c r="F378" s="44" t="s">
        <v>167</v>
      </c>
      <c r="G378" s="44" t="str">
        <f t="shared" si="1"/>
        <v>#N/A</v>
      </c>
      <c r="H378" s="51" t="s">
        <v>147</v>
      </c>
      <c r="I378" s="46" t="s">
        <v>220</v>
      </c>
      <c r="J378" s="44" t="str">
        <f t="shared" ref="J378:J613" si="7">IF(Q378=0,"Não","Sim")</f>
        <v>Não</v>
      </c>
      <c r="K378" s="47">
        <v>45163.0</v>
      </c>
      <c r="L378" s="62"/>
      <c r="M378" s="45" t="s">
        <v>190</v>
      </c>
      <c r="N378" s="48">
        <v>0.025</v>
      </c>
      <c r="O378" s="44" t="s">
        <v>191</v>
      </c>
      <c r="P378" s="49">
        <v>0.2</v>
      </c>
      <c r="Q378" s="50"/>
      <c r="R378" s="50"/>
      <c r="S378" s="45" t="s">
        <v>113</v>
      </c>
      <c r="T378" s="24" t="s">
        <v>1344</v>
      </c>
      <c r="U378" s="9" t="s">
        <v>29</v>
      </c>
      <c r="V378" s="51" t="str">
        <f t="shared" si="3"/>
        <v>Inativo</v>
      </c>
      <c r="W378" s="45"/>
      <c r="X378" s="52" t="s">
        <v>124</v>
      </c>
      <c r="Y378" s="54"/>
      <c r="Z378" s="54"/>
      <c r="AA378" s="54"/>
      <c r="AB378" s="54"/>
      <c r="AC378" s="54">
        <v>0.0</v>
      </c>
      <c r="AD378" s="54">
        <v>0.0</v>
      </c>
      <c r="AE378" s="54">
        <v>0.0</v>
      </c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0.0</v>
      </c>
      <c r="AL378" s="54">
        <v>0.0</v>
      </c>
      <c r="AM378" s="54">
        <v>0.0</v>
      </c>
      <c r="AN378" s="54">
        <v>0.0</v>
      </c>
      <c r="AO378" s="54">
        <v>0.0</v>
      </c>
      <c r="AP378" s="53">
        <v>0.0</v>
      </c>
      <c r="AQ378" s="53">
        <v>0.0</v>
      </c>
      <c r="AR378" s="53">
        <v>0.0</v>
      </c>
      <c r="AS378" s="53">
        <v>0.0</v>
      </c>
      <c r="AT378" s="53" t="str">
        <f t="array" ref="AT378">XLOOKUP(C378,'PL TOTAL D0'!A:A,'PL TOTAL D0'!C:C,"")</f>
        <v/>
      </c>
    </row>
    <row r="379" ht="15.75" customHeight="1">
      <c r="A379" s="41" t="s">
        <v>36</v>
      </c>
      <c r="B379" s="66" t="s">
        <v>1346</v>
      </c>
      <c r="C379" s="98" t="s">
        <v>1347</v>
      </c>
      <c r="D379" s="44" t="s">
        <v>18</v>
      </c>
      <c r="E379" s="45" t="s">
        <v>175</v>
      </c>
      <c r="F379" s="44" t="s">
        <v>176</v>
      </c>
      <c r="G379" s="44" t="str">
        <f t="shared" si="1"/>
        <v>Breno</v>
      </c>
      <c r="H379" s="46" t="s">
        <v>111</v>
      </c>
      <c r="I379" s="46" t="s">
        <v>24</v>
      </c>
      <c r="J379" s="44" t="str">
        <f t="shared" si="7"/>
        <v>Não</v>
      </c>
      <c r="K379" s="47">
        <v>45230.0</v>
      </c>
      <c r="L379" s="45"/>
      <c r="M379" s="45" t="s">
        <v>51</v>
      </c>
      <c r="N379" s="48">
        <v>0.012</v>
      </c>
      <c r="O379" s="44" t="s">
        <v>24</v>
      </c>
      <c r="P379" s="49">
        <v>0.0</v>
      </c>
      <c r="Q379" s="63"/>
      <c r="R379" s="194" t="s">
        <v>1348</v>
      </c>
      <c r="S379" s="45" t="s">
        <v>113</v>
      </c>
      <c r="T379" s="24" t="s">
        <v>1349</v>
      </c>
      <c r="U379" s="9" t="s">
        <v>179</v>
      </c>
      <c r="V379" s="51" t="str">
        <f t="shared" si="3"/>
        <v>Ativo</v>
      </c>
      <c r="W379" s="45"/>
      <c r="X379" s="52" t="s">
        <v>115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>
        <v>0.0</v>
      </c>
      <c r="AM379" s="54">
        <v>752677.66</v>
      </c>
      <c r="AN379" s="54">
        <v>758454.81</v>
      </c>
      <c r="AO379" s="54">
        <v>765519.19</v>
      </c>
      <c r="AP379" s="53">
        <v>771665.74</v>
      </c>
      <c r="AQ379" s="53">
        <v>778613.49</v>
      </c>
      <c r="AR379" s="53">
        <v>785016.41</v>
      </c>
      <c r="AS379" s="53">
        <v>790603.5</v>
      </c>
      <c r="AT379" s="53">
        <f t="array" ref="AT379">XLOOKUP(C379,'PL TOTAL D0'!A:A,'PL TOTAL D0'!C:C,"")</f>
        <v>796840.5</v>
      </c>
    </row>
    <row r="380" ht="15.75" customHeight="1">
      <c r="A380" s="6" t="s">
        <v>36</v>
      </c>
      <c r="B380" s="6" t="s">
        <v>1350</v>
      </c>
      <c r="C380" s="21" t="s">
        <v>1351</v>
      </c>
      <c r="D380" s="9" t="s">
        <v>18</v>
      </c>
      <c r="E380" s="24" t="s">
        <v>19</v>
      </c>
      <c r="F380" s="9" t="s">
        <v>83</v>
      </c>
      <c r="G380" s="44" t="str">
        <f t="shared" si="1"/>
        <v>Augusto</v>
      </c>
      <c r="H380" s="51" t="s">
        <v>111</v>
      </c>
      <c r="I380" s="51" t="s">
        <v>24</v>
      </c>
      <c r="J380" s="44" t="str">
        <f t="shared" si="7"/>
        <v>Não</v>
      </c>
      <c r="K380" s="57">
        <v>45371.0</v>
      </c>
      <c r="L380" s="45"/>
      <c r="M380" s="24" t="s">
        <v>128</v>
      </c>
      <c r="N380" s="58">
        <v>0.0</v>
      </c>
      <c r="O380" s="9" t="s">
        <v>24</v>
      </c>
      <c r="P380" s="59">
        <v>0.0</v>
      </c>
      <c r="Q380" s="63"/>
      <c r="R380" s="194"/>
      <c r="S380" s="24" t="s">
        <v>113</v>
      </c>
      <c r="T380" s="23" t="s">
        <v>1352</v>
      </c>
      <c r="U380" s="9" t="s">
        <v>19</v>
      </c>
      <c r="V380" s="51" t="str">
        <f t="shared" si="3"/>
        <v>Ativo</v>
      </c>
      <c r="W380" s="45"/>
      <c r="X380" s="52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3"/>
      <c r="AQ380" s="53">
        <v>6155.03</v>
      </c>
      <c r="AR380" s="53">
        <v>9246.64</v>
      </c>
      <c r="AS380" s="53">
        <v>2407.7</v>
      </c>
      <c r="AT380" s="53">
        <f t="array" ref="AT380">XLOOKUP(C380,'PL TOTAL D0'!A:A,'PL TOTAL D0'!C:C,"")</f>
        <v>3039.78</v>
      </c>
    </row>
    <row r="381" ht="15.75" customHeight="1">
      <c r="A381" s="41" t="s">
        <v>36</v>
      </c>
      <c r="B381" s="61" t="s">
        <v>1353</v>
      </c>
      <c r="C381" s="43" t="s">
        <v>1354</v>
      </c>
      <c r="D381" s="44" t="s">
        <v>18</v>
      </c>
      <c r="E381" s="45" t="s">
        <v>19</v>
      </c>
      <c r="F381" s="44" t="s">
        <v>20</v>
      </c>
      <c r="G381" s="44" t="str">
        <f t="shared" si="1"/>
        <v>Augusto</v>
      </c>
      <c r="H381" s="46" t="s">
        <v>111</v>
      </c>
      <c r="I381" s="46" t="s">
        <v>24</v>
      </c>
      <c r="J381" s="44" t="str">
        <f t="shared" si="7"/>
        <v>Não</v>
      </c>
      <c r="K381" s="47">
        <v>44917.0</v>
      </c>
      <c r="L381" s="45"/>
      <c r="M381" s="45" t="s">
        <v>51</v>
      </c>
      <c r="N381" s="48">
        <v>0.012</v>
      </c>
      <c r="O381" s="44" t="s">
        <v>24</v>
      </c>
      <c r="P381" s="49">
        <v>0.0</v>
      </c>
      <c r="Q381" s="74"/>
      <c r="R381" s="50" t="s">
        <v>1355</v>
      </c>
      <c r="S381" s="45" t="s">
        <v>113</v>
      </c>
      <c r="T381" s="24" t="s">
        <v>1356</v>
      </c>
      <c r="U381" s="9" t="s">
        <v>19</v>
      </c>
      <c r="V381" s="51" t="str">
        <f t="shared" si="3"/>
        <v>Ativo</v>
      </c>
      <c r="W381" s="45"/>
      <c r="X381" s="52" t="s">
        <v>124</v>
      </c>
      <c r="Y381" s="54"/>
      <c r="Z381" s="54"/>
      <c r="AA381" s="54"/>
      <c r="AB381" s="54">
        <v>100282.58</v>
      </c>
      <c r="AC381" s="54">
        <v>101372.7</v>
      </c>
      <c r="AD381" s="54">
        <v>102150.96</v>
      </c>
      <c r="AE381" s="54">
        <v>103256.95</v>
      </c>
      <c r="AF381" s="54">
        <v>104029.31</v>
      </c>
      <c r="AG381" s="54">
        <v>105096.22</v>
      </c>
      <c r="AH381" s="54">
        <v>64890.58</v>
      </c>
      <c r="AI381" s="54">
        <v>65383.65</v>
      </c>
      <c r="AJ381" s="54">
        <v>65991.55</v>
      </c>
      <c r="AK381" s="54">
        <v>66496.23</v>
      </c>
      <c r="AL381" s="54">
        <v>67044.49</v>
      </c>
      <c r="AM381" s="54">
        <v>77457.41</v>
      </c>
      <c r="AN381" s="54">
        <v>77641.71</v>
      </c>
      <c r="AO381" s="54">
        <v>78321.16</v>
      </c>
      <c r="AP381" s="53">
        <v>78926.08</v>
      </c>
      <c r="AQ381" s="53">
        <v>79591.77</v>
      </c>
      <c r="AR381" s="53">
        <v>80133.65</v>
      </c>
      <c r="AS381" s="53">
        <v>80716.02</v>
      </c>
      <c r="AT381" s="53">
        <f t="array" ref="AT381">XLOOKUP(C381,'PL TOTAL D0'!A:A,'PL TOTAL D0'!C:C,"")</f>
        <v>141198.3</v>
      </c>
    </row>
    <row r="382" ht="15.75" customHeight="1">
      <c r="A382" s="41" t="s">
        <v>36</v>
      </c>
      <c r="B382" s="61" t="s">
        <v>1357</v>
      </c>
      <c r="C382" s="43" t="s">
        <v>1358</v>
      </c>
      <c r="D382" s="44" t="s">
        <v>18</v>
      </c>
      <c r="E382" s="45" t="s">
        <v>175</v>
      </c>
      <c r="F382" s="44" t="s">
        <v>176</v>
      </c>
      <c r="G382" s="44" t="str">
        <f t="shared" si="1"/>
        <v>Augusto</v>
      </c>
      <c r="H382" s="46" t="s">
        <v>111</v>
      </c>
      <c r="I382" s="46" t="s">
        <v>24</v>
      </c>
      <c r="J382" s="44" t="str">
        <f t="shared" si="7"/>
        <v>Não</v>
      </c>
      <c r="K382" s="47">
        <v>45027.0</v>
      </c>
      <c r="L382" s="45"/>
      <c r="M382" s="45" t="s">
        <v>190</v>
      </c>
      <c r="N382" s="48">
        <v>0.025</v>
      </c>
      <c r="O382" s="44" t="s">
        <v>191</v>
      </c>
      <c r="P382" s="49">
        <v>0.2</v>
      </c>
      <c r="Q382" s="50"/>
      <c r="R382" s="50"/>
      <c r="S382" s="45" t="s">
        <v>113</v>
      </c>
      <c r="T382" s="24" t="s">
        <v>1359</v>
      </c>
      <c r="U382" s="9" t="s">
        <v>179</v>
      </c>
      <c r="V382" s="51" t="str">
        <f t="shared" si="3"/>
        <v>Ativo</v>
      </c>
      <c r="W382" s="45"/>
      <c r="X382" s="52" t="s">
        <v>115</v>
      </c>
      <c r="Y382" s="54"/>
      <c r="Z382" s="54"/>
      <c r="AA382" s="54"/>
      <c r="AB382" s="54"/>
      <c r="AC382" s="54"/>
      <c r="AD382" s="54"/>
      <c r="AE382" s="54">
        <v>1783320.01</v>
      </c>
      <c r="AF382" s="54">
        <v>1765182.14</v>
      </c>
      <c r="AG382" s="54">
        <v>1534943.49</v>
      </c>
      <c r="AH382" s="54">
        <v>1453747.79</v>
      </c>
      <c r="AI382" s="54">
        <v>2025074.38</v>
      </c>
      <c r="AJ382" s="54">
        <v>1770431.54</v>
      </c>
      <c r="AK382" s="54">
        <v>1560491.37</v>
      </c>
      <c r="AL382" s="54">
        <v>1240433.53</v>
      </c>
      <c r="AM382" s="54">
        <v>917600.49</v>
      </c>
      <c r="AN382" s="54">
        <v>546664.05</v>
      </c>
      <c r="AO382" s="54">
        <v>166370.9</v>
      </c>
      <c r="AP382" s="53">
        <v>5879.33</v>
      </c>
      <c r="AQ382" s="53">
        <v>5744.77</v>
      </c>
      <c r="AR382" s="53">
        <v>5742.3</v>
      </c>
      <c r="AS382" s="53">
        <v>5738.9</v>
      </c>
      <c r="AT382" s="53">
        <f t="array" ref="AT382">XLOOKUP(C382,'PL TOTAL D0'!A:A,'PL TOTAL D0'!C:C,"")</f>
        <v>5739.59</v>
      </c>
    </row>
    <row r="383" ht="15.75" customHeight="1">
      <c r="A383" s="41" t="s">
        <v>36</v>
      </c>
      <c r="B383" s="42" t="s">
        <v>1360</v>
      </c>
      <c r="C383" s="43" t="s">
        <v>1361</v>
      </c>
      <c r="D383" s="44" t="s">
        <v>56</v>
      </c>
      <c r="E383" s="45" t="s">
        <v>29</v>
      </c>
      <c r="F383" s="45" t="s">
        <v>1362</v>
      </c>
      <c r="G383" s="44" t="str">
        <f t="shared" si="1"/>
        <v>Bruno</v>
      </c>
      <c r="H383" s="46" t="s">
        <v>111</v>
      </c>
      <c r="I383" s="46" t="s">
        <v>24</v>
      </c>
      <c r="J383" s="44" t="str">
        <f t="shared" si="7"/>
        <v>Não</v>
      </c>
      <c r="K383" s="47">
        <v>45121.0</v>
      </c>
      <c r="L383" s="45"/>
      <c r="M383" s="45" t="s">
        <v>1363</v>
      </c>
      <c r="N383" s="48">
        <v>0.01</v>
      </c>
      <c r="O383" s="44" t="s">
        <v>42</v>
      </c>
      <c r="P383" s="49">
        <v>0.1</v>
      </c>
      <c r="Q383" s="50"/>
      <c r="R383" s="50"/>
      <c r="S383" s="45" t="s">
        <v>113</v>
      </c>
      <c r="T383" s="24" t="s">
        <v>1364</v>
      </c>
      <c r="U383" s="9" t="s">
        <v>29</v>
      </c>
      <c r="V383" s="51" t="str">
        <f t="shared" si="3"/>
        <v>Ativo</v>
      </c>
      <c r="W383" s="45"/>
      <c r="X383" s="52" t="s">
        <v>124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>
        <v>936984.48</v>
      </c>
      <c r="AJ383" s="54">
        <v>1639182.88</v>
      </c>
      <c r="AK383" s="54">
        <v>1651362.48</v>
      </c>
      <c r="AL383" s="54">
        <v>1659459.85</v>
      </c>
      <c r="AM383" s="54">
        <v>1918493.21</v>
      </c>
      <c r="AN383" s="54">
        <v>1944601.82</v>
      </c>
      <c r="AO383" s="54">
        <v>1954335.64</v>
      </c>
      <c r="AP383" s="53">
        <v>1992127.38</v>
      </c>
      <c r="AQ383" s="53">
        <v>2007276.64</v>
      </c>
      <c r="AR383" s="53">
        <v>2016913.58</v>
      </c>
      <c r="AS383" s="53">
        <v>2019914.0</v>
      </c>
      <c r="AT383" s="53">
        <f t="array" ref="AT383">XLOOKUP(C383,'PL TOTAL D0'!A:A,'PL TOTAL D0'!C:C,"")</f>
        <v>2034480</v>
      </c>
    </row>
    <row r="384" ht="15.75" customHeight="1">
      <c r="A384" s="41" t="s">
        <v>36</v>
      </c>
      <c r="B384" s="42" t="s">
        <v>1365</v>
      </c>
      <c r="C384" s="43" t="s">
        <v>1366</v>
      </c>
      <c r="D384" s="44" t="s">
        <v>56</v>
      </c>
      <c r="E384" s="45" t="s">
        <v>29</v>
      </c>
      <c r="F384" s="44" t="s">
        <v>110</v>
      </c>
      <c r="G384" s="44" t="str">
        <f t="shared" si="1"/>
        <v>Augusto</v>
      </c>
      <c r="H384" s="46" t="s">
        <v>111</v>
      </c>
      <c r="I384" s="46" t="s">
        <v>24</v>
      </c>
      <c r="J384" s="44" t="str">
        <f t="shared" si="7"/>
        <v>Não</v>
      </c>
      <c r="K384" s="47">
        <v>45168.0</v>
      </c>
      <c r="L384" s="45"/>
      <c r="M384" s="45" t="s">
        <v>112</v>
      </c>
      <c r="N384" s="48">
        <v>0.01</v>
      </c>
      <c r="O384" s="44" t="s">
        <v>24</v>
      </c>
      <c r="P384" s="49">
        <v>0.0</v>
      </c>
      <c r="Q384" s="50"/>
      <c r="R384" s="50"/>
      <c r="S384" s="45" t="s">
        <v>113</v>
      </c>
      <c r="T384" s="24" t="s">
        <v>1367</v>
      </c>
      <c r="U384" s="9" t="s">
        <v>29</v>
      </c>
      <c r="V384" s="51" t="str">
        <f t="shared" si="3"/>
        <v>Ativo</v>
      </c>
      <c r="W384" s="45"/>
      <c r="X384" s="52" t="s">
        <v>115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>
        <v>0.0</v>
      </c>
      <c r="AK384" s="54">
        <v>0.04</v>
      </c>
      <c r="AL384" s="54">
        <v>0.04</v>
      </c>
      <c r="AM384" s="54">
        <v>278931.46</v>
      </c>
      <c r="AN384" s="54">
        <v>300464.54</v>
      </c>
      <c r="AO384" s="54">
        <v>297710.46</v>
      </c>
      <c r="AP384" s="53">
        <v>293881.77</v>
      </c>
      <c r="AQ384" s="53">
        <v>265516.8</v>
      </c>
      <c r="AR384" s="53">
        <v>276597.73</v>
      </c>
      <c r="AS384" s="53">
        <v>276925.6</v>
      </c>
      <c r="AT384" s="53">
        <f t="array" ref="AT384">XLOOKUP(C384,'PL TOTAL D0'!A:A,'PL TOTAL D0'!C:C,"")</f>
        <v>273326.2</v>
      </c>
    </row>
    <row r="385" ht="15.75" customHeight="1">
      <c r="A385" s="41" t="s">
        <v>36</v>
      </c>
      <c r="B385" s="42" t="s">
        <v>1368</v>
      </c>
      <c r="C385" s="43" t="s">
        <v>1369</v>
      </c>
      <c r="D385" s="44" t="s">
        <v>18</v>
      </c>
      <c r="E385" s="45" t="s">
        <v>175</v>
      </c>
      <c r="F385" s="44" t="s">
        <v>176</v>
      </c>
      <c r="G385" s="44" t="str">
        <f t="shared" si="1"/>
        <v>Augusto</v>
      </c>
      <c r="H385" s="46" t="s">
        <v>111</v>
      </c>
      <c r="I385" s="46" t="s">
        <v>24</v>
      </c>
      <c r="J385" s="44" t="str">
        <f t="shared" si="7"/>
        <v>Não</v>
      </c>
      <c r="K385" s="47">
        <v>44986.0</v>
      </c>
      <c r="L385" s="45"/>
      <c r="M385" s="45" t="s">
        <v>51</v>
      </c>
      <c r="N385" s="48">
        <v>0.012</v>
      </c>
      <c r="O385" s="44" t="s">
        <v>24</v>
      </c>
      <c r="P385" s="49">
        <v>0.0</v>
      </c>
      <c r="Q385" s="50"/>
      <c r="R385" s="50"/>
      <c r="S385" s="45" t="s">
        <v>113</v>
      </c>
      <c r="T385" s="24" t="s">
        <v>1370</v>
      </c>
      <c r="U385" s="9" t="s">
        <v>179</v>
      </c>
      <c r="V385" s="51" t="str">
        <f t="shared" si="3"/>
        <v>Ativo</v>
      </c>
      <c r="W385" s="45"/>
      <c r="X385" s="52" t="s">
        <v>124</v>
      </c>
      <c r="Y385" s="54"/>
      <c r="Z385" s="54"/>
      <c r="AA385" s="54"/>
      <c r="AB385" s="54"/>
      <c r="AC385" s="54"/>
      <c r="AD385" s="54">
        <v>152071.36</v>
      </c>
      <c r="AE385" s="54">
        <v>127283.37</v>
      </c>
      <c r="AF385" s="54">
        <v>128816.6</v>
      </c>
      <c r="AG385" s="54">
        <v>130817.66</v>
      </c>
      <c r="AH385" s="54">
        <v>136023.07</v>
      </c>
      <c r="AI385" s="54">
        <v>137240.08</v>
      </c>
      <c r="AJ385" s="54">
        <v>137914.67</v>
      </c>
      <c r="AK385" s="54">
        <v>138132.74</v>
      </c>
      <c r="AL385" s="54">
        <v>139024.4</v>
      </c>
      <c r="AM385" s="54">
        <v>145608.02</v>
      </c>
      <c r="AN385" s="54">
        <v>146890.58</v>
      </c>
      <c r="AO385" s="54">
        <v>147481.45</v>
      </c>
      <c r="AP385" s="53">
        <v>148492.73</v>
      </c>
      <c r="AQ385" s="53">
        <v>158703.75</v>
      </c>
      <c r="AR385" s="53">
        <v>159134.3</v>
      </c>
      <c r="AS385" s="53">
        <v>169930.7</v>
      </c>
      <c r="AT385" s="53">
        <f t="array" ref="AT385">XLOOKUP(C385,'PL TOTAL D0'!A:A,'PL TOTAL D0'!C:C,"")</f>
        <v>188683.7</v>
      </c>
    </row>
    <row r="386" ht="15.75" customHeight="1">
      <c r="A386" s="41" t="s">
        <v>36</v>
      </c>
      <c r="B386" s="42" t="s">
        <v>1371</v>
      </c>
      <c r="C386" s="43" t="s">
        <v>1372</v>
      </c>
      <c r="D386" s="44" t="s">
        <v>18</v>
      </c>
      <c r="E386" s="45" t="s">
        <v>175</v>
      </c>
      <c r="F386" s="44" t="s">
        <v>176</v>
      </c>
      <c r="G386" s="44" t="str">
        <f t="shared" si="1"/>
        <v>Augusto</v>
      </c>
      <c r="H386" s="46" t="s">
        <v>111</v>
      </c>
      <c r="I386" s="46" t="s">
        <v>24</v>
      </c>
      <c r="J386" s="44" t="str">
        <f t="shared" si="7"/>
        <v>Não</v>
      </c>
      <c r="K386" s="47">
        <v>45000.0</v>
      </c>
      <c r="L386" s="45"/>
      <c r="M386" s="45" t="s">
        <v>190</v>
      </c>
      <c r="N386" s="48">
        <v>0.025</v>
      </c>
      <c r="O386" s="44" t="s">
        <v>191</v>
      </c>
      <c r="P386" s="49">
        <v>0.2</v>
      </c>
      <c r="Q386" s="50"/>
      <c r="R386" s="50"/>
      <c r="S386" s="45" t="s">
        <v>113</v>
      </c>
      <c r="T386" s="24" t="s">
        <v>1370</v>
      </c>
      <c r="U386" s="9" t="s">
        <v>179</v>
      </c>
      <c r="V386" s="51" t="str">
        <f t="shared" si="3"/>
        <v>Ativo</v>
      </c>
      <c r="W386" s="45"/>
      <c r="X386" s="52" t="s">
        <v>124</v>
      </c>
      <c r="Y386" s="54"/>
      <c r="Z386" s="54"/>
      <c r="AA386" s="54"/>
      <c r="AB386" s="54"/>
      <c r="AC386" s="54"/>
      <c r="AD386" s="54">
        <v>0.0</v>
      </c>
      <c r="AE386" s="54">
        <v>29418.53</v>
      </c>
      <c r="AF386" s="54">
        <v>34251.92</v>
      </c>
      <c r="AG386" s="54">
        <v>44968.78</v>
      </c>
      <c r="AH386" s="54">
        <v>78704.46</v>
      </c>
      <c r="AI386" s="54">
        <v>97953.34</v>
      </c>
      <c r="AJ386" s="54">
        <v>112828.31</v>
      </c>
      <c r="AK386" s="54">
        <v>117502.45</v>
      </c>
      <c r="AL386" s="54">
        <v>117141.19</v>
      </c>
      <c r="AM386" s="54">
        <v>125890.79</v>
      </c>
      <c r="AN386" s="54">
        <v>131903.05</v>
      </c>
      <c r="AO386" s="54">
        <v>122782.8</v>
      </c>
      <c r="AP386" s="53">
        <v>124471.72</v>
      </c>
      <c r="AQ386" s="53">
        <v>136394.09</v>
      </c>
      <c r="AR386" s="53">
        <v>130721.36</v>
      </c>
      <c r="AS386" s="53">
        <v>126654.4</v>
      </c>
      <c r="AT386" s="53">
        <f t="array" ref="AT386">XLOOKUP(C386,'PL TOTAL D0'!A:A,'PL TOTAL D0'!C:C,"")</f>
        <v>146667.8</v>
      </c>
    </row>
    <row r="387" ht="15.75" customHeight="1">
      <c r="A387" s="6" t="s">
        <v>36</v>
      </c>
      <c r="B387" s="42" t="s">
        <v>1373</v>
      </c>
      <c r="C387" s="56" t="s">
        <v>1374</v>
      </c>
      <c r="D387" s="9" t="s">
        <v>18</v>
      </c>
      <c r="E387" s="24" t="s">
        <v>19</v>
      </c>
      <c r="F387" s="9" t="s">
        <v>83</v>
      </c>
      <c r="G387" s="44" t="str">
        <f t="shared" si="1"/>
        <v>#N/A</v>
      </c>
      <c r="H387" s="51" t="s">
        <v>147</v>
      </c>
      <c r="I387" s="51" t="s">
        <v>160</v>
      </c>
      <c r="J387" s="44" t="str">
        <f t="shared" si="7"/>
        <v>Não</v>
      </c>
      <c r="K387" s="57">
        <v>45306.0</v>
      </c>
      <c r="L387" s="45"/>
      <c r="M387" s="24" t="s">
        <v>51</v>
      </c>
      <c r="N387" s="58">
        <v>0.012</v>
      </c>
      <c r="O387" s="9" t="s">
        <v>24</v>
      </c>
      <c r="P387" s="59">
        <v>0.0</v>
      </c>
      <c r="Q387" s="78"/>
      <c r="R387" s="50"/>
      <c r="S387" s="24" t="s">
        <v>113</v>
      </c>
      <c r="T387" s="24" t="s">
        <v>1375</v>
      </c>
      <c r="U387" s="9" t="s">
        <v>19</v>
      </c>
      <c r="V387" s="51" t="str">
        <f t="shared" si="3"/>
        <v>Ativo</v>
      </c>
      <c r="W387" s="45"/>
      <c r="X387" s="52" t="s">
        <v>124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>
        <v>0.0</v>
      </c>
      <c r="AP387" s="53">
        <v>0.0</v>
      </c>
      <c r="AQ387" s="53">
        <v>0.0</v>
      </c>
      <c r="AR387" s="53">
        <v>0.0</v>
      </c>
      <c r="AS387" s="53">
        <v>0.0</v>
      </c>
      <c r="AT387" s="53" t="str">
        <f t="array" ref="AT387">XLOOKUP(C387,'PL TOTAL D0'!A:A,'PL TOTAL D0'!C:C,"")</f>
        <v/>
      </c>
    </row>
    <row r="388" ht="15.75" customHeight="1">
      <c r="A388" s="6" t="s">
        <v>36</v>
      </c>
      <c r="B388" s="64" t="s">
        <v>1376</v>
      </c>
      <c r="C388" s="65" t="s">
        <v>1377</v>
      </c>
      <c r="D388" s="9" t="s">
        <v>56</v>
      </c>
      <c r="E388" s="24" t="s">
        <v>29</v>
      </c>
      <c r="F388" s="9" t="s">
        <v>690</v>
      </c>
      <c r="G388" s="44" t="str">
        <f t="shared" si="1"/>
        <v>Augusto</v>
      </c>
      <c r="H388" s="51" t="s">
        <v>111</v>
      </c>
      <c r="I388" s="51" t="s">
        <v>24</v>
      </c>
      <c r="J388" s="44" t="str">
        <f t="shared" si="7"/>
        <v>Não</v>
      </c>
      <c r="K388" s="57">
        <v>45419.0</v>
      </c>
      <c r="L388" s="45"/>
      <c r="M388" s="24" t="s">
        <v>51</v>
      </c>
      <c r="N388" s="58">
        <v>0.01</v>
      </c>
      <c r="O388" s="9" t="s">
        <v>24</v>
      </c>
      <c r="P388" s="59">
        <v>0.0</v>
      </c>
      <c r="Q388" s="78"/>
      <c r="R388" s="50"/>
      <c r="S388" s="24" t="s">
        <v>113</v>
      </c>
      <c r="T388" s="24" t="s">
        <v>1378</v>
      </c>
      <c r="U388" s="9" t="s">
        <v>29</v>
      </c>
      <c r="V388" s="51" t="str">
        <f t="shared" si="3"/>
        <v>Ativo</v>
      </c>
      <c r="W388" s="24" t="s">
        <v>69</v>
      </c>
      <c r="X388" s="52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3"/>
      <c r="AQ388" s="53"/>
      <c r="AR388" s="53"/>
      <c r="AS388" s="53">
        <v>221472.6</v>
      </c>
      <c r="AT388" s="53">
        <f t="array" ref="AT388">XLOOKUP(C388,'PL TOTAL D0'!A:A,'PL TOTAL D0'!C:C,"")</f>
        <v>223404.9</v>
      </c>
    </row>
    <row r="389" ht="15.75" customHeight="1">
      <c r="A389" s="41" t="s">
        <v>36</v>
      </c>
      <c r="B389" s="42" t="s">
        <v>1379</v>
      </c>
      <c r="C389" s="43" t="s">
        <v>1380</v>
      </c>
      <c r="D389" s="44" t="s">
        <v>18</v>
      </c>
      <c r="E389" s="45" t="s">
        <v>19</v>
      </c>
      <c r="F389" s="44" t="s">
        <v>20</v>
      </c>
      <c r="G389" s="44" t="str">
        <f t="shared" si="1"/>
        <v>#N/A</v>
      </c>
      <c r="H389" s="51" t="s">
        <v>186</v>
      </c>
      <c r="I389" s="46" t="s">
        <v>24</v>
      </c>
      <c r="J389" s="44" t="str">
        <f t="shared" si="7"/>
        <v>Não</v>
      </c>
      <c r="K389" s="47">
        <v>44913.0</v>
      </c>
      <c r="L389" s="82">
        <v>45293.0</v>
      </c>
      <c r="M389" s="45" t="s">
        <v>41</v>
      </c>
      <c r="N389" s="48">
        <v>0.015</v>
      </c>
      <c r="O389" s="44" t="s">
        <v>42</v>
      </c>
      <c r="P389" s="49">
        <v>0.1</v>
      </c>
      <c r="Q389" s="50"/>
      <c r="R389" s="50"/>
      <c r="S389" s="45" t="s">
        <v>113</v>
      </c>
      <c r="T389" s="24" t="s">
        <v>1381</v>
      </c>
      <c r="U389" s="9" t="s">
        <v>783</v>
      </c>
      <c r="V389" s="51" t="str">
        <f t="shared" si="3"/>
        <v>Encerrado</v>
      </c>
      <c r="W389" s="45"/>
      <c r="X389" s="52"/>
      <c r="Y389" s="54"/>
      <c r="Z389" s="54"/>
      <c r="AA389" s="54"/>
      <c r="AB389" s="54"/>
      <c r="AC389" s="54">
        <v>322525.9</v>
      </c>
      <c r="AD389" s="54">
        <v>322404.64</v>
      </c>
      <c r="AE389" s="54">
        <v>322729.09</v>
      </c>
      <c r="AF389" s="54">
        <v>323308.41</v>
      </c>
      <c r="AG389" s="54">
        <v>326697.58</v>
      </c>
      <c r="AH389" s="54">
        <v>328100.56</v>
      </c>
      <c r="AI389" s="54">
        <v>330975.28</v>
      </c>
      <c r="AJ389" s="54">
        <v>334242.33</v>
      </c>
      <c r="AK389" s="54">
        <v>336999.22</v>
      </c>
      <c r="AL389" s="54">
        <v>340099.71</v>
      </c>
      <c r="AM389" s="54">
        <v>342703.83</v>
      </c>
      <c r="AN389" s="54">
        <v>345237.77</v>
      </c>
      <c r="AO389" s="54">
        <v>0.0</v>
      </c>
      <c r="AP389" s="53">
        <v>0.0</v>
      </c>
      <c r="AQ389" s="53">
        <v>0.0</v>
      </c>
      <c r="AR389" s="53">
        <v>0.0</v>
      </c>
      <c r="AS389" s="53">
        <v>0.0</v>
      </c>
      <c r="AT389" s="53" t="str">
        <f t="array" ref="AT389">XLOOKUP(C389,'PL TOTAL D0'!A:A,'PL TOTAL D0'!C:C,"")</f>
        <v/>
      </c>
    </row>
    <row r="390" ht="15.75" customHeight="1">
      <c r="A390" s="41" t="s">
        <v>36</v>
      </c>
      <c r="B390" s="61" t="s">
        <v>1382</v>
      </c>
      <c r="C390" s="43" t="s">
        <v>1383</v>
      </c>
      <c r="D390" s="44" t="s">
        <v>56</v>
      </c>
      <c r="E390" s="45" t="s">
        <v>29</v>
      </c>
      <c r="F390" s="44" t="s">
        <v>1384</v>
      </c>
      <c r="G390" s="44" t="str">
        <f t="shared" si="1"/>
        <v>Augusto</v>
      </c>
      <c r="H390" s="46" t="s">
        <v>111</v>
      </c>
      <c r="I390" s="46" t="s">
        <v>24</v>
      </c>
      <c r="J390" s="44" t="str">
        <f t="shared" si="7"/>
        <v>Não</v>
      </c>
      <c r="K390" s="47">
        <v>45009.0</v>
      </c>
      <c r="L390" s="45"/>
      <c r="M390" s="45" t="s">
        <v>41</v>
      </c>
      <c r="N390" s="48">
        <v>0.015</v>
      </c>
      <c r="O390" s="44" t="s">
        <v>42</v>
      </c>
      <c r="P390" s="49">
        <v>0.1</v>
      </c>
      <c r="Q390" s="50"/>
      <c r="R390" s="50"/>
      <c r="S390" s="45" t="s">
        <v>113</v>
      </c>
      <c r="T390" s="24" t="s">
        <v>1385</v>
      </c>
      <c r="U390" s="9" t="s">
        <v>29</v>
      </c>
      <c r="V390" s="51" t="str">
        <f t="shared" si="3"/>
        <v>Ativo</v>
      </c>
      <c r="W390" s="45"/>
      <c r="X390" s="52" t="s">
        <v>124</v>
      </c>
      <c r="Y390" s="54"/>
      <c r="Z390" s="54"/>
      <c r="AA390" s="54"/>
      <c r="AB390" s="54"/>
      <c r="AC390" s="54"/>
      <c r="AD390" s="54"/>
      <c r="AE390" s="54">
        <v>246513.1</v>
      </c>
      <c r="AF390" s="54">
        <v>247654.61</v>
      </c>
      <c r="AG390" s="54">
        <v>302958.03</v>
      </c>
      <c r="AH390" s="54">
        <v>308792.89</v>
      </c>
      <c r="AI390" s="54">
        <v>312544.0</v>
      </c>
      <c r="AJ390" s="54">
        <v>312075.07</v>
      </c>
      <c r="AK390" s="54">
        <v>313703.35</v>
      </c>
      <c r="AL390" s="54">
        <v>313206.47</v>
      </c>
      <c r="AM390" s="54">
        <v>319545.01</v>
      </c>
      <c r="AN390" s="54">
        <v>325700.31</v>
      </c>
      <c r="AO390" s="54">
        <v>320472.12</v>
      </c>
      <c r="AP390" s="53">
        <v>323390.18</v>
      </c>
      <c r="AQ390" s="53">
        <v>325439.29</v>
      </c>
      <c r="AR390" s="53">
        <v>322592.07</v>
      </c>
      <c r="AS390" s="53">
        <v>321154.8</v>
      </c>
      <c r="AT390" s="53">
        <f t="array" ref="AT390">XLOOKUP(C390,'PL TOTAL D0'!A:A,'PL TOTAL D0'!C:C,"")</f>
        <v>323057.2</v>
      </c>
    </row>
    <row r="391" ht="15.75" customHeight="1">
      <c r="A391" s="41" t="s">
        <v>36</v>
      </c>
      <c r="B391" s="97" t="s">
        <v>1386</v>
      </c>
      <c r="C391" s="43" t="s">
        <v>1387</v>
      </c>
      <c r="D391" s="44" t="s">
        <v>18</v>
      </c>
      <c r="E391" s="45" t="s">
        <v>19</v>
      </c>
      <c r="F391" s="44" t="s">
        <v>20</v>
      </c>
      <c r="G391" s="44" t="str">
        <f t="shared" si="1"/>
        <v>Augusto</v>
      </c>
      <c r="H391" s="51" t="s">
        <v>111</v>
      </c>
      <c r="I391" s="51" t="s">
        <v>24</v>
      </c>
      <c r="J391" s="44" t="str">
        <f t="shared" si="7"/>
        <v>Não</v>
      </c>
      <c r="K391" s="47">
        <v>45225.0</v>
      </c>
      <c r="L391" s="45"/>
      <c r="M391" s="45" t="s">
        <v>51</v>
      </c>
      <c r="N391" s="48">
        <v>0.012</v>
      </c>
      <c r="O391" s="44" t="s">
        <v>24</v>
      </c>
      <c r="P391" s="49">
        <v>0.0</v>
      </c>
      <c r="Q391" s="15"/>
      <c r="R391" s="50"/>
      <c r="S391" s="45" t="s">
        <v>113</v>
      </c>
      <c r="T391" s="24" t="s">
        <v>1388</v>
      </c>
      <c r="U391" s="9" t="s">
        <v>19</v>
      </c>
      <c r="V391" s="51" t="str">
        <f t="shared" si="3"/>
        <v>Ativo</v>
      </c>
      <c r="W391" s="45"/>
      <c r="X391" s="52" t="s">
        <v>124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>
        <v>0.0</v>
      </c>
      <c r="AM391" s="54">
        <v>0.0</v>
      </c>
      <c r="AN391" s="54">
        <v>0.0</v>
      </c>
      <c r="AO391" s="54">
        <v>5000.0</v>
      </c>
      <c r="AP391" s="53">
        <v>21451.35</v>
      </c>
      <c r="AQ391" s="53">
        <v>26596.87</v>
      </c>
      <c r="AR391" s="53">
        <v>111879.65</v>
      </c>
      <c r="AS391" s="53">
        <v>117903.9</v>
      </c>
      <c r="AT391" s="53">
        <f t="array" ref="AT391">XLOOKUP(C391,'PL TOTAL D0'!A:A,'PL TOTAL D0'!C:C,"")</f>
        <v>143373.8</v>
      </c>
    </row>
    <row r="392" ht="15.75" customHeight="1">
      <c r="A392" s="41" t="s">
        <v>36</v>
      </c>
      <c r="B392" s="42" t="s">
        <v>1389</v>
      </c>
      <c r="C392" s="43" t="s">
        <v>1390</v>
      </c>
      <c r="D392" s="44" t="s">
        <v>18</v>
      </c>
      <c r="E392" s="45" t="s">
        <v>19</v>
      </c>
      <c r="F392" s="44" t="s">
        <v>257</v>
      </c>
      <c r="G392" s="44" t="str">
        <f t="shared" si="1"/>
        <v>Augusto</v>
      </c>
      <c r="H392" s="46" t="s">
        <v>111</v>
      </c>
      <c r="I392" s="51" t="s">
        <v>24</v>
      </c>
      <c r="J392" s="44" t="str">
        <f t="shared" si="7"/>
        <v>Não</v>
      </c>
      <c r="K392" s="47">
        <v>45265.0</v>
      </c>
      <c r="L392" s="45"/>
      <c r="M392" s="45" t="s">
        <v>51</v>
      </c>
      <c r="N392" s="48">
        <v>0.012</v>
      </c>
      <c r="O392" s="44" t="s">
        <v>24</v>
      </c>
      <c r="P392" s="49">
        <v>0.0</v>
      </c>
      <c r="Q392" s="97"/>
      <c r="R392" s="50"/>
      <c r="S392" s="45" t="s">
        <v>113</v>
      </c>
      <c r="T392" s="24" t="s">
        <v>1391</v>
      </c>
      <c r="U392" s="9" t="s">
        <v>19</v>
      </c>
      <c r="V392" s="51" t="str">
        <f t="shared" si="3"/>
        <v>Ativo</v>
      </c>
      <c r="W392" s="45"/>
      <c r="X392" s="52" t="s">
        <v>124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>
        <v>0.0</v>
      </c>
      <c r="AN392" s="54">
        <v>233048.01</v>
      </c>
      <c r="AO392" s="54">
        <v>226519.07</v>
      </c>
      <c r="AP392" s="53">
        <v>214037.77</v>
      </c>
      <c r="AQ392" s="53">
        <v>154923.63</v>
      </c>
      <c r="AR392" s="53">
        <v>135420.97</v>
      </c>
      <c r="AS392" s="53">
        <v>105657.9</v>
      </c>
      <c r="AT392" s="53">
        <f t="array" ref="AT392">XLOOKUP(C392,'PL TOTAL D0'!A:A,'PL TOTAL D0'!C:C,"")</f>
        <v>86126.8</v>
      </c>
    </row>
    <row r="393" ht="15.75" customHeight="1">
      <c r="A393" s="41" t="s">
        <v>36</v>
      </c>
      <c r="B393" s="42" t="s">
        <v>1392</v>
      </c>
      <c r="C393" s="43" t="s">
        <v>1393</v>
      </c>
      <c r="D393" s="44" t="s">
        <v>56</v>
      </c>
      <c r="E393" s="45" t="s">
        <v>29</v>
      </c>
      <c r="F393" s="44" t="s">
        <v>808</v>
      </c>
      <c r="G393" s="44" t="str">
        <f t="shared" si="1"/>
        <v>#N/A</v>
      </c>
      <c r="H393" s="51" t="s">
        <v>186</v>
      </c>
      <c r="I393" s="51" t="s">
        <v>24</v>
      </c>
      <c r="J393" s="44" t="str">
        <f t="shared" si="7"/>
        <v>Não</v>
      </c>
      <c r="K393" s="47">
        <v>45098.0</v>
      </c>
      <c r="L393" s="82">
        <v>45449.0</v>
      </c>
      <c r="M393" s="45" t="s">
        <v>67</v>
      </c>
      <c r="N393" s="48">
        <v>0.002</v>
      </c>
      <c r="O393" s="44" t="s">
        <v>191</v>
      </c>
      <c r="P393" s="49">
        <v>0.2</v>
      </c>
      <c r="Q393" s="50"/>
      <c r="R393" s="60" t="s">
        <v>240</v>
      </c>
      <c r="S393" s="45" t="s">
        <v>113</v>
      </c>
      <c r="T393" s="24" t="s">
        <v>1394</v>
      </c>
      <c r="U393" s="9" t="s">
        <v>29</v>
      </c>
      <c r="V393" s="51" t="str">
        <f t="shared" si="3"/>
        <v>Encerrado</v>
      </c>
      <c r="W393" s="45"/>
      <c r="X393" s="52" t="s">
        <v>1258</v>
      </c>
      <c r="Y393" s="54"/>
      <c r="Z393" s="54"/>
      <c r="AA393" s="54"/>
      <c r="AB393" s="54"/>
      <c r="AC393" s="54"/>
      <c r="AD393" s="54"/>
      <c r="AE393" s="54"/>
      <c r="AF393" s="54">
        <v>0.0</v>
      </c>
      <c r="AG393" s="54">
        <v>0.0</v>
      </c>
      <c r="AH393" s="54">
        <v>5730277.89</v>
      </c>
      <c r="AI393" s="54">
        <v>9062219.04</v>
      </c>
      <c r="AJ393" s="54">
        <v>9332207.65</v>
      </c>
      <c r="AK393" s="54">
        <v>0.0</v>
      </c>
      <c r="AL393" s="54">
        <v>0.0</v>
      </c>
      <c r="AM393" s="54">
        <v>0.0</v>
      </c>
      <c r="AN393" s="54">
        <v>0.0</v>
      </c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 t="str">
        <f t="array" ref="AT393">XLOOKUP(C393,'PL TOTAL D0'!A:A,'PL TOTAL D0'!C:C,"")</f>
        <v/>
      </c>
    </row>
    <row r="394" ht="15.75" customHeight="1">
      <c r="A394" s="41" t="s">
        <v>36</v>
      </c>
      <c r="B394" s="61" t="s">
        <v>1395</v>
      </c>
      <c r="C394" s="43" t="s">
        <v>1396</v>
      </c>
      <c r="D394" s="44" t="s">
        <v>18</v>
      </c>
      <c r="E394" s="45" t="s">
        <v>175</v>
      </c>
      <c r="F394" s="44" t="s">
        <v>176</v>
      </c>
      <c r="G394" s="44" t="str">
        <f t="shared" si="1"/>
        <v>Breno</v>
      </c>
      <c r="H394" s="46" t="s">
        <v>111</v>
      </c>
      <c r="I394" s="46" t="s">
        <v>24</v>
      </c>
      <c r="J394" s="44" t="str">
        <f t="shared" si="7"/>
        <v>Não</v>
      </c>
      <c r="K394" s="47">
        <v>45075.0</v>
      </c>
      <c r="L394" s="45"/>
      <c r="M394" s="45" t="s">
        <v>41</v>
      </c>
      <c r="N394" s="48">
        <v>0.015</v>
      </c>
      <c r="O394" s="44" t="s">
        <v>42</v>
      </c>
      <c r="P394" s="49">
        <v>0.1</v>
      </c>
      <c r="Q394" s="50"/>
      <c r="R394" s="50"/>
      <c r="S394" s="45" t="s">
        <v>113</v>
      </c>
      <c r="T394" s="24" t="s">
        <v>1397</v>
      </c>
      <c r="U394" s="9" t="s">
        <v>179</v>
      </c>
      <c r="V394" s="51" t="str">
        <f t="shared" si="3"/>
        <v>Ativo</v>
      </c>
      <c r="W394" s="45"/>
      <c r="X394" s="52" t="s">
        <v>115</v>
      </c>
      <c r="Y394" s="54"/>
      <c r="Z394" s="54"/>
      <c r="AA394" s="54"/>
      <c r="AB394" s="54"/>
      <c r="AC394" s="54"/>
      <c r="AD394" s="54"/>
      <c r="AE394" s="54">
        <v>0.0</v>
      </c>
      <c r="AF394" s="54">
        <v>0.0</v>
      </c>
      <c r="AG394" s="54">
        <v>747604.76</v>
      </c>
      <c r="AH394" s="54">
        <v>798854.32</v>
      </c>
      <c r="AI394" s="54">
        <v>806756.24</v>
      </c>
      <c r="AJ394" s="54">
        <v>802901.84</v>
      </c>
      <c r="AK394" s="54">
        <v>806777.51</v>
      </c>
      <c r="AL394" s="54">
        <v>804365.53</v>
      </c>
      <c r="AM394" s="54">
        <v>822674.38</v>
      </c>
      <c r="AN394" s="54">
        <v>836767.0</v>
      </c>
      <c r="AO394" s="54">
        <v>822850.8</v>
      </c>
      <c r="AP394" s="53">
        <v>828215.08</v>
      </c>
      <c r="AQ394" s="53">
        <v>837618.2</v>
      </c>
      <c r="AR394" s="53">
        <v>827225.21</v>
      </c>
      <c r="AS394" s="53">
        <v>823717.8</v>
      </c>
      <c r="AT394" s="53">
        <f t="array" ref="AT394">XLOOKUP(C394,'PL TOTAL D0'!A:A,'PL TOTAL D0'!C:C,"")</f>
        <v>828812.6</v>
      </c>
    </row>
    <row r="395" ht="15.75" customHeight="1">
      <c r="A395" s="41" t="s">
        <v>36</v>
      </c>
      <c r="B395" s="42" t="s">
        <v>1398</v>
      </c>
      <c r="C395" s="43" t="s">
        <v>1399</v>
      </c>
      <c r="D395" s="44" t="s">
        <v>18</v>
      </c>
      <c r="E395" s="45" t="s">
        <v>29</v>
      </c>
      <c r="F395" s="9" t="s">
        <v>624</v>
      </c>
      <c r="G395" s="44" t="str">
        <f t="shared" si="1"/>
        <v>Augusto</v>
      </c>
      <c r="H395" s="46" t="s">
        <v>111</v>
      </c>
      <c r="I395" s="46" t="s">
        <v>24</v>
      </c>
      <c r="J395" s="44" t="str">
        <f t="shared" si="7"/>
        <v>Não</v>
      </c>
      <c r="K395" s="47">
        <v>45139.0</v>
      </c>
      <c r="L395" s="45"/>
      <c r="M395" s="45" t="s">
        <v>51</v>
      </c>
      <c r="N395" s="48">
        <v>0.007</v>
      </c>
      <c r="O395" s="44" t="s">
        <v>24</v>
      </c>
      <c r="P395" s="49">
        <v>0.0</v>
      </c>
      <c r="Q395" s="63"/>
      <c r="R395" s="70" t="s">
        <v>625</v>
      </c>
      <c r="S395" s="45" t="s">
        <v>113</v>
      </c>
      <c r="T395" s="24" t="s">
        <v>1400</v>
      </c>
      <c r="U395" s="9" t="s">
        <v>19</v>
      </c>
      <c r="V395" s="51" t="str">
        <f t="shared" si="3"/>
        <v>Ativo</v>
      </c>
      <c r="W395" s="45"/>
      <c r="X395" s="52" t="s">
        <v>124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>
        <v>10339.45</v>
      </c>
      <c r="AK395" s="54">
        <v>10446.65</v>
      </c>
      <c r="AL395" s="54">
        <v>15053.15</v>
      </c>
      <c r="AM395" s="54">
        <v>18125.33</v>
      </c>
      <c r="AN395" s="54">
        <v>25261.81</v>
      </c>
      <c r="AO395" s="54">
        <v>30392.48</v>
      </c>
      <c r="AP395" s="53">
        <v>35092.04</v>
      </c>
      <c r="AQ395" s="53">
        <v>41435.87</v>
      </c>
      <c r="AR395" s="53">
        <v>44756.96</v>
      </c>
      <c r="AS395" s="53">
        <v>50812.18</v>
      </c>
      <c r="AT395" s="53">
        <f t="array" ref="AT395">XLOOKUP(C395,'PL TOTAL D0'!A:A,'PL TOTAL D0'!C:C,"")</f>
        <v>57267.55</v>
      </c>
    </row>
    <row r="396" ht="15.75" customHeight="1">
      <c r="A396" s="41" t="s">
        <v>36</v>
      </c>
      <c r="B396" s="42" t="s">
        <v>1401</v>
      </c>
      <c r="C396" s="43" t="s">
        <v>1402</v>
      </c>
      <c r="D396" s="44" t="s">
        <v>18</v>
      </c>
      <c r="E396" s="45" t="s">
        <v>19</v>
      </c>
      <c r="F396" s="44" t="s">
        <v>83</v>
      </c>
      <c r="G396" s="44" t="str">
        <f t="shared" si="1"/>
        <v>Bruno</v>
      </c>
      <c r="H396" s="46" t="s">
        <v>111</v>
      </c>
      <c r="I396" s="46" t="s">
        <v>24</v>
      </c>
      <c r="J396" s="44" t="str">
        <f t="shared" si="7"/>
        <v>Sim</v>
      </c>
      <c r="K396" s="47">
        <v>45168.0</v>
      </c>
      <c r="L396" s="72"/>
      <c r="M396" s="45" t="s">
        <v>51</v>
      </c>
      <c r="N396" s="48">
        <v>0.01</v>
      </c>
      <c r="O396" s="44" t="s">
        <v>24</v>
      </c>
      <c r="P396" s="49">
        <v>0.0</v>
      </c>
      <c r="Q396" s="60" t="s">
        <v>1403</v>
      </c>
      <c r="R396" s="50"/>
      <c r="S396" s="45" t="s">
        <v>113</v>
      </c>
      <c r="T396" s="24" t="s">
        <v>1404</v>
      </c>
      <c r="U396" s="9" t="s">
        <v>19</v>
      </c>
      <c r="V396" s="51" t="str">
        <f t="shared" si="3"/>
        <v>Ativo</v>
      </c>
      <c r="W396" s="45"/>
      <c r="X396" s="52" t="s">
        <v>115</v>
      </c>
      <c r="Y396" s="54"/>
      <c r="Z396" s="54"/>
      <c r="AA396" s="54"/>
      <c r="AB396" s="54"/>
      <c r="AC396" s="54">
        <v>0.0</v>
      </c>
      <c r="AD396" s="54">
        <v>0.0</v>
      </c>
      <c r="AE396" s="54">
        <v>0.0</v>
      </c>
      <c r="AF396" s="54">
        <v>0.0</v>
      </c>
      <c r="AG396" s="54">
        <v>0.0</v>
      </c>
      <c r="AH396" s="54">
        <v>0.0</v>
      </c>
      <c r="AI396" s="54">
        <v>0.0</v>
      </c>
      <c r="AJ396" s="54">
        <v>2695076.71</v>
      </c>
      <c r="AK396" s="54">
        <v>2708443.2</v>
      </c>
      <c r="AL396" s="54">
        <v>2726002.4</v>
      </c>
      <c r="AM396" s="54">
        <v>2757970.69</v>
      </c>
      <c r="AN396" s="54">
        <v>2784573.51</v>
      </c>
      <c r="AO396" s="54">
        <v>2818899.59</v>
      </c>
      <c r="AP396" s="53">
        <v>2842235.94</v>
      </c>
      <c r="AQ396" s="53">
        <v>2847042.41</v>
      </c>
      <c r="AR396" s="53">
        <v>2859977.57</v>
      </c>
      <c r="AS396" s="53">
        <v>2874803.0</v>
      </c>
      <c r="AT396" s="53">
        <f t="array" ref="AT396">XLOOKUP(C396,'PL TOTAL D0'!A:A,'PL TOTAL D0'!C:C,"")</f>
        <v>2889822</v>
      </c>
    </row>
    <row r="397" ht="15.75" customHeight="1">
      <c r="A397" s="41" t="s">
        <v>36</v>
      </c>
      <c r="B397" s="42" t="s">
        <v>1405</v>
      </c>
      <c r="C397" s="43" t="s">
        <v>1406</v>
      </c>
      <c r="D397" s="44" t="s">
        <v>18</v>
      </c>
      <c r="E397" s="45" t="s">
        <v>175</v>
      </c>
      <c r="F397" s="44" t="s">
        <v>176</v>
      </c>
      <c r="G397" s="44" t="str">
        <f t="shared" si="1"/>
        <v>#N/A</v>
      </c>
      <c r="H397" s="46" t="s">
        <v>147</v>
      </c>
      <c r="I397" s="46" t="s">
        <v>220</v>
      </c>
      <c r="J397" s="44" t="str">
        <f t="shared" si="7"/>
        <v>Não</v>
      </c>
      <c r="K397" s="47">
        <v>45163.0</v>
      </c>
      <c r="L397" s="62"/>
      <c r="M397" s="45" t="s">
        <v>51</v>
      </c>
      <c r="N397" s="48">
        <v>0.012</v>
      </c>
      <c r="O397" s="44" t="s">
        <v>24</v>
      </c>
      <c r="P397" s="49">
        <v>0.0</v>
      </c>
      <c r="Q397" s="138"/>
      <c r="R397" s="50" t="s">
        <v>1407</v>
      </c>
      <c r="S397" s="45" t="s">
        <v>113</v>
      </c>
      <c r="T397" s="24" t="s">
        <v>1408</v>
      </c>
      <c r="U397" s="9" t="s">
        <v>179</v>
      </c>
      <c r="V397" s="51" t="str">
        <f t="shared" si="3"/>
        <v>Ativo</v>
      </c>
      <c r="W397" s="45"/>
      <c r="X397" s="52" t="s">
        <v>115</v>
      </c>
      <c r="Y397" s="54"/>
      <c r="Z397" s="54"/>
      <c r="AA397" s="54"/>
      <c r="AB397" s="54"/>
      <c r="AC397" s="54"/>
      <c r="AD397" s="54"/>
      <c r="AE397" s="54"/>
      <c r="AF397" s="54">
        <v>0.0</v>
      </c>
      <c r="AG397" s="54">
        <v>0.0</v>
      </c>
      <c r="AH397" s="54">
        <v>0.0</v>
      </c>
      <c r="AI397" s="54">
        <v>0.0</v>
      </c>
      <c r="AJ397" s="54">
        <v>0.0</v>
      </c>
      <c r="AK397" s="54">
        <v>0.0</v>
      </c>
      <c r="AL397" s="54">
        <v>0.0</v>
      </c>
      <c r="AM397" s="54">
        <v>0.0</v>
      </c>
      <c r="AN397" s="54">
        <v>0.0</v>
      </c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 t="str">
        <f t="array" ref="AT397">XLOOKUP(C397,'PL TOTAL D0'!A:A,'PL TOTAL D0'!C:C,"")</f>
        <v/>
      </c>
    </row>
    <row r="398" ht="15.75" customHeight="1">
      <c r="A398" s="41" t="s">
        <v>36</v>
      </c>
      <c r="B398" s="42" t="s">
        <v>1409</v>
      </c>
      <c r="C398" s="43" t="s">
        <v>1410</v>
      </c>
      <c r="D398" s="44" t="s">
        <v>18</v>
      </c>
      <c r="E398" s="45" t="s">
        <v>175</v>
      </c>
      <c r="F398" s="44" t="s">
        <v>176</v>
      </c>
      <c r="G398" s="44" t="str">
        <f t="shared" si="1"/>
        <v>Augusto</v>
      </c>
      <c r="H398" s="46" t="s">
        <v>111</v>
      </c>
      <c r="I398" s="46" t="s">
        <v>24</v>
      </c>
      <c r="J398" s="44" t="str">
        <f t="shared" si="7"/>
        <v>Não</v>
      </c>
      <c r="K398" s="47">
        <v>45163.0</v>
      </c>
      <c r="L398" s="62"/>
      <c r="M398" s="45" t="s">
        <v>51</v>
      </c>
      <c r="N398" s="48">
        <v>0.012</v>
      </c>
      <c r="O398" s="44" t="s">
        <v>24</v>
      </c>
      <c r="P398" s="49">
        <v>0.0</v>
      </c>
      <c r="Q398" s="50"/>
      <c r="R398" s="60" t="s">
        <v>1411</v>
      </c>
      <c r="S398" s="45" t="s">
        <v>113</v>
      </c>
      <c r="T398" s="24" t="s">
        <v>1412</v>
      </c>
      <c r="U398" s="9" t="s">
        <v>179</v>
      </c>
      <c r="V398" s="51" t="str">
        <f t="shared" si="3"/>
        <v>Ativo</v>
      </c>
      <c r="W398" s="45"/>
      <c r="X398" s="52" t="s">
        <v>115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0.0</v>
      </c>
      <c r="AI398" s="54">
        <v>0.0</v>
      </c>
      <c r="AJ398" s="54">
        <v>0.0</v>
      </c>
      <c r="AK398" s="54">
        <v>128816.72</v>
      </c>
      <c r="AL398" s="54">
        <v>148547.36</v>
      </c>
      <c r="AM398" s="54">
        <v>150165.52</v>
      </c>
      <c r="AN398" s="54">
        <v>151570.25</v>
      </c>
      <c r="AO398" s="54">
        <v>152764.24</v>
      </c>
      <c r="AP398" s="53">
        <v>153721.78</v>
      </c>
      <c r="AQ398" s="53">
        <v>153435.44</v>
      </c>
      <c r="AR398" s="53">
        <v>154146.13</v>
      </c>
      <c r="AS398" s="53">
        <v>155356.3</v>
      </c>
      <c r="AT398" s="53">
        <f t="array" ref="AT398">XLOOKUP(C398,'PL TOTAL D0'!A:A,'PL TOTAL D0'!C:C,"")</f>
        <v>156435.1</v>
      </c>
    </row>
    <row r="399" ht="15.75" customHeight="1">
      <c r="A399" s="41" t="s">
        <v>36</v>
      </c>
      <c r="B399" s="61" t="s">
        <v>1413</v>
      </c>
      <c r="C399" s="43" t="s">
        <v>1414</v>
      </c>
      <c r="D399" s="9" t="s">
        <v>18</v>
      </c>
      <c r="E399" s="45" t="s">
        <v>29</v>
      </c>
      <c r="F399" s="9" t="s">
        <v>624</v>
      </c>
      <c r="G399" s="44" t="str">
        <f t="shared" si="1"/>
        <v>Bruno</v>
      </c>
      <c r="H399" s="46" t="s">
        <v>111</v>
      </c>
      <c r="I399" s="46" t="s">
        <v>24</v>
      </c>
      <c r="J399" s="44" t="str">
        <f t="shared" si="7"/>
        <v>Não</v>
      </c>
      <c r="K399" s="47">
        <v>45043.0</v>
      </c>
      <c r="L399" s="45"/>
      <c r="M399" s="45" t="s">
        <v>51</v>
      </c>
      <c r="N399" s="48">
        <v>0.007</v>
      </c>
      <c r="O399" s="44" t="s">
        <v>24</v>
      </c>
      <c r="P399" s="49">
        <v>0.0</v>
      </c>
      <c r="Q399" s="41"/>
      <c r="R399" s="50" t="s">
        <v>1415</v>
      </c>
      <c r="S399" s="45" t="s">
        <v>365</v>
      </c>
      <c r="T399" s="24" t="s">
        <v>1416</v>
      </c>
      <c r="U399" s="9" t="s">
        <v>29</v>
      </c>
      <c r="V399" s="51" t="str">
        <f t="shared" si="3"/>
        <v>Ativo</v>
      </c>
      <c r="W399" s="45"/>
      <c r="X399" s="52" t="s">
        <v>124</v>
      </c>
      <c r="Y399" s="54"/>
      <c r="Z399" s="54"/>
      <c r="AA399" s="54"/>
      <c r="AB399" s="54"/>
      <c r="AC399" s="54"/>
      <c r="AD399" s="54"/>
      <c r="AE399" s="54"/>
      <c r="AF399" s="54">
        <v>1071917.64</v>
      </c>
      <c r="AG399" s="54">
        <v>1082128.18</v>
      </c>
      <c r="AH399" s="54">
        <v>1092925.25</v>
      </c>
      <c r="AI399" s="54">
        <v>1103042.33</v>
      </c>
      <c r="AJ399" s="54">
        <v>1114290.66</v>
      </c>
      <c r="AK399" s="54">
        <v>1123818.71</v>
      </c>
      <c r="AL399" s="54">
        <v>1132366.37</v>
      </c>
      <c r="AM399" s="54">
        <v>1140936.78</v>
      </c>
      <c r="AN399" s="54">
        <v>1151073.29</v>
      </c>
      <c r="AO399" s="54">
        <v>1162335.55</v>
      </c>
      <c r="AP399" s="53">
        <v>1171520.62</v>
      </c>
      <c r="AQ399" s="53">
        <v>1181453.01</v>
      </c>
      <c r="AR399" s="53">
        <v>1176029.76</v>
      </c>
      <c r="AS399" s="53">
        <v>1182374.0</v>
      </c>
      <c r="AT399" s="53">
        <f t="array" ref="AT399">XLOOKUP(C399,'PL TOTAL D0'!A:A,'PL TOTAL D0'!C:C,"")</f>
        <v>1192676</v>
      </c>
    </row>
    <row r="400" ht="15.75" customHeight="1">
      <c r="A400" s="41" t="s">
        <v>36</v>
      </c>
      <c r="B400" s="42" t="s">
        <v>1417</v>
      </c>
      <c r="C400" s="43" t="s">
        <v>1418</v>
      </c>
      <c r="D400" s="44" t="s">
        <v>18</v>
      </c>
      <c r="E400" s="45" t="s">
        <v>19</v>
      </c>
      <c r="F400" s="44" t="s">
        <v>214</v>
      </c>
      <c r="G400" s="44" t="str">
        <f t="shared" si="1"/>
        <v>Augusto</v>
      </c>
      <c r="H400" s="51" t="s">
        <v>147</v>
      </c>
      <c r="I400" s="51" t="s">
        <v>220</v>
      </c>
      <c r="J400" s="44" t="str">
        <f t="shared" si="7"/>
        <v>Não</v>
      </c>
      <c r="K400" s="47">
        <v>44896.0</v>
      </c>
      <c r="L400" s="45"/>
      <c r="M400" s="24" t="s">
        <v>112</v>
      </c>
      <c r="N400" s="58">
        <v>0.012</v>
      </c>
      <c r="O400" s="9" t="s">
        <v>42</v>
      </c>
      <c r="P400" s="59">
        <v>0.1</v>
      </c>
      <c r="Q400" s="63"/>
      <c r="R400" s="137" t="s">
        <v>1419</v>
      </c>
      <c r="S400" s="45" t="s">
        <v>113</v>
      </c>
      <c r="T400" s="24" t="s">
        <v>1420</v>
      </c>
      <c r="U400" s="9" t="s">
        <v>19</v>
      </c>
      <c r="V400" s="51" t="str">
        <f t="shared" si="3"/>
        <v>Ativo</v>
      </c>
      <c r="W400" s="45"/>
      <c r="X400" s="52" t="s">
        <v>124</v>
      </c>
      <c r="Y400" s="54"/>
      <c r="Z400" s="54"/>
      <c r="AA400" s="54"/>
      <c r="AB400" s="54">
        <v>101027.34</v>
      </c>
      <c r="AC400" s="54">
        <v>102057.18</v>
      </c>
      <c r="AD400" s="54">
        <v>102893.4</v>
      </c>
      <c r="AE400" s="54">
        <v>103997.85</v>
      </c>
      <c r="AF400" s="54">
        <v>104799.51</v>
      </c>
      <c r="AG400" s="54">
        <v>105881.35</v>
      </c>
      <c r="AH400" s="54">
        <v>106857.75</v>
      </c>
      <c r="AI400" s="54">
        <v>107813.68</v>
      </c>
      <c r="AJ400" s="54">
        <v>108868.49</v>
      </c>
      <c r="AK400" s="54">
        <v>109771.07</v>
      </c>
      <c r="AL400" s="54">
        <v>110709.64</v>
      </c>
      <c r="AM400" s="54">
        <v>111519.87</v>
      </c>
      <c r="AN400" s="54">
        <v>112181.15</v>
      </c>
      <c r="AO400" s="54">
        <v>200282.08</v>
      </c>
      <c r="AP400" s="53">
        <v>201657.73</v>
      </c>
      <c r="AQ400" s="53">
        <v>203648.03</v>
      </c>
      <c r="AR400" s="53">
        <v>203645.24</v>
      </c>
      <c r="AS400" s="53">
        <v>219.51</v>
      </c>
      <c r="AT400" s="53">
        <f t="array" ref="AT400">XLOOKUP(C400,'PL TOTAL D0'!A:A,'PL TOTAL D0'!C:C,"")</f>
        <v>224.34</v>
      </c>
    </row>
    <row r="401" ht="15.75" customHeight="1">
      <c r="A401" s="41" t="s">
        <v>36</v>
      </c>
      <c r="B401" s="61" t="s">
        <v>1421</v>
      </c>
      <c r="C401" s="43" t="s">
        <v>1422</v>
      </c>
      <c r="D401" s="44" t="s">
        <v>18</v>
      </c>
      <c r="E401" s="45" t="s">
        <v>175</v>
      </c>
      <c r="F401" s="45" t="s">
        <v>176</v>
      </c>
      <c r="G401" s="44" t="str">
        <f t="shared" si="1"/>
        <v>Breno</v>
      </c>
      <c r="H401" s="51" t="s">
        <v>111</v>
      </c>
      <c r="I401" s="51" t="s">
        <v>24</v>
      </c>
      <c r="J401" s="44" t="str">
        <f t="shared" si="7"/>
        <v>Sim</v>
      </c>
      <c r="K401" s="47">
        <v>45163.0</v>
      </c>
      <c r="L401" s="62"/>
      <c r="M401" s="45" t="s">
        <v>41</v>
      </c>
      <c r="N401" s="48">
        <v>0.015</v>
      </c>
      <c r="O401" s="44" t="s">
        <v>42</v>
      </c>
      <c r="P401" s="49">
        <v>0.1</v>
      </c>
      <c r="Q401" s="60" t="s">
        <v>1423</v>
      </c>
      <c r="R401" s="201"/>
      <c r="S401" s="45" t="s">
        <v>113</v>
      </c>
      <c r="T401" s="24" t="s">
        <v>1424</v>
      </c>
      <c r="U401" s="9" t="s">
        <v>179</v>
      </c>
      <c r="V401" s="51" t="str">
        <f t="shared" si="3"/>
        <v>Ativo</v>
      </c>
      <c r="W401" s="45"/>
      <c r="X401" s="52" t="s">
        <v>115</v>
      </c>
      <c r="Y401" s="54"/>
      <c r="Z401" s="54"/>
      <c r="AA401" s="54"/>
      <c r="AB401" s="54"/>
      <c r="AC401" s="54"/>
      <c r="AD401" s="54"/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0.0</v>
      </c>
      <c r="AL401" s="54">
        <v>0.0</v>
      </c>
      <c r="AM401" s="54">
        <v>0.0</v>
      </c>
      <c r="AN401" s="54">
        <v>0.0</v>
      </c>
      <c r="AO401" s="54">
        <v>0.0</v>
      </c>
      <c r="AP401" s="53">
        <v>0.0</v>
      </c>
      <c r="AQ401" s="53">
        <v>0.89</v>
      </c>
      <c r="AR401" s="53">
        <v>209391.1</v>
      </c>
      <c r="AS401" s="53">
        <v>506098.6</v>
      </c>
      <c r="AT401" s="53">
        <f t="array" ref="AT401">XLOOKUP(C401,'PL TOTAL D0'!A:A,'PL TOTAL D0'!C:C,"")</f>
        <v>509655.4</v>
      </c>
    </row>
    <row r="402" ht="15.75" customHeight="1">
      <c r="A402" s="41" t="s">
        <v>36</v>
      </c>
      <c r="B402" s="114" t="s">
        <v>1425</v>
      </c>
      <c r="C402" s="43" t="s">
        <v>1426</v>
      </c>
      <c r="D402" s="44" t="s">
        <v>18</v>
      </c>
      <c r="E402" s="45" t="s">
        <v>175</v>
      </c>
      <c r="F402" s="45" t="s">
        <v>176</v>
      </c>
      <c r="G402" s="44" t="str">
        <f t="shared" si="1"/>
        <v>#N/A</v>
      </c>
      <c r="H402" s="51" t="s">
        <v>186</v>
      </c>
      <c r="I402" s="51" t="s">
        <v>24</v>
      </c>
      <c r="J402" s="44" t="str">
        <f t="shared" si="7"/>
        <v>Não</v>
      </c>
      <c r="K402" s="47">
        <v>45000.0</v>
      </c>
      <c r="L402" s="82">
        <v>45401.0</v>
      </c>
      <c r="M402" s="45" t="s">
        <v>51</v>
      </c>
      <c r="N402" s="48">
        <v>0.012</v>
      </c>
      <c r="O402" s="44" t="s">
        <v>24</v>
      </c>
      <c r="P402" s="49">
        <v>0.0</v>
      </c>
      <c r="Q402" s="138"/>
      <c r="R402" s="138"/>
      <c r="S402" s="45" t="s">
        <v>113</v>
      </c>
      <c r="T402" s="24" t="s">
        <v>1424</v>
      </c>
      <c r="U402" s="9" t="s">
        <v>179</v>
      </c>
      <c r="V402" s="51" t="str">
        <f t="shared" si="3"/>
        <v>Encerrado</v>
      </c>
      <c r="W402" s="45"/>
      <c r="X402" s="52" t="s">
        <v>115</v>
      </c>
      <c r="Y402" s="54"/>
      <c r="Z402" s="54"/>
      <c r="AA402" s="54"/>
      <c r="AB402" s="54"/>
      <c r="AC402" s="54"/>
      <c r="AD402" s="54"/>
      <c r="AE402" s="54">
        <v>1204685.2</v>
      </c>
      <c r="AF402" s="54">
        <v>1203727.57</v>
      </c>
      <c r="AG402" s="54">
        <v>1207452.88</v>
      </c>
      <c r="AH402" s="54">
        <v>964261.47</v>
      </c>
      <c r="AI402" s="54">
        <v>971845.22</v>
      </c>
      <c r="AJ402" s="54">
        <v>798796.03</v>
      </c>
      <c r="AK402" s="54">
        <v>250333.99</v>
      </c>
      <c r="AL402" s="54">
        <v>10548.21</v>
      </c>
      <c r="AM402" s="54">
        <v>10496.54</v>
      </c>
      <c r="AN402" s="54">
        <v>7.82</v>
      </c>
      <c r="AO402" s="54">
        <v>0.0</v>
      </c>
      <c r="AP402" s="53">
        <v>0.89</v>
      </c>
      <c r="AQ402" s="53">
        <v>0.0</v>
      </c>
      <c r="AR402" s="53">
        <v>0.0</v>
      </c>
      <c r="AS402" s="53">
        <v>0.0</v>
      </c>
      <c r="AT402" s="53" t="str">
        <f t="array" ref="AT402">XLOOKUP(C402,'PL TOTAL D0'!A:A,'PL TOTAL D0'!C:C,"")</f>
        <v/>
      </c>
    </row>
    <row r="403" ht="15.75" customHeight="1">
      <c r="A403" s="41" t="s">
        <v>36</v>
      </c>
      <c r="B403" s="42" t="s">
        <v>1427</v>
      </c>
      <c r="C403" s="43" t="s">
        <v>1428</v>
      </c>
      <c r="D403" s="44" t="s">
        <v>18</v>
      </c>
      <c r="E403" s="45" t="s">
        <v>29</v>
      </c>
      <c r="F403" s="44" t="s">
        <v>295</v>
      </c>
      <c r="G403" s="44" t="str">
        <f t="shared" si="1"/>
        <v>Augusto</v>
      </c>
      <c r="H403" s="46" t="s">
        <v>111</v>
      </c>
      <c r="I403" s="46" t="s">
        <v>24</v>
      </c>
      <c r="J403" s="44" t="str">
        <f t="shared" si="7"/>
        <v>Sim</v>
      </c>
      <c r="K403" s="47">
        <v>44928.0</v>
      </c>
      <c r="L403" s="45"/>
      <c r="M403" s="45" t="s">
        <v>51</v>
      </c>
      <c r="N403" s="48">
        <v>0.012</v>
      </c>
      <c r="O403" s="44" t="s">
        <v>24</v>
      </c>
      <c r="P403" s="49">
        <v>0.0</v>
      </c>
      <c r="Q403" s="76" t="s">
        <v>1429</v>
      </c>
      <c r="R403" s="138"/>
      <c r="S403" s="45" t="s">
        <v>113</v>
      </c>
      <c r="T403" s="24" t="s">
        <v>1430</v>
      </c>
      <c r="U403" s="9" t="s">
        <v>29</v>
      </c>
      <c r="V403" s="51" t="str">
        <f t="shared" si="3"/>
        <v>Ativo</v>
      </c>
      <c r="W403" s="45"/>
      <c r="X403" s="52" t="s">
        <v>124</v>
      </c>
      <c r="Y403" s="54"/>
      <c r="Z403" s="54"/>
      <c r="AA403" s="54"/>
      <c r="AB403" s="54">
        <v>25536.14</v>
      </c>
      <c r="AC403" s="54">
        <v>30960.44</v>
      </c>
      <c r="AD403" s="54">
        <v>31196.96</v>
      </c>
      <c r="AE403" s="54">
        <v>31403.17</v>
      </c>
      <c r="AF403" s="54">
        <v>41622.38</v>
      </c>
      <c r="AG403" s="54">
        <v>42040.96</v>
      </c>
      <c r="AH403" s="54">
        <v>42401.2</v>
      </c>
      <c r="AI403" s="54">
        <v>42756.62</v>
      </c>
      <c r="AJ403" s="54">
        <v>53231.46</v>
      </c>
      <c r="AK403" s="54">
        <v>53641.79</v>
      </c>
      <c r="AL403" s="54">
        <v>54127.45</v>
      </c>
      <c r="AM403" s="54">
        <v>54551.49</v>
      </c>
      <c r="AN403" s="54">
        <v>54998.82</v>
      </c>
      <c r="AO403" s="54">
        <v>44982.02</v>
      </c>
      <c r="AP403" s="53">
        <v>45312.38</v>
      </c>
      <c r="AQ403" s="53">
        <v>35463.24</v>
      </c>
      <c r="AR403" s="53">
        <v>35726.53</v>
      </c>
      <c r="AS403" s="53">
        <v>35976.58</v>
      </c>
      <c r="AT403" s="53">
        <f t="array" ref="AT403">XLOOKUP(C403,'PL TOTAL D0'!A:A,'PL TOTAL D0'!C:C,"")</f>
        <v>36227.41</v>
      </c>
    </row>
    <row r="404" ht="15.75" customHeight="1">
      <c r="A404" s="41" t="s">
        <v>36</v>
      </c>
      <c r="B404" s="42" t="s">
        <v>1431</v>
      </c>
      <c r="C404" s="43" t="s">
        <v>1432</v>
      </c>
      <c r="D404" s="44" t="s">
        <v>56</v>
      </c>
      <c r="E404" s="45" t="s">
        <v>29</v>
      </c>
      <c r="F404" s="44" t="s">
        <v>408</v>
      </c>
      <c r="G404" s="44" t="str">
        <f t="shared" si="1"/>
        <v>Breno</v>
      </c>
      <c r="H404" s="46" t="s">
        <v>111</v>
      </c>
      <c r="I404" s="46" t="s">
        <v>24</v>
      </c>
      <c r="J404" s="44" t="str">
        <f t="shared" si="7"/>
        <v>Não</v>
      </c>
      <c r="K404" s="47">
        <v>45168.0</v>
      </c>
      <c r="L404" s="45"/>
      <c r="M404" s="45" t="s">
        <v>51</v>
      </c>
      <c r="N404" s="48">
        <v>0.005</v>
      </c>
      <c r="O404" s="44" t="s">
        <v>24</v>
      </c>
      <c r="P404" s="49">
        <v>0.0</v>
      </c>
      <c r="Q404" s="50"/>
      <c r="R404" s="138"/>
      <c r="S404" s="45" t="s">
        <v>113</v>
      </c>
      <c r="T404" s="24" t="s">
        <v>1433</v>
      </c>
      <c r="U404" s="9" t="s">
        <v>29</v>
      </c>
      <c r="V404" s="51" t="str">
        <f t="shared" si="3"/>
        <v>Ativo</v>
      </c>
      <c r="W404" s="45"/>
      <c r="X404" s="52" t="s">
        <v>115</v>
      </c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>
        <v>996849.67</v>
      </c>
      <c r="AK404" s="54">
        <v>1003085.23</v>
      </c>
      <c r="AL404" s="54">
        <v>1060111.65</v>
      </c>
      <c r="AM404" s="54">
        <v>1163944.79</v>
      </c>
      <c r="AN404" s="54">
        <v>1174396.05</v>
      </c>
      <c r="AO404" s="54">
        <v>1184469.5</v>
      </c>
      <c r="AP404" s="53">
        <v>1193854.74</v>
      </c>
      <c r="AQ404" s="53">
        <v>859210.0</v>
      </c>
      <c r="AR404" s="53">
        <v>860788.64</v>
      </c>
      <c r="AS404" s="53">
        <v>860901.4</v>
      </c>
      <c r="AT404" s="53">
        <f t="array" ref="AT404">XLOOKUP(C404,'PL TOTAL D0'!A:A,'PL TOTAL D0'!C:C,"")</f>
        <v>866195</v>
      </c>
    </row>
    <row r="405" ht="15.75" customHeight="1">
      <c r="A405" s="41" t="s">
        <v>36</v>
      </c>
      <c r="B405" s="42" t="s">
        <v>1434</v>
      </c>
      <c r="C405" s="43" t="s">
        <v>1435</v>
      </c>
      <c r="D405" s="44" t="s">
        <v>18</v>
      </c>
      <c r="E405" s="45" t="s">
        <v>29</v>
      </c>
      <c r="F405" s="44" t="s">
        <v>295</v>
      </c>
      <c r="G405" s="44" t="str">
        <f t="shared" si="1"/>
        <v>Augusto</v>
      </c>
      <c r="H405" s="46" t="s">
        <v>111</v>
      </c>
      <c r="I405" s="46" t="s">
        <v>24</v>
      </c>
      <c r="J405" s="44" t="str">
        <f t="shared" si="7"/>
        <v>Não</v>
      </c>
      <c r="K405" s="47">
        <v>44931.0</v>
      </c>
      <c r="L405" s="45"/>
      <c r="M405" s="43" t="s">
        <v>190</v>
      </c>
      <c r="N405" s="48">
        <v>0.025</v>
      </c>
      <c r="O405" s="44" t="s">
        <v>191</v>
      </c>
      <c r="P405" s="49">
        <v>0.2</v>
      </c>
      <c r="Q405" s="138"/>
      <c r="R405" s="138"/>
      <c r="S405" s="45" t="s">
        <v>113</v>
      </c>
      <c r="T405" s="24" t="s">
        <v>1436</v>
      </c>
      <c r="U405" s="9" t="s">
        <v>29</v>
      </c>
      <c r="V405" s="51" t="str">
        <f t="shared" si="3"/>
        <v>Ativo</v>
      </c>
      <c r="W405" s="45"/>
      <c r="X405" s="52" t="s">
        <v>124</v>
      </c>
      <c r="Y405" s="54"/>
      <c r="Z405" s="54"/>
      <c r="AA405" s="54"/>
      <c r="AB405" s="54"/>
      <c r="AC405" s="54">
        <v>50668.18</v>
      </c>
      <c r="AD405" s="54">
        <v>49951.69</v>
      </c>
      <c r="AE405" s="54">
        <v>50254.3</v>
      </c>
      <c r="AF405" s="54">
        <v>49569.35</v>
      </c>
      <c r="AG405" s="54">
        <v>51210.32</v>
      </c>
      <c r="AH405" s="54">
        <v>55533.69</v>
      </c>
      <c r="AI405" s="54">
        <v>58614.75</v>
      </c>
      <c r="AJ405" s="54">
        <v>55714.57</v>
      </c>
      <c r="AK405" s="54">
        <v>55545.7</v>
      </c>
      <c r="AL405" s="54">
        <v>53123.37</v>
      </c>
      <c r="AM405" s="54">
        <v>57005.78</v>
      </c>
      <c r="AN405" s="54">
        <v>59703.08</v>
      </c>
      <c r="AO405" s="54">
        <v>55567.17</v>
      </c>
      <c r="AP405" s="53">
        <v>56324.34</v>
      </c>
      <c r="AQ405" s="53">
        <v>58458.23</v>
      </c>
      <c r="AR405" s="53">
        <v>56429.63</v>
      </c>
      <c r="AS405" s="53">
        <v>55224.9</v>
      </c>
      <c r="AT405" s="53">
        <f t="array" ref="AT405">XLOOKUP(C405,'PL TOTAL D0'!A:A,'PL TOTAL D0'!C:C,"")</f>
        <v>46671.83</v>
      </c>
    </row>
    <row r="406" ht="15.75" customHeight="1">
      <c r="A406" s="41" t="s">
        <v>36</v>
      </c>
      <c r="B406" s="42" t="s">
        <v>1437</v>
      </c>
      <c r="C406" s="43" t="s">
        <v>1438</v>
      </c>
      <c r="D406" s="44" t="s">
        <v>18</v>
      </c>
      <c r="E406" s="45" t="s">
        <v>29</v>
      </c>
      <c r="F406" s="44" t="s">
        <v>295</v>
      </c>
      <c r="G406" s="44" t="str">
        <f t="shared" si="1"/>
        <v>Augusto</v>
      </c>
      <c r="H406" s="46" t="s">
        <v>111</v>
      </c>
      <c r="I406" s="46" t="s">
        <v>24</v>
      </c>
      <c r="J406" s="44" t="str">
        <f t="shared" si="7"/>
        <v>Não</v>
      </c>
      <c r="K406" s="47">
        <v>44931.0</v>
      </c>
      <c r="L406" s="45"/>
      <c r="M406" s="45" t="s">
        <v>51</v>
      </c>
      <c r="N406" s="48">
        <v>0.012</v>
      </c>
      <c r="O406" s="44" t="s">
        <v>24</v>
      </c>
      <c r="P406" s="49">
        <v>0.0</v>
      </c>
      <c r="Q406" s="138"/>
      <c r="R406" s="138"/>
      <c r="S406" s="45" t="s">
        <v>113</v>
      </c>
      <c r="T406" s="24" t="s">
        <v>1436</v>
      </c>
      <c r="U406" s="9" t="s">
        <v>29</v>
      </c>
      <c r="V406" s="51" t="str">
        <f t="shared" si="3"/>
        <v>Ativo</v>
      </c>
      <c r="W406" s="45"/>
      <c r="X406" s="52" t="s">
        <v>124</v>
      </c>
      <c r="Y406" s="54"/>
      <c r="Z406" s="54"/>
      <c r="AA406" s="54"/>
      <c r="AB406" s="54"/>
      <c r="AC406" s="54">
        <v>151367.07</v>
      </c>
      <c r="AD406" s="54">
        <v>152610.03</v>
      </c>
      <c r="AE406" s="54">
        <v>154284.45</v>
      </c>
      <c r="AF406" s="54">
        <v>155466.58</v>
      </c>
      <c r="AG406" s="54">
        <v>157127.4</v>
      </c>
      <c r="AH406" s="54">
        <v>158575.16</v>
      </c>
      <c r="AI406" s="54">
        <v>159926.25</v>
      </c>
      <c r="AJ406" s="54">
        <v>161459.68</v>
      </c>
      <c r="AK406" s="54">
        <v>162743.17</v>
      </c>
      <c r="AL406" s="54">
        <v>164169.26</v>
      </c>
      <c r="AM406" s="54">
        <v>165328.85</v>
      </c>
      <c r="AN406" s="54">
        <v>166608.4</v>
      </c>
      <c r="AO406" s="54">
        <v>166145.88</v>
      </c>
      <c r="AP406" s="53">
        <v>167373.47</v>
      </c>
      <c r="AQ406" s="53">
        <v>167672.4</v>
      </c>
      <c r="AR406" s="53">
        <v>168756.9</v>
      </c>
      <c r="AS406" s="53">
        <v>169944.5</v>
      </c>
      <c r="AT406" s="53">
        <f t="array" ref="AT406">XLOOKUP(C406,'PL TOTAL D0'!A:A,'PL TOTAL D0'!C:C,"")</f>
        <v>129053.1</v>
      </c>
    </row>
    <row r="407" ht="15.75" customHeight="1">
      <c r="A407" s="41" t="s">
        <v>36</v>
      </c>
      <c r="B407" s="202" t="s">
        <v>1439</v>
      </c>
      <c r="C407" s="203" t="s">
        <v>1440</v>
      </c>
      <c r="D407" s="204" t="s">
        <v>56</v>
      </c>
      <c r="E407" s="205" t="s">
        <v>29</v>
      </c>
      <c r="F407" s="44" t="s">
        <v>408</v>
      </c>
      <c r="G407" s="44" t="str">
        <f t="shared" si="1"/>
        <v>Augusto</v>
      </c>
      <c r="H407" s="206" t="s">
        <v>111</v>
      </c>
      <c r="I407" s="46" t="s">
        <v>24</v>
      </c>
      <c r="J407" s="44" t="str">
        <f t="shared" si="7"/>
        <v>Sim</v>
      </c>
      <c r="K407" s="207">
        <v>45125.0</v>
      </c>
      <c r="L407" s="205"/>
      <c r="M407" s="205" t="s">
        <v>888</v>
      </c>
      <c r="N407" s="208">
        <v>0.0085</v>
      </c>
      <c r="O407" s="204" t="s">
        <v>24</v>
      </c>
      <c r="P407" s="209">
        <v>0.0</v>
      </c>
      <c r="Q407" s="55" t="s">
        <v>1441</v>
      </c>
      <c r="R407" s="148"/>
      <c r="S407" s="205" t="s">
        <v>113</v>
      </c>
      <c r="T407" s="24" t="s">
        <v>1442</v>
      </c>
      <c r="U407" s="210" t="s">
        <v>29</v>
      </c>
      <c r="V407" s="51" t="str">
        <f t="shared" si="3"/>
        <v>Ativo</v>
      </c>
      <c r="W407" s="205"/>
      <c r="X407" s="211" t="s">
        <v>115</v>
      </c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>
        <v>1228192.68</v>
      </c>
      <c r="AJ407" s="212">
        <v>1243750.43</v>
      </c>
      <c r="AK407" s="54">
        <v>1088497.03</v>
      </c>
      <c r="AL407" s="54">
        <v>187400.79</v>
      </c>
      <c r="AM407" s="54">
        <v>201253.67</v>
      </c>
      <c r="AN407" s="54">
        <v>223190.6</v>
      </c>
      <c r="AO407" s="54">
        <v>257719.65</v>
      </c>
      <c r="AP407" s="53">
        <v>266094.28</v>
      </c>
      <c r="AQ407" s="53">
        <v>283791.34</v>
      </c>
      <c r="AR407" s="53">
        <v>286938.37</v>
      </c>
      <c r="AS407" s="53">
        <v>322392.1</v>
      </c>
      <c r="AT407" s="53">
        <f t="array" ref="AT407">XLOOKUP(C407,'PL TOTAL D0'!A:A,'PL TOTAL D0'!C:C,"")</f>
        <v>352951</v>
      </c>
    </row>
    <row r="408" ht="15.75" customHeight="1">
      <c r="A408" s="41" t="s">
        <v>36</v>
      </c>
      <c r="B408" s="42" t="s">
        <v>1443</v>
      </c>
      <c r="C408" s="43" t="s">
        <v>1444</v>
      </c>
      <c r="D408" s="44" t="s">
        <v>18</v>
      </c>
      <c r="E408" s="45" t="s">
        <v>19</v>
      </c>
      <c r="F408" s="44" t="s">
        <v>83</v>
      </c>
      <c r="G408" s="44" t="str">
        <f t="shared" si="1"/>
        <v>Breno</v>
      </c>
      <c r="H408" s="46" t="s">
        <v>111</v>
      </c>
      <c r="I408" s="46" t="s">
        <v>24</v>
      </c>
      <c r="J408" s="44" t="str">
        <f t="shared" si="7"/>
        <v>Não</v>
      </c>
      <c r="K408" s="47">
        <v>44980.0</v>
      </c>
      <c r="L408" s="45"/>
      <c r="M408" s="45" t="s">
        <v>41</v>
      </c>
      <c r="N408" s="48">
        <v>0.015</v>
      </c>
      <c r="O408" s="44" t="s">
        <v>42</v>
      </c>
      <c r="P408" s="49">
        <v>0.1</v>
      </c>
      <c r="Q408" s="138"/>
      <c r="R408" s="138"/>
      <c r="S408" s="45" t="s">
        <v>113</v>
      </c>
      <c r="T408" s="24" t="s">
        <v>1445</v>
      </c>
      <c r="U408" s="9" t="s">
        <v>19</v>
      </c>
      <c r="V408" s="51" t="str">
        <f t="shared" si="3"/>
        <v>Ativo</v>
      </c>
      <c r="W408" s="45"/>
      <c r="X408" s="52" t="s">
        <v>124</v>
      </c>
      <c r="Y408" s="54"/>
      <c r="Z408" s="54"/>
      <c r="AA408" s="54"/>
      <c r="AB408" s="54"/>
      <c r="AC408" s="54">
        <v>0.0</v>
      </c>
      <c r="AD408" s="54">
        <v>485180.91</v>
      </c>
      <c r="AE408" s="54">
        <v>586527.81</v>
      </c>
      <c r="AF408" s="54">
        <v>589105.09</v>
      </c>
      <c r="AG408" s="54">
        <v>599462.24</v>
      </c>
      <c r="AH408" s="54">
        <v>623799.05</v>
      </c>
      <c r="AI408" s="54">
        <v>626680.78</v>
      </c>
      <c r="AJ408" s="54">
        <v>646739.9</v>
      </c>
      <c r="AK408" s="54">
        <v>677433.36</v>
      </c>
      <c r="AL408" s="54">
        <v>687798.21</v>
      </c>
      <c r="AM408" s="54">
        <v>730790.37</v>
      </c>
      <c r="AN408" s="54">
        <v>754062.16</v>
      </c>
      <c r="AO408" s="54">
        <v>751642.51</v>
      </c>
      <c r="AP408" s="53">
        <v>789676.27</v>
      </c>
      <c r="AQ408" s="53">
        <v>812486.91</v>
      </c>
      <c r="AR408" s="53">
        <v>893064.95</v>
      </c>
      <c r="AS408" s="53">
        <v>916614.3</v>
      </c>
      <c r="AT408" s="53">
        <f t="array" ref="AT408">XLOOKUP(C408,'PL TOTAL D0'!A:A,'PL TOTAL D0'!C:C,"")</f>
        <v>856005.3</v>
      </c>
    </row>
    <row r="409" ht="15.75" customHeight="1">
      <c r="A409" s="41" t="s">
        <v>36</v>
      </c>
      <c r="B409" s="42" t="s">
        <v>43</v>
      </c>
      <c r="C409" s="81" t="s">
        <v>1446</v>
      </c>
      <c r="D409" s="44" t="s">
        <v>18</v>
      </c>
      <c r="E409" s="45" t="s">
        <v>175</v>
      </c>
      <c r="F409" s="44" t="s">
        <v>197</v>
      </c>
      <c r="G409" s="44" t="str">
        <f t="shared" si="1"/>
        <v>Augusto</v>
      </c>
      <c r="H409" s="51" t="s">
        <v>111</v>
      </c>
      <c r="I409" s="46" t="s">
        <v>24</v>
      </c>
      <c r="J409" s="44" t="str">
        <f t="shared" si="7"/>
        <v>Não</v>
      </c>
      <c r="K409" s="47">
        <v>45083.0</v>
      </c>
      <c r="L409" s="62"/>
      <c r="M409" s="45" t="s">
        <v>41</v>
      </c>
      <c r="N409" s="48">
        <v>0.015</v>
      </c>
      <c r="O409" s="44" t="s">
        <v>42</v>
      </c>
      <c r="P409" s="49">
        <v>0.1</v>
      </c>
      <c r="Q409" s="137"/>
      <c r="R409" s="138"/>
      <c r="S409" s="45" t="s">
        <v>113</v>
      </c>
      <c r="T409" s="24" t="s">
        <v>45</v>
      </c>
      <c r="U409" s="9" t="s">
        <v>46</v>
      </c>
      <c r="V409" s="51" t="str">
        <f t="shared" si="3"/>
        <v>Ativo</v>
      </c>
      <c r="W409" s="45"/>
      <c r="X409" s="52" t="s">
        <v>115</v>
      </c>
      <c r="Y409" s="54"/>
      <c r="Z409" s="54"/>
      <c r="AA409" s="54"/>
      <c r="AB409" s="54"/>
      <c r="AC409" s="54"/>
      <c r="AD409" s="54"/>
      <c r="AE409" s="54"/>
      <c r="AF409" s="54"/>
      <c r="AG409" s="54">
        <v>0.0</v>
      </c>
      <c r="AH409" s="54">
        <v>10046.26</v>
      </c>
      <c r="AI409" s="54">
        <v>12149.58</v>
      </c>
      <c r="AJ409" s="54">
        <v>12266.12</v>
      </c>
      <c r="AK409" s="54">
        <v>17332.09</v>
      </c>
      <c r="AL409" s="54">
        <v>19446.68</v>
      </c>
      <c r="AM409" s="54">
        <v>24301.19</v>
      </c>
      <c r="AN409" s="54">
        <v>24714.34</v>
      </c>
      <c r="AO409" s="54">
        <v>28424.87</v>
      </c>
      <c r="AP409" s="53">
        <v>30695.79</v>
      </c>
      <c r="AQ409" s="53">
        <v>35274.58</v>
      </c>
      <c r="AR409" s="53">
        <v>34989.0</v>
      </c>
      <c r="AS409" s="53">
        <v>34953.15</v>
      </c>
      <c r="AT409" s="53">
        <f t="array" ref="AT409">XLOOKUP(C409,'PL TOTAL D0'!A:A,'PL TOTAL D0'!C:C,"")</f>
        <v>35146.13</v>
      </c>
    </row>
    <row r="410" ht="15.75" customHeight="1">
      <c r="A410" s="6" t="s">
        <v>36</v>
      </c>
      <c r="B410" s="64" t="s">
        <v>43</v>
      </c>
      <c r="C410" s="85" t="s">
        <v>1447</v>
      </c>
      <c r="D410" s="9" t="s">
        <v>18</v>
      </c>
      <c r="E410" s="45" t="s">
        <v>175</v>
      </c>
      <c r="F410" s="44" t="s">
        <v>197</v>
      </c>
      <c r="G410" s="44" t="str">
        <f t="shared" si="1"/>
        <v>#N/A</v>
      </c>
      <c r="H410" s="51" t="s">
        <v>147</v>
      </c>
      <c r="I410" s="51" t="s">
        <v>160</v>
      </c>
      <c r="J410" s="44" t="str">
        <f t="shared" si="7"/>
        <v>Não</v>
      </c>
      <c r="K410" s="57">
        <v>45364.0</v>
      </c>
      <c r="L410" s="62"/>
      <c r="M410" s="24" t="s">
        <v>128</v>
      </c>
      <c r="N410" s="58">
        <v>0.0</v>
      </c>
      <c r="O410" s="9" t="s">
        <v>24</v>
      </c>
      <c r="P410" s="59">
        <v>0.0</v>
      </c>
      <c r="Q410" s="138"/>
      <c r="R410" s="138"/>
      <c r="S410" s="24" t="s">
        <v>113</v>
      </c>
      <c r="T410" s="24" t="s">
        <v>45</v>
      </c>
      <c r="U410" s="9" t="s">
        <v>46</v>
      </c>
      <c r="V410" s="51" t="str">
        <f t="shared" si="3"/>
        <v>Ativo</v>
      </c>
      <c r="W410" s="45"/>
      <c r="X410" s="52" t="s">
        <v>115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3"/>
      <c r="AQ410" s="53">
        <v>0.0</v>
      </c>
      <c r="AR410" s="53">
        <v>0.0</v>
      </c>
      <c r="AS410" s="53">
        <v>0.0</v>
      </c>
      <c r="AT410" s="53" t="str">
        <f t="array" ref="AT410">XLOOKUP(C410,'PL TOTAL D0'!A:A,'PL TOTAL D0'!C:C,"")</f>
        <v/>
      </c>
    </row>
    <row r="411" ht="15.75" customHeight="1">
      <c r="A411" s="41" t="s">
        <v>36</v>
      </c>
      <c r="B411" s="42" t="s">
        <v>1448</v>
      </c>
      <c r="C411" s="43" t="s">
        <v>1449</v>
      </c>
      <c r="D411" s="44" t="s">
        <v>18</v>
      </c>
      <c r="E411" s="45" t="s">
        <v>19</v>
      </c>
      <c r="F411" s="44" t="s">
        <v>20</v>
      </c>
      <c r="G411" s="44" t="str">
        <f t="shared" si="1"/>
        <v>Augusto</v>
      </c>
      <c r="H411" s="51" t="s">
        <v>147</v>
      </c>
      <c r="I411" s="51" t="s">
        <v>220</v>
      </c>
      <c r="J411" s="44" t="str">
        <f t="shared" si="7"/>
        <v>Não</v>
      </c>
      <c r="K411" s="47">
        <v>45014.0</v>
      </c>
      <c r="L411" s="45"/>
      <c r="M411" s="45" t="s">
        <v>190</v>
      </c>
      <c r="N411" s="48">
        <v>0.025</v>
      </c>
      <c r="O411" s="44" t="s">
        <v>191</v>
      </c>
      <c r="P411" s="49">
        <v>0.2</v>
      </c>
      <c r="Q411" s="138"/>
      <c r="R411" s="138"/>
      <c r="S411" s="45" t="s">
        <v>113</v>
      </c>
      <c r="T411" s="24" t="s">
        <v>1450</v>
      </c>
      <c r="U411" s="9" t="s">
        <v>19</v>
      </c>
      <c r="V411" s="51" t="str">
        <f t="shared" si="3"/>
        <v>Ativo</v>
      </c>
      <c r="W411" s="45"/>
      <c r="X411" s="52" t="s">
        <v>124</v>
      </c>
      <c r="Y411" s="54"/>
      <c r="Z411" s="54"/>
      <c r="AA411" s="54"/>
      <c r="AB411" s="54"/>
      <c r="AC411" s="54"/>
      <c r="AD411" s="54">
        <v>0.0</v>
      </c>
      <c r="AE411" s="54">
        <v>1896.74</v>
      </c>
      <c r="AF411" s="54">
        <v>1906.54</v>
      </c>
      <c r="AG411" s="54">
        <v>1919.93</v>
      </c>
      <c r="AH411" s="54">
        <v>4719.37</v>
      </c>
      <c r="AI411" s="54">
        <v>4760.49</v>
      </c>
      <c r="AJ411" s="54">
        <v>4803.86</v>
      </c>
      <c r="AK411" s="54">
        <v>4633.19</v>
      </c>
      <c r="AL411" s="54">
        <v>4462.58</v>
      </c>
      <c r="AM411" s="54">
        <v>4746.91</v>
      </c>
      <c r="AN411" s="54">
        <v>29.77</v>
      </c>
      <c r="AO411" s="54">
        <v>29.77</v>
      </c>
      <c r="AP411" s="53">
        <v>30.02</v>
      </c>
      <c r="AQ411" s="53">
        <v>30.02</v>
      </c>
      <c r="AR411" s="53">
        <v>30.02</v>
      </c>
      <c r="AS411" s="53">
        <v>30.02</v>
      </c>
      <c r="AT411" s="53">
        <f t="array" ref="AT411">XLOOKUP(C411,'PL TOTAL D0'!A:A,'PL TOTAL D0'!C:C,"")</f>
        <v>30.02</v>
      </c>
    </row>
    <row r="412" ht="15.75" customHeight="1">
      <c r="A412" s="41" t="s">
        <v>36</v>
      </c>
      <c r="B412" s="42" t="s">
        <v>1451</v>
      </c>
      <c r="C412" s="43" t="s">
        <v>1452</v>
      </c>
      <c r="D412" s="44" t="s">
        <v>18</v>
      </c>
      <c r="E412" s="45" t="s">
        <v>19</v>
      </c>
      <c r="F412" s="44" t="s">
        <v>257</v>
      </c>
      <c r="G412" s="44" t="str">
        <f t="shared" si="1"/>
        <v>Augusto</v>
      </c>
      <c r="H412" s="46" t="s">
        <v>111</v>
      </c>
      <c r="I412" s="46" t="s">
        <v>24</v>
      </c>
      <c r="J412" s="44" t="str">
        <f t="shared" si="7"/>
        <v>Não</v>
      </c>
      <c r="K412" s="47">
        <v>44974.0</v>
      </c>
      <c r="L412" s="45"/>
      <c r="M412" s="45" t="s">
        <v>51</v>
      </c>
      <c r="N412" s="48">
        <v>0.012</v>
      </c>
      <c r="O412" s="44" t="s">
        <v>24</v>
      </c>
      <c r="P412" s="49">
        <v>0.0</v>
      </c>
      <c r="Q412" s="50"/>
      <c r="R412" s="50"/>
      <c r="S412" s="45" t="s">
        <v>113</v>
      </c>
      <c r="T412" s="24" t="s">
        <v>1453</v>
      </c>
      <c r="U412" s="9" t="s">
        <v>19</v>
      </c>
      <c r="V412" s="51" t="str">
        <f t="shared" si="3"/>
        <v>Ativo</v>
      </c>
      <c r="W412" s="45"/>
      <c r="X412" s="52" t="s">
        <v>124</v>
      </c>
      <c r="Y412" s="54"/>
      <c r="Z412" s="54"/>
      <c r="AA412" s="54"/>
      <c r="AB412" s="54"/>
      <c r="AC412" s="54">
        <v>0.0</v>
      </c>
      <c r="AD412" s="54">
        <v>100035.14</v>
      </c>
      <c r="AE412" s="54">
        <v>101119.41</v>
      </c>
      <c r="AF412" s="54">
        <v>101836.34</v>
      </c>
      <c r="AG412" s="54">
        <v>102906.88</v>
      </c>
      <c r="AH412" s="54">
        <v>103590.46</v>
      </c>
      <c r="AI412" s="54">
        <v>104499.45</v>
      </c>
      <c r="AJ412" s="54">
        <v>105466.81</v>
      </c>
      <c r="AK412" s="54">
        <v>106326.76</v>
      </c>
      <c r="AL412" s="54">
        <v>107291.03</v>
      </c>
      <c r="AM412" s="54">
        <v>108038.36</v>
      </c>
      <c r="AN412" s="54">
        <v>108875.23</v>
      </c>
      <c r="AO412" s="54">
        <v>130026.38</v>
      </c>
      <c r="AP412" s="53">
        <v>131005.55</v>
      </c>
      <c r="AQ412" s="53">
        <v>131805.24</v>
      </c>
      <c r="AR412" s="53">
        <v>132837.94</v>
      </c>
      <c r="AS412" s="53">
        <v>133852.0</v>
      </c>
      <c r="AT412" s="53">
        <f t="array" ref="AT412">XLOOKUP(C412,'PL TOTAL D0'!A:A,'PL TOTAL D0'!C:C,"")</f>
        <v>134865.4</v>
      </c>
    </row>
    <row r="413" ht="15.75" customHeight="1">
      <c r="A413" s="6" t="s">
        <v>36</v>
      </c>
      <c r="B413" s="55" t="s">
        <v>1454</v>
      </c>
      <c r="C413" s="56" t="s">
        <v>1455</v>
      </c>
      <c r="D413" s="9" t="s">
        <v>18</v>
      </c>
      <c r="E413" s="24" t="s">
        <v>29</v>
      </c>
      <c r="F413" s="9" t="s">
        <v>205</v>
      </c>
      <c r="G413" s="44" t="str">
        <f t="shared" si="1"/>
        <v>Augusto</v>
      </c>
      <c r="H413" s="51" t="s">
        <v>111</v>
      </c>
      <c r="I413" s="51" t="s">
        <v>24</v>
      </c>
      <c r="J413" s="44" t="str">
        <f t="shared" si="7"/>
        <v>Não</v>
      </c>
      <c r="K413" s="57">
        <v>45348.0</v>
      </c>
      <c r="L413" s="45"/>
      <c r="M413" s="24" t="s">
        <v>41</v>
      </c>
      <c r="N413" s="58">
        <v>0.016</v>
      </c>
      <c r="O413" s="9" t="s">
        <v>42</v>
      </c>
      <c r="P413" s="59">
        <v>0.2</v>
      </c>
      <c r="Q413" s="50"/>
      <c r="R413" s="50"/>
      <c r="S413" s="24" t="s">
        <v>113</v>
      </c>
      <c r="T413" s="24" t="s">
        <v>1456</v>
      </c>
      <c r="U413" s="9" t="s">
        <v>46</v>
      </c>
      <c r="V413" s="51" t="str">
        <f t="shared" si="3"/>
        <v>Ativo</v>
      </c>
      <c r="W413" s="45"/>
      <c r="X413" s="52" t="s">
        <v>124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3">
        <v>325808.13</v>
      </c>
      <c r="AQ413" s="53">
        <v>327583.28</v>
      </c>
      <c r="AR413" s="53">
        <v>323740.89</v>
      </c>
      <c r="AS413" s="53">
        <v>324453.2</v>
      </c>
      <c r="AT413" s="53">
        <f t="array" ref="AT413">XLOOKUP(C413,'PL TOTAL D0'!A:A,'PL TOTAL D0'!C:C,"")</f>
        <v>313108.7</v>
      </c>
    </row>
    <row r="414" ht="15.75" customHeight="1">
      <c r="A414" s="41" t="s">
        <v>36</v>
      </c>
      <c r="B414" s="42" t="s">
        <v>1457</v>
      </c>
      <c r="C414" s="43" t="s">
        <v>1458</v>
      </c>
      <c r="D414" s="44" t="s">
        <v>56</v>
      </c>
      <c r="E414" s="45" t="s">
        <v>29</v>
      </c>
      <c r="F414" s="44" t="s">
        <v>110</v>
      </c>
      <c r="G414" s="44" t="str">
        <f t="shared" si="1"/>
        <v>Augusto</v>
      </c>
      <c r="H414" s="46" t="s">
        <v>111</v>
      </c>
      <c r="I414" s="46" t="s">
        <v>24</v>
      </c>
      <c r="J414" s="44" t="str">
        <f t="shared" si="7"/>
        <v>Não</v>
      </c>
      <c r="K414" s="47">
        <v>45125.0</v>
      </c>
      <c r="L414" s="45"/>
      <c r="M414" s="45" t="s">
        <v>51</v>
      </c>
      <c r="N414" s="116">
        <v>0.007</v>
      </c>
      <c r="O414" s="44" t="s">
        <v>24</v>
      </c>
      <c r="P414" s="49">
        <v>0.0</v>
      </c>
      <c r="Q414" s="50"/>
      <c r="R414" s="50"/>
      <c r="S414" s="45" t="s">
        <v>113</v>
      </c>
      <c r="T414" s="24" t="s">
        <v>1459</v>
      </c>
      <c r="U414" s="9" t="s">
        <v>1460</v>
      </c>
      <c r="V414" s="51" t="str">
        <f t="shared" si="3"/>
        <v>Ativo</v>
      </c>
      <c r="W414" s="45"/>
      <c r="X414" s="52" t="s">
        <v>115</v>
      </c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>
        <v>137980.08</v>
      </c>
      <c r="AJ414" s="54">
        <v>138571.7</v>
      </c>
      <c r="AK414" s="54">
        <v>139252.64</v>
      </c>
      <c r="AL414" s="54">
        <v>140187.42</v>
      </c>
      <c r="AM414" s="54">
        <v>125068.1</v>
      </c>
      <c r="AN414" s="54">
        <v>115222.75</v>
      </c>
      <c r="AO414" s="54">
        <v>102160.26</v>
      </c>
      <c r="AP414" s="53">
        <v>91325.16</v>
      </c>
      <c r="AQ414" s="53">
        <v>74212.9</v>
      </c>
      <c r="AR414" s="53">
        <v>71225.99</v>
      </c>
      <c r="AS414" s="53">
        <v>68227.62</v>
      </c>
      <c r="AT414" s="53">
        <f t="array" ref="AT414">XLOOKUP(C414,'PL TOTAL D0'!A:A,'PL TOTAL D0'!C:C,"")</f>
        <v>68999.37</v>
      </c>
    </row>
    <row r="415" ht="15.75" customHeight="1">
      <c r="A415" s="41" t="s">
        <v>36</v>
      </c>
      <c r="B415" s="55" t="s">
        <v>1461</v>
      </c>
      <c r="C415" s="56" t="s">
        <v>1462</v>
      </c>
      <c r="D415" s="9" t="s">
        <v>56</v>
      </c>
      <c r="E415" s="45"/>
      <c r="F415" s="9" t="s">
        <v>146</v>
      </c>
      <c r="G415" s="44" t="str">
        <f t="shared" si="1"/>
        <v>#N/A</v>
      </c>
      <c r="H415" s="51" t="s">
        <v>147</v>
      </c>
      <c r="I415" s="51" t="s">
        <v>148</v>
      </c>
      <c r="J415" s="44" t="str">
        <f t="shared" si="7"/>
        <v>Não</v>
      </c>
      <c r="K415" s="57">
        <v>45450.0</v>
      </c>
      <c r="L415" s="45"/>
      <c r="M415" s="24" t="s">
        <v>67</v>
      </c>
      <c r="N415" s="213">
        <v>0.003</v>
      </c>
      <c r="O415" s="9" t="s">
        <v>24</v>
      </c>
      <c r="P415" s="59">
        <v>0.0</v>
      </c>
      <c r="Q415" s="50"/>
      <c r="R415" s="50"/>
      <c r="S415" s="24" t="s">
        <v>113</v>
      </c>
      <c r="T415" s="24" t="s">
        <v>1463</v>
      </c>
      <c r="U415" s="9" t="s">
        <v>60</v>
      </c>
      <c r="V415" s="51" t="str">
        <f t="shared" si="3"/>
        <v>Ativo</v>
      </c>
      <c r="W415" s="24" t="s">
        <v>80</v>
      </c>
      <c r="X415" s="52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/>
      <c r="AR415" s="53"/>
      <c r="AS415" s="53"/>
      <c r="AT415" s="53" t="str">
        <f t="array" ref="AT415">XLOOKUP(C415,'PL TOTAL D0'!A:A,'PL TOTAL D0'!C:C,"")</f>
        <v/>
      </c>
    </row>
    <row r="416" ht="15.75" customHeight="1">
      <c r="A416" s="41" t="s">
        <v>36</v>
      </c>
      <c r="B416" s="66" t="s">
        <v>1464</v>
      </c>
      <c r="C416" s="71" t="s">
        <v>1465</v>
      </c>
      <c r="D416" s="44" t="s">
        <v>18</v>
      </c>
      <c r="E416" s="45" t="s">
        <v>29</v>
      </c>
      <c r="F416" s="44" t="s">
        <v>696</v>
      </c>
      <c r="G416" s="44" t="str">
        <f t="shared" si="1"/>
        <v>Augusto</v>
      </c>
      <c r="H416" s="46" t="s">
        <v>111</v>
      </c>
      <c r="I416" s="46" t="s">
        <v>24</v>
      </c>
      <c r="J416" s="44" t="str">
        <f t="shared" si="7"/>
        <v>Não</v>
      </c>
      <c r="K416" s="47">
        <v>45229.0</v>
      </c>
      <c r="L416" s="45"/>
      <c r="M416" s="45" t="s">
        <v>112</v>
      </c>
      <c r="N416" s="116">
        <v>0.012</v>
      </c>
      <c r="O416" s="44" t="s">
        <v>42</v>
      </c>
      <c r="P416" s="49">
        <v>0.1</v>
      </c>
      <c r="Q416" s="50"/>
      <c r="R416" s="50"/>
      <c r="S416" s="45" t="s">
        <v>113</v>
      </c>
      <c r="T416" s="24" t="s">
        <v>1466</v>
      </c>
      <c r="U416" s="9" t="s">
        <v>29</v>
      </c>
      <c r="V416" s="51" t="str">
        <f t="shared" si="3"/>
        <v>Ativo</v>
      </c>
      <c r="W416" s="45"/>
      <c r="X416" s="52" t="s">
        <v>124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>
        <v>0.0</v>
      </c>
      <c r="AM416" s="54">
        <v>137488.4</v>
      </c>
      <c r="AN416" s="54">
        <v>139051.6</v>
      </c>
      <c r="AO416" s="54">
        <v>139785.27</v>
      </c>
      <c r="AP416" s="53">
        <v>140349.0</v>
      </c>
      <c r="AQ416" s="53">
        <v>141659.22</v>
      </c>
      <c r="AR416" s="53">
        <v>141206.35</v>
      </c>
      <c r="AS416" s="53">
        <v>141304.3</v>
      </c>
      <c r="AT416" s="53">
        <f t="array" ref="AT416">XLOOKUP(C416,'PL TOTAL D0'!A:A,'PL TOTAL D0'!C:C,"")</f>
        <v>142035.2</v>
      </c>
    </row>
    <row r="417" ht="15.75" customHeight="1">
      <c r="A417" s="41" t="s">
        <v>36</v>
      </c>
      <c r="B417" s="42" t="s">
        <v>1467</v>
      </c>
      <c r="C417" s="43" t="s">
        <v>1468</v>
      </c>
      <c r="D417" s="44" t="s">
        <v>18</v>
      </c>
      <c r="E417" s="45" t="s">
        <v>19</v>
      </c>
      <c r="F417" s="44" t="s">
        <v>83</v>
      </c>
      <c r="G417" s="44" t="str">
        <f t="shared" si="1"/>
        <v>#N/A</v>
      </c>
      <c r="H417" s="46" t="s">
        <v>186</v>
      </c>
      <c r="I417" s="46" t="s">
        <v>24</v>
      </c>
      <c r="J417" s="44" t="str">
        <f t="shared" si="7"/>
        <v>Não</v>
      </c>
      <c r="K417" s="47">
        <v>44987.0</v>
      </c>
      <c r="L417" s="72">
        <v>45181.0</v>
      </c>
      <c r="M417" s="45" t="s">
        <v>51</v>
      </c>
      <c r="N417" s="48">
        <v>0.007</v>
      </c>
      <c r="O417" s="44" t="s">
        <v>24</v>
      </c>
      <c r="P417" s="49">
        <v>0.0</v>
      </c>
      <c r="Q417" s="50"/>
      <c r="R417" s="60" t="s">
        <v>1469</v>
      </c>
      <c r="S417" s="45" t="s">
        <v>113</v>
      </c>
      <c r="T417" s="24" t="s">
        <v>1470</v>
      </c>
      <c r="U417" s="9" t="s">
        <v>19</v>
      </c>
      <c r="V417" s="51" t="str">
        <f t="shared" si="3"/>
        <v>Encerrado</v>
      </c>
      <c r="W417" s="45"/>
      <c r="X417" s="52"/>
      <c r="Y417" s="54"/>
      <c r="Z417" s="54"/>
      <c r="AA417" s="54"/>
      <c r="AB417" s="54"/>
      <c r="AC417" s="54">
        <v>0.0</v>
      </c>
      <c r="AD417" s="54">
        <v>60000.0</v>
      </c>
      <c r="AE417" s="54">
        <v>102534.0</v>
      </c>
      <c r="AF417" s="54">
        <v>153405.6</v>
      </c>
      <c r="AG417" s="54">
        <v>157716.83</v>
      </c>
      <c r="AH417" s="54">
        <v>270708.34</v>
      </c>
      <c r="AI417" s="54">
        <v>314906.04</v>
      </c>
      <c r="AJ417" s="54">
        <v>338203.14</v>
      </c>
      <c r="AK417" s="54">
        <v>0.0</v>
      </c>
      <c r="AL417" s="54">
        <v>0.0</v>
      </c>
      <c r="AM417" s="54">
        <v>0.0</v>
      </c>
      <c r="AN417" s="54">
        <v>0.0</v>
      </c>
      <c r="AO417" s="54">
        <v>0.0</v>
      </c>
      <c r="AP417" s="53">
        <v>0.0</v>
      </c>
      <c r="AQ417" s="53">
        <v>0.0</v>
      </c>
      <c r="AR417" s="53">
        <v>0.0</v>
      </c>
      <c r="AS417" s="53">
        <v>0.0</v>
      </c>
      <c r="AT417" s="53" t="str">
        <f t="array" ref="AT417">XLOOKUP(C417,'PL TOTAL D0'!A:A,'PL TOTAL D0'!C:C,"")</f>
        <v/>
      </c>
    </row>
    <row r="418" ht="15.75" customHeight="1">
      <c r="A418" s="41" t="s">
        <v>36</v>
      </c>
      <c r="B418" s="55" t="s">
        <v>1467</v>
      </c>
      <c r="C418" s="43" t="s">
        <v>1471</v>
      </c>
      <c r="D418" s="44" t="s">
        <v>18</v>
      </c>
      <c r="E418" s="45" t="s">
        <v>19</v>
      </c>
      <c r="F418" s="44" t="s">
        <v>83</v>
      </c>
      <c r="G418" s="44" t="str">
        <f t="shared" si="1"/>
        <v>#N/A</v>
      </c>
      <c r="H418" s="46" t="s">
        <v>186</v>
      </c>
      <c r="I418" s="46" t="s">
        <v>24</v>
      </c>
      <c r="J418" s="44" t="str">
        <f t="shared" si="7"/>
        <v>Não</v>
      </c>
      <c r="K418" s="47">
        <v>45163.0</v>
      </c>
      <c r="L418" s="72">
        <v>45182.0</v>
      </c>
      <c r="M418" s="45" t="s">
        <v>51</v>
      </c>
      <c r="N418" s="48">
        <v>0.007</v>
      </c>
      <c r="O418" s="44" t="s">
        <v>24</v>
      </c>
      <c r="P418" s="49">
        <v>0.0</v>
      </c>
      <c r="Q418" s="50"/>
      <c r="R418" s="60" t="s">
        <v>1469</v>
      </c>
      <c r="S418" s="45" t="s">
        <v>113</v>
      </c>
      <c r="T418" s="24" t="s">
        <v>1470</v>
      </c>
      <c r="U418" s="9" t="s">
        <v>19</v>
      </c>
      <c r="V418" s="51" t="str">
        <f t="shared" si="3"/>
        <v>Encerrado</v>
      </c>
      <c r="W418" s="45"/>
      <c r="X418" s="52"/>
      <c r="Y418" s="54"/>
      <c r="Z418" s="54"/>
      <c r="AA418" s="54"/>
      <c r="AB418" s="54"/>
      <c r="AC418" s="54">
        <v>0.0</v>
      </c>
      <c r="AD418" s="54">
        <v>0.0</v>
      </c>
      <c r="AE418" s="54">
        <v>0.0</v>
      </c>
      <c r="AF418" s="54">
        <v>0.0</v>
      </c>
      <c r="AG418" s="54">
        <v>0.0</v>
      </c>
      <c r="AH418" s="54">
        <v>0.0</v>
      </c>
      <c r="AI418" s="54">
        <v>0.0</v>
      </c>
      <c r="AJ418" s="54">
        <v>0.0</v>
      </c>
      <c r="AK418" s="54">
        <v>0.0</v>
      </c>
      <c r="AL418" s="54">
        <v>0.0</v>
      </c>
      <c r="AM418" s="54">
        <v>0.0</v>
      </c>
      <c r="AN418" s="54">
        <v>0.0</v>
      </c>
      <c r="AO418" s="54">
        <v>0.0</v>
      </c>
      <c r="AP418" s="53">
        <v>0.0</v>
      </c>
      <c r="AQ418" s="53">
        <v>0.0</v>
      </c>
      <c r="AR418" s="53">
        <v>0.0</v>
      </c>
      <c r="AS418" s="53">
        <v>0.0</v>
      </c>
      <c r="AT418" s="53" t="str">
        <f t="array" ref="AT418">XLOOKUP(C418,'PL TOTAL D0'!A:A,'PL TOTAL D0'!C:C,"")</f>
        <v/>
      </c>
    </row>
    <row r="419" ht="15.75" customHeight="1">
      <c r="A419" s="41" t="s">
        <v>36</v>
      </c>
      <c r="B419" s="42" t="s">
        <v>1472</v>
      </c>
      <c r="C419" s="43" t="s">
        <v>1473</v>
      </c>
      <c r="D419" s="44" t="s">
        <v>18</v>
      </c>
      <c r="E419" s="45" t="s">
        <v>29</v>
      </c>
      <c r="F419" s="44" t="s">
        <v>828</v>
      </c>
      <c r="G419" s="44" t="str">
        <f t="shared" si="1"/>
        <v>Augusto</v>
      </c>
      <c r="H419" s="46" t="s">
        <v>111</v>
      </c>
      <c r="I419" s="46" t="s">
        <v>24</v>
      </c>
      <c r="J419" s="44" t="str">
        <f t="shared" si="7"/>
        <v>Não</v>
      </c>
      <c r="K419" s="47">
        <v>45155.0</v>
      </c>
      <c r="L419" s="45"/>
      <c r="M419" s="45" t="s">
        <v>51</v>
      </c>
      <c r="N419" s="48">
        <v>0.007</v>
      </c>
      <c r="O419" s="44" t="s">
        <v>24</v>
      </c>
      <c r="P419" s="49">
        <v>0.0</v>
      </c>
      <c r="Q419" s="50"/>
      <c r="R419" s="50"/>
      <c r="S419" s="45" t="s">
        <v>113</v>
      </c>
      <c r="T419" s="24" t="s">
        <v>1474</v>
      </c>
      <c r="U419" s="9" t="s">
        <v>29</v>
      </c>
      <c r="V419" s="51" t="str">
        <f t="shared" si="3"/>
        <v>Ativo</v>
      </c>
      <c r="W419" s="45"/>
      <c r="X419" s="52" t="s">
        <v>124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>
        <v>52603.38</v>
      </c>
      <c r="AK419" s="54">
        <v>58632.55</v>
      </c>
      <c r="AL419" s="54">
        <v>128721.41</v>
      </c>
      <c r="AM419" s="54">
        <v>133384.12</v>
      </c>
      <c r="AN419" s="54">
        <v>137232.47</v>
      </c>
      <c r="AO419" s="54">
        <v>144970.06</v>
      </c>
      <c r="AP419" s="53">
        <v>151229.1</v>
      </c>
      <c r="AQ419" s="53">
        <v>163997.52</v>
      </c>
      <c r="AR419" s="53">
        <v>165846.09</v>
      </c>
      <c r="AS419" s="53">
        <v>167606.1</v>
      </c>
      <c r="AT419" s="53">
        <f t="array" ref="AT419">XLOOKUP(C419,'PL TOTAL D0'!A:A,'PL TOTAL D0'!C:C,"")</f>
        <v>169324.9</v>
      </c>
    </row>
    <row r="420" ht="15.75" customHeight="1">
      <c r="A420" s="41" t="s">
        <v>36</v>
      </c>
      <c r="B420" s="42" t="s">
        <v>1475</v>
      </c>
      <c r="C420" s="43" t="s">
        <v>1476</v>
      </c>
      <c r="D420" s="44" t="s">
        <v>18</v>
      </c>
      <c r="E420" s="45" t="s">
        <v>29</v>
      </c>
      <c r="F420" s="44" t="s">
        <v>295</v>
      </c>
      <c r="G420" s="44" t="str">
        <f t="shared" si="1"/>
        <v>Augusto</v>
      </c>
      <c r="H420" s="51" t="s">
        <v>111</v>
      </c>
      <c r="I420" s="51" t="s">
        <v>24</v>
      </c>
      <c r="J420" s="44" t="str">
        <f t="shared" si="7"/>
        <v>Não</v>
      </c>
      <c r="K420" s="47">
        <v>44973.0</v>
      </c>
      <c r="L420" s="45"/>
      <c r="M420" s="24" t="s">
        <v>128</v>
      </c>
      <c r="N420" s="58">
        <v>0.0</v>
      </c>
      <c r="O420" s="9" t="s">
        <v>24</v>
      </c>
      <c r="P420" s="59">
        <v>0.0</v>
      </c>
      <c r="Q420" s="60"/>
      <c r="R420" s="137" t="s">
        <v>613</v>
      </c>
      <c r="S420" s="45" t="s">
        <v>113</v>
      </c>
      <c r="T420" s="24" t="s">
        <v>1477</v>
      </c>
      <c r="U420" s="9" t="s">
        <v>29</v>
      </c>
      <c r="V420" s="51" t="str">
        <f t="shared" si="3"/>
        <v>Ativo</v>
      </c>
      <c r="W420" s="45"/>
      <c r="X420" s="52" t="s">
        <v>124</v>
      </c>
      <c r="Y420" s="54"/>
      <c r="Z420" s="54"/>
      <c r="AA420" s="54"/>
      <c r="AB420" s="54"/>
      <c r="AC420" s="54">
        <v>0.0</v>
      </c>
      <c r="AD420" s="54">
        <v>6050.41</v>
      </c>
      <c r="AE420" s="54">
        <v>6120.43</v>
      </c>
      <c r="AF420" s="54">
        <v>14160.03</v>
      </c>
      <c r="AG420" s="54">
        <v>46550.74</v>
      </c>
      <c r="AH420" s="54">
        <v>46962.62</v>
      </c>
      <c r="AI420" s="54">
        <v>47341.05</v>
      </c>
      <c r="AJ420" s="54">
        <v>47540.6</v>
      </c>
      <c r="AK420" s="54">
        <v>47745.93</v>
      </c>
      <c r="AL420" s="54">
        <v>48047.89</v>
      </c>
      <c r="AM420" s="54">
        <v>48101.94</v>
      </c>
      <c r="AN420" s="54">
        <v>48460.62</v>
      </c>
      <c r="AO420" s="54">
        <v>47877.09</v>
      </c>
      <c r="AP420" s="53">
        <v>48344.89</v>
      </c>
      <c r="AQ420" s="53">
        <v>48852.6</v>
      </c>
      <c r="AR420" s="53">
        <v>48587.21</v>
      </c>
      <c r="AS420" s="53">
        <v>48946.3</v>
      </c>
      <c r="AT420" s="53">
        <f t="array" ref="AT420">XLOOKUP(C420,'PL TOTAL D0'!A:A,'PL TOTAL D0'!C:C,"")</f>
        <v>49304.42</v>
      </c>
    </row>
    <row r="421" ht="15.75" customHeight="1">
      <c r="A421" s="41" t="s">
        <v>36</v>
      </c>
      <c r="B421" s="42" t="s">
        <v>1478</v>
      </c>
      <c r="C421" s="43" t="s">
        <v>1479</v>
      </c>
      <c r="D421" s="44" t="s">
        <v>18</v>
      </c>
      <c r="E421" s="45" t="s">
        <v>29</v>
      </c>
      <c r="F421" s="44" t="s">
        <v>142</v>
      </c>
      <c r="G421" s="44" t="str">
        <f t="shared" si="1"/>
        <v>Augusto</v>
      </c>
      <c r="H421" s="46" t="s">
        <v>111</v>
      </c>
      <c r="I421" s="46" t="s">
        <v>24</v>
      </c>
      <c r="J421" s="44" t="str">
        <f t="shared" si="7"/>
        <v>Não</v>
      </c>
      <c r="K421" s="47">
        <v>44950.0</v>
      </c>
      <c r="L421" s="45"/>
      <c r="M421" s="45" t="s">
        <v>41</v>
      </c>
      <c r="N421" s="48">
        <v>0.015</v>
      </c>
      <c r="O421" s="44" t="s">
        <v>42</v>
      </c>
      <c r="P421" s="49">
        <v>0.1</v>
      </c>
      <c r="Q421" s="50"/>
      <c r="R421" s="50"/>
      <c r="S421" s="45" t="s">
        <v>113</v>
      </c>
      <c r="T421" s="24" t="s">
        <v>1480</v>
      </c>
      <c r="U421" s="9" t="s">
        <v>1481</v>
      </c>
      <c r="V421" s="51" t="str">
        <f t="shared" si="3"/>
        <v>Ativo</v>
      </c>
      <c r="W421" s="45"/>
      <c r="X421" s="52" t="s">
        <v>124</v>
      </c>
      <c r="Y421" s="54"/>
      <c r="Z421" s="54"/>
      <c r="AA421" s="54"/>
      <c r="AB421" s="54"/>
      <c r="AC421" s="54">
        <v>45032.3</v>
      </c>
      <c r="AD421" s="54">
        <v>45427.45</v>
      </c>
      <c r="AE421" s="54">
        <v>45916.51</v>
      </c>
      <c r="AF421" s="54">
        <v>46229.26</v>
      </c>
      <c r="AG421" s="54">
        <v>46739.32</v>
      </c>
      <c r="AH421" s="54">
        <v>65307.83</v>
      </c>
      <c r="AI421" s="54">
        <v>75863.42</v>
      </c>
      <c r="AJ421" s="54">
        <v>85703.16</v>
      </c>
      <c r="AK421" s="54">
        <v>101333.44</v>
      </c>
      <c r="AL421" s="54">
        <v>101439.73</v>
      </c>
      <c r="AM421" s="54">
        <v>103756.43</v>
      </c>
      <c r="AN421" s="54">
        <v>119426.87</v>
      </c>
      <c r="AO421" s="54">
        <v>126093.77</v>
      </c>
      <c r="AP421" s="53">
        <v>135178.23</v>
      </c>
      <c r="AQ421" s="53">
        <v>144495.55</v>
      </c>
      <c r="AR421" s="53">
        <v>126.75</v>
      </c>
      <c r="AS421" s="53">
        <v>126.75</v>
      </c>
      <c r="AT421" s="53">
        <f t="array" ref="AT421">XLOOKUP(C421,'PL TOTAL D0'!A:A,'PL TOTAL D0'!C:C,"")</f>
        <v>15238.4</v>
      </c>
    </row>
    <row r="422" ht="15.75" customHeight="1">
      <c r="A422" s="41" t="s">
        <v>36</v>
      </c>
      <c r="B422" s="42" t="s">
        <v>1482</v>
      </c>
      <c r="C422" s="43" t="s">
        <v>1483</v>
      </c>
      <c r="D422" s="44" t="s">
        <v>18</v>
      </c>
      <c r="E422" s="45" t="s">
        <v>29</v>
      </c>
      <c r="F422" s="44" t="s">
        <v>167</v>
      </c>
      <c r="G422" s="44" t="str">
        <f t="shared" si="1"/>
        <v>Augusto</v>
      </c>
      <c r="H422" s="46" t="s">
        <v>111</v>
      </c>
      <c r="I422" s="46" t="s">
        <v>24</v>
      </c>
      <c r="J422" s="44" t="str">
        <f t="shared" si="7"/>
        <v>Não</v>
      </c>
      <c r="K422" s="47">
        <v>44953.0</v>
      </c>
      <c r="L422" s="45"/>
      <c r="M422" s="45" t="s">
        <v>51</v>
      </c>
      <c r="N422" s="48">
        <v>0.012</v>
      </c>
      <c r="O422" s="44" t="s">
        <v>24</v>
      </c>
      <c r="P422" s="49">
        <v>0.0</v>
      </c>
      <c r="Q422" s="50"/>
      <c r="R422" s="50"/>
      <c r="S422" s="45" t="s">
        <v>113</v>
      </c>
      <c r="T422" s="24" t="s">
        <v>1484</v>
      </c>
      <c r="U422" s="9" t="s">
        <v>29</v>
      </c>
      <c r="V422" s="51" t="str">
        <f t="shared" si="3"/>
        <v>Ativo</v>
      </c>
      <c r="W422" s="45"/>
      <c r="X422" s="52" t="s">
        <v>124</v>
      </c>
      <c r="Y422" s="54"/>
      <c r="Z422" s="54"/>
      <c r="AA422" s="54"/>
      <c r="AB422" s="54"/>
      <c r="AC422" s="54">
        <v>37951.88</v>
      </c>
      <c r="AD422" s="54">
        <v>80366.67</v>
      </c>
      <c r="AE422" s="54">
        <v>81226.47</v>
      </c>
      <c r="AF422" s="54">
        <v>81824.72</v>
      </c>
      <c r="AG422" s="54">
        <v>129627.9</v>
      </c>
      <c r="AH422" s="54">
        <v>130683.94</v>
      </c>
      <c r="AI422" s="54">
        <v>131755.43</v>
      </c>
      <c r="AJ422" s="54">
        <v>133041.37</v>
      </c>
      <c r="AK422" s="54">
        <v>134172.01</v>
      </c>
      <c r="AL422" s="54">
        <v>135424.92</v>
      </c>
      <c r="AM422" s="54">
        <v>136471.81</v>
      </c>
      <c r="AN422" s="54">
        <v>137256.54</v>
      </c>
      <c r="AO422" s="54">
        <v>137681.35</v>
      </c>
      <c r="AP422" s="53">
        <v>138635.19</v>
      </c>
      <c r="AQ422" s="53">
        <v>139736.26</v>
      </c>
      <c r="AR422" s="53">
        <v>140809.29</v>
      </c>
      <c r="AS422" s="53">
        <v>141835.4</v>
      </c>
      <c r="AT422" s="53">
        <f t="array" ref="AT422">XLOOKUP(C422,'PL TOTAL D0'!A:A,'PL TOTAL D0'!C:C,"")</f>
        <v>142451.7</v>
      </c>
    </row>
    <row r="423" ht="15.75" customHeight="1">
      <c r="A423" s="6" t="s">
        <v>36</v>
      </c>
      <c r="B423" s="55" t="s">
        <v>1485</v>
      </c>
      <c r="C423" s="56" t="s">
        <v>1486</v>
      </c>
      <c r="D423" s="9" t="s">
        <v>18</v>
      </c>
      <c r="E423" s="24" t="s">
        <v>29</v>
      </c>
      <c r="F423" s="9" t="s">
        <v>142</v>
      </c>
      <c r="G423" s="44" t="str">
        <f t="shared" si="1"/>
        <v>#N/A</v>
      </c>
      <c r="H423" s="51" t="s">
        <v>186</v>
      </c>
      <c r="I423" s="51" t="s">
        <v>24</v>
      </c>
      <c r="J423" s="44" t="str">
        <f t="shared" si="7"/>
        <v>Não</v>
      </c>
      <c r="K423" s="57">
        <v>45322.0</v>
      </c>
      <c r="L423" s="82">
        <v>45356.0</v>
      </c>
      <c r="M423" s="24" t="s">
        <v>51</v>
      </c>
      <c r="N423" s="58">
        <v>0.01</v>
      </c>
      <c r="O423" s="9" t="s">
        <v>24</v>
      </c>
      <c r="P423" s="59">
        <v>0.0</v>
      </c>
      <c r="Q423" s="50"/>
      <c r="R423" s="60" t="s">
        <v>1487</v>
      </c>
      <c r="S423" s="24" t="s">
        <v>113</v>
      </c>
      <c r="T423" s="24" t="s">
        <v>1488</v>
      </c>
      <c r="U423" s="9" t="s">
        <v>19</v>
      </c>
      <c r="V423" s="51" t="str">
        <f t="shared" si="3"/>
        <v>Encerrado</v>
      </c>
      <c r="W423" s="45"/>
      <c r="X423" s="52" t="s">
        <v>124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>
        <v>0.0</v>
      </c>
      <c r="AP423" s="53">
        <v>135193.12</v>
      </c>
      <c r="AQ423" s="53">
        <v>0.0</v>
      </c>
      <c r="AR423" s="53">
        <v>0.0</v>
      </c>
      <c r="AS423" s="53">
        <v>0.0</v>
      </c>
      <c r="AT423" s="53" t="str">
        <f t="array" ref="AT423">XLOOKUP(C423,'PL TOTAL D0'!A:A,'PL TOTAL D0'!C:C,"")</f>
        <v/>
      </c>
    </row>
    <row r="424" ht="15.75" customHeight="1">
      <c r="A424" s="6" t="s">
        <v>36</v>
      </c>
      <c r="B424" s="55" t="s">
        <v>1489</v>
      </c>
      <c r="C424" s="56" t="s">
        <v>1490</v>
      </c>
      <c r="D424" s="9" t="s">
        <v>49</v>
      </c>
      <c r="E424" s="24" t="s">
        <v>19</v>
      </c>
      <c r="F424" s="9" t="s">
        <v>50</v>
      </c>
      <c r="G424" s="44" t="str">
        <f t="shared" si="1"/>
        <v>Breno</v>
      </c>
      <c r="H424" s="51" t="s">
        <v>111</v>
      </c>
      <c r="I424" s="51" t="s">
        <v>24</v>
      </c>
      <c r="J424" s="44" t="str">
        <f t="shared" si="7"/>
        <v>Não</v>
      </c>
      <c r="K424" s="57">
        <v>45314.0</v>
      </c>
      <c r="L424" s="45"/>
      <c r="M424" s="24" t="s">
        <v>51</v>
      </c>
      <c r="N424" s="58">
        <v>0.012</v>
      </c>
      <c r="O424" s="9" t="s">
        <v>24</v>
      </c>
      <c r="P424" s="59">
        <v>0.0</v>
      </c>
      <c r="Q424" s="50"/>
      <c r="R424" s="50"/>
      <c r="S424" s="24" t="s">
        <v>113</v>
      </c>
      <c r="T424" s="24" t="s">
        <v>1491</v>
      </c>
      <c r="U424" s="9" t="s">
        <v>19</v>
      </c>
      <c r="V424" s="51" t="str">
        <f t="shared" si="3"/>
        <v>Ativo</v>
      </c>
      <c r="W424" s="45"/>
      <c r="X424" s="52" t="s">
        <v>124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>
        <v>350558.06</v>
      </c>
      <c r="AP424" s="53">
        <v>403578.75</v>
      </c>
      <c r="AQ424" s="53">
        <v>567918.27</v>
      </c>
      <c r="AR424" s="53">
        <v>620290.48</v>
      </c>
      <c r="AS424" s="53">
        <v>624402.3</v>
      </c>
      <c r="AT424" s="53">
        <f t="array" ref="AT424">XLOOKUP(C424,'PL TOTAL D0'!A:A,'PL TOTAL D0'!C:C,"")</f>
        <v>931162.2</v>
      </c>
    </row>
    <row r="425" ht="15.0" customHeight="1">
      <c r="A425" s="41" t="s">
        <v>36</v>
      </c>
      <c r="B425" s="61" t="s">
        <v>1492</v>
      </c>
      <c r="C425" s="43" t="s">
        <v>1493</v>
      </c>
      <c r="D425" s="44" t="s">
        <v>56</v>
      </c>
      <c r="E425" s="45" t="s">
        <v>29</v>
      </c>
      <c r="F425" s="45" t="s">
        <v>146</v>
      </c>
      <c r="G425" s="44" t="str">
        <f t="shared" si="1"/>
        <v>#N/A</v>
      </c>
      <c r="H425" s="51" t="s">
        <v>186</v>
      </c>
      <c r="I425" s="46" t="s">
        <v>24</v>
      </c>
      <c r="J425" s="44" t="str">
        <f t="shared" si="7"/>
        <v>Não</v>
      </c>
      <c r="K425" s="47">
        <v>44998.0</v>
      </c>
      <c r="L425" s="82">
        <v>45407.0</v>
      </c>
      <c r="M425" s="45" t="s">
        <v>41</v>
      </c>
      <c r="N425" s="48">
        <v>0.015</v>
      </c>
      <c r="O425" s="44" t="s">
        <v>42</v>
      </c>
      <c r="P425" s="49">
        <v>0.1</v>
      </c>
      <c r="Q425" s="50"/>
      <c r="R425" s="60" t="s">
        <v>1494</v>
      </c>
      <c r="S425" s="45" t="s">
        <v>113</v>
      </c>
      <c r="T425" s="24" t="s">
        <v>1495</v>
      </c>
      <c r="U425" s="9" t="s">
        <v>29</v>
      </c>
      <c r="V425" s="51" t="str">
        <f t="shared" si="3"/>
        <v>Encerrado</v>
      </c>
      <c r="W425" s="45"/>
      <c r="X425" s="52" t="s">
        <v>115</v>
      </c>
      <c r="Y425" s="54"/>
      <c r="Z425" s="54"/>
      <c r="AA425" s="54"/>
      <c r="AB425" s="54"/>
      <c r="AC425" s="54"/>
      <c r="AD425" s="54"/>
      <c r="AE425" s="54">
        <v>162023.29</v>
      </c>
      <c r="AF425" s="54">
        <v>444063.69</v>
      </c>
      <c r="AG425" s="54">
        <v>168414.97</v>
      </c>
      <c r="AH425" s="54">
        <v>170952.21</v>
      </c>
      <c r="AI425" s="54">
        <v>171906.21</v>
      </c>
      <c r="AJ425" s="54">
        <v>171802.08</v>
      </c>
      <c r="AK425" s="54">
        <v>172413.02</v>
      </c>
      <c r="AL425" s="54">
        <v>171877.91</v>
      </c>
      <c r="AM425" s="54">
        <v>175962.99</v>
      </c>
      <c r="AN425" s="54">
        <v>179581.79</v>
      </c>
      <c r="AO425" s="54">
        <v>176745.19</v>
      </c>
      <c r="AP425" s="53">
        <v>178110.95</v>
      </c>
      <c r="AQ425" s="53">
        <v>179899.19</v>
      </c>
      <c r="AR425" s="53">
        <v>0.0</v>
      </c>
      <c r="AS425" s="53">
        <v>0.0</v>
      </c>
      <c r="AT425" s="53" t="str">
        <f t="array" ref="AT425">XLOOKUP(C425,'PL TOTAL D0'!A:A,'PL TOTAL D0'!C:C,"")</f>
        <v/>
      </c>
    </row>
    <row r="426" ht="15.75" customHeight="1">
      <c r="A426" s="41" t="s">
        <v>36</v>
      </c>
      <c r="B426" s="42" t="s">
        <v>1496</v>
      </c>
      <c r="C426" s="43" t="s">
        <v>1497</v>
      </c>
      <c r="D426" s="44" t="s">
        <v>18</v>
      </c>
      <c r="E426" s="45" t="s">
        <v>19</v>
      </c>
      <c r="F426" s="44" t="s">
        <v>257</v>
      </c>
      <c r="G426" s="44" t="str">
        <f t="shared" si="1"/>
        <v>Bruno</v>
      </c>
      <c r="H426" s="51" t="s">
        <v>111</v>
      </c>
      <c r="I426" s="51" t="s">
        <v>24</v>
      </c>
      <c r="J426" s="44" t="str">
        <f t="shared" si="7"/>
        <v>Sim</v>
      </c>
      <c r="K426" s="47">
        <v>44972.0</v>
      </c>
      <c r="L426" s="45"/>
      <c r="M426" s="24" t="s">
        <v>112</v>
      </c>
      <c r="N426" s="48">
        <v>0.012</v>
      </c>
      <c r="O426" s="9" t="s">
        <v>42</v>
      </c>
      <c r="P426" s="59">
        <v>0.1</v>
      </c>
      <c r="Q426" s="15" t="s">
        <v>1498</v>
      </c>
      <c r="R426" s="60" t="s">
        <v>1499</v>
      </c>
      <c r="S426" s="45" t="s">
        <v>113</v>
      </c>
      <c r="T426" s="24" t="s">
        <v>1500</v>
      </c>
      <c r="U426" s="9" t="s">
        <v>19</v>
      </c>
      <c r="V426" s="51" t="str">
        <f t="shared" si="3"/>
        <v>Ativo</v>
      </c>
      <c r="W426" s="45"/>
      <c r="X426" s="52" t="s">
        <v>124</v>
      </c>
      <c r="Y426" s="54"/>
      <c r="Z426" s="54"/>
      <c r="AA426" s="54"/>
      <c r="AB426" s="54"/>
      <c r="AC426" s="54">
        <v>0.0</v>
      </c>
      <c r="AD426" s="54">
        <v>2781216.38</v>
      </c>
      <c r="AE426" s="54">
        <v>2812243.72</v>
      </c>
      <c r="AF426" s="54">
        <v>2836358.2</v>
      </c>
      <c r="AG426" s="54">
        <v>2870623.99</v>
      </c>
      <c r="AH426" s="54">
        <v>2901586.24</v>
      </c>
      <c r="AI426" s="54">
        <v>2927527.12</v>
      </c>
      <c r="AJ426" s="54">
        <v>3070459.36</v>
      </c>
      <c r="AK426" s="54">
        <v>3092897.17</v>
      </c>
      <c r="AL426" s="54">
        <v>3121736.93</v>
      </c>
      <c r="AM426" s="54">
        <v>3144175.92</v>
      </c>
      <c r="AN426" s="54">
        <v>3167084.36</v>
      </c>
      <c r="AO426" s="54">
        <v>3195039.22</v>
      </c>
      <c r="AP426" s="53">
        <v>3208384.34</v>
      </c>
      <c r="AQ426" s="53">
        <v>3214698.19</v>
      </c>
      <c r="AR426" s="53">
        <v>3213986.27</v>
      </c>
      <c r="AS426" s="53">
        <v>3228477.0</v>
      </c>
      <c r="AT426" s="53">
        <f t="array" ref="AT426">XLOOKUP(C426,'PL TOTAL D0'!A:A,'PL TOTAL D0'!C:C,"")</f>
        <v>3253002</v>
      </c>
    </row>
    <row r="427" ht="15.75" customHeight="1">
      <c r="A427" s="41" t="s">
        <v>36</v>
      </c>
      <c r="B427" s="42" t="s">
        <v>1501</v>
      </c>
      <c r="C427" s="43" t="s">
        <v>1502</v>
      </c>
      <c r="D427" s="44" t="s">
        <v>18</v>
      </c>
      <c r="E427" s="45" t="s">
        <v>19</v>
      </c>
      <c r="F427" s="44" t="s">
        <v>20</v>
      </c>
      <c r="G427" s="44" t="str">
        <f t="shared" si="1"/>
        <v>#N/A</v>
      </c>
      <c r="H427" s="51" t="s">
        <v>147</v>
      </c>
      <c r="I427" s="46" t="s">
        <v>220</v>
      </c>
      <c r="J427" s="44" t="str">
        <f t="shared" si="7"/>
        <v>Não</v>
      </c>
      <c r="K427" s="47">
        <v>45056.0</v>
      </c>
      <c r="L427" s="45"/>
      <c r="M427" s="45" t="s">
        <v>51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113</v>
      </c>
      <c r="T427" s="24" t="s">
        <v>1503</v>
      </c>
      <c r="U427" s="9" t="s">
        <v>19</v>
      </c>
      <c r="V427" s="51" t="str">
        <f t="shared" si="3"/>
        <v>Ativo</v>
      </c>
      <c r="W427" s="45"/>
      <c r="X427" s="52" t="s">
        <v>124</v>
      </c>
      <c r="Y427" s="54"/>
      <c r="Z427" s="54"/>
      <c r="AA427" s="54"/>
      <c r="AB427" s="54"/>
      <c r="AC427" s="54"/>
      <c r="AD427" s="54"/>
      <c r="AE427" s="54"/>
      <c r="AF427" s="54">
        <v>0.0</v>
      </c>
      <c r="AG427" s="54">
        <v>8.53</v>
      </c>
      <c r="AH427" s="54">
        <v>0.0</v>
      </c>
      <c r="AI427" s="54">
        <v>0.0</v>
      </c>
      <c r="AJ427" s="54">
        <v>0.0</v>
      </c>
      <c r="AK427" s="54">
        <v>0.0</v>
      </c>
      <c r="AL427" s="54">
        <v>0.0</v>
      </c>
      <c r="AM427" s="54">
        <v>0.0</v>
      </c>
      <c r="AN427" s="54">
        <v>0.0</v>
      </c>
      <c r="AO427" s="54">
        <v>0.0</v>
      </c>
      <c r="AP427" s="53">
        <v>0.0</v>
      </c>
      <c r="AQ427" s="53">
        <v>0.0</v>
      </c>
      <c r="AR427" s="53">
        <v>0.0</v>
      </c>
      <c r="AS427" s="53">
        <v>0.0</v>
      </c>
      <c r="AT427" s="53" t="str">
        <f t="array" ref="AT427">XLOOKUP(C427,'PL TOTAL D0'!A:A,'PL TOTAL D0'!C:C,"")</f>
        <v/>
      </c>
    </row>
    <row r="428" ht="15.75" customHeight="1">
      <c r="A428" s="41" t="s">
        <v>36</v>
      </c>
      <c r="B428" s="195" t="s">
        <v>1504</v>
      </c>
      <c r="C428" s="196" t="s">
        <v>1505</v>
      </c>
      <c r="D428" s="44" t="s">
        <v>18</v>
      </c>
      <c r="E428" s="45" t="s">
        <v>19</v>
      </c>
      <c r="F428" s="44" t="s">
        <v>257</v>
      </c>
      <c r="G428" s="44" t="str">
        <f t="shared" si="1"/>
        <v>#N/A</v>
      </c>
      <c r="H428" s="46" t="s">
        <v>147</v>
      </c>
      <c r="I428" s="46" t="s">
        <v>160</v>
      </c>
      <c r="J428" s="44" t="str">
        <f t="shared" si="7"/>
        <v>Não</v>
      </c>
      <c r="K428" s="47">
        <v>45166.0</v>
      </c>
      <c r="L428" s="214"/>
      <c r="M428" s="45" t="s">
        <v>51</v>
      </c>
      <c r="N428" s="48">
        <v>0.012</v>
      </c>
      <c r="O428" s="44" t="s">
        <v>24</v>
      </c>
      <c r="P428" s="49">
        <v>0.0</v>
      </c>
      <c r="Q428" s="50"/>
      <c r="R428" s="60" t="s">
        <v>1333</v>
      </c>
      <c r="S428" s="45" t="s">
        <v>113</v>
      </c>
      <c r="T428" s="24" t="s">
        <v>1506</v>
      </c>
      <c r="U428" s="9" t="s">
        <v>19</v>
      </c>
      <c r="V428" s="51" t="str">
        <f t="shared" si="3"/>
        <v>Ativo</v>
      </c>
      <c r="W428" s="45"/>
      <c r="X428" s="52" t="s">
        <v>124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>
        <v>0.0</v>
      </c>
      <c r="AI428" s="54">
        <v>0.0</v>
      </c>
      <c r="AJ428" s="54">
        <v>0.0</v>
      </c>
      <c r="AK428" s="54">
        <v>0.0</v>
      </c>
      <c r="AL428" s="54">
        <v>0.0</v>
      </c>
      <c r="AM428" s="54">
        <v>0.0</v>
      </c>
      <c r="AN428" s="54">
        <v>0.0</v>
      </c>
      <c r="AO428" s="54">
        <v>0.0</v>
      </c>
      <c r="AP428" s="53">
        <v>0.0</v>
      </c>
      <c r="AQ428" s="53">
        <v>0.0</v>
      </c>
      <c r="AR428" s="53">
        <v>0.0</v>
      </c>
      <c r="AS428" s="53">
        <v>0.0</v>
      </c>
      <c r="AT428" s="53" t="str">
        <f t="array" ref="AT428">XLOOKUP(C428,'PL TOTAL D0'!A:A,'PL TOTAL D0'!C:C,"")</f>
        <v/>
      </c>
    </row>
    <row r="429" ht="15.75" customHeight="1">
      <c r="A429" s="41" t="s">
        <v>36</v>
      </c>
      <c r="B429" s="42" t="s">
        <v>1507</v>
      </c>
      <c r="C429" s="43" t="s">
        <v>1508</v>
      </c>
      <c r="D429" s="44" t="s">
        <v>18</v>
      </c>
      <c r="E429" s="45" t="s">
        <v>29</v>
      </c>
      <c r="F429" s="44" t="s">
        <v>142</v>
      </c>
      <c r="G429" s="44" t="str">
        <f t="shared" si="1"/>
        <v>Augusto</v>
      </c>
      <c r="H429" s="46" t="s">
        <v>111</v>
      </c>
      <c r="I429" s="46" t="s">
        <v>24</v>
      </c>
      <c r="J429" s="44" t="str">
        <f t="shared" si="7"/>
        <v>Não</v>
      </c>
      <c r="K429" s="47">
        <v>45065.0</v>
      </c>
      <c r="L429" s="45"/>
      <c r="M429" s="45" t="s">
        <v>51</v>
      </c>
      <c r="N429" s="48">
        <v>0.007</v>
      </c>
      <c r="O429" s="44" t="s">
        <v>24</v>
      </c>
      <c r="P429" s="49">
        <v>0.0</v>
      </c>
      <c r="Q429" s="50"/>
      <c r="R429" s="50"/>
      <c r="S429" s="45" t="s">
        <v>113</v>
      </c>
      <c r="T429" s="24" t="s">
        <v>1509</v>
      </c>
      <c r="U429" s="9" t="s">
        <v>497</v>
      </c>
      <c r="V429" s="51" t="str">
        <f t="shared" si="3"/>
        <v>Ativo</v>
      </c>
      <c r="W429" s="45"/>
      <c r="X429" s="52" t="s">
        <v>124</v>
      </c>
      <c r="Y429" s="54"/>
      <c r="Z429" s="54"/>
      <c r="AA429" s="54"/>
      <c r="AB429" s="54"/>
      <c r="AC429" s="54"/>
      <c r="AD429" s="54"/>
      <c r="AE429" s="54"/>
      <c r="AF429" s="54">
        <v>0.0</v>
      </c>
      <c r="AG429" s="54">
        <v>268927.25</v>
      </c>
      <c r="AH429" s="54">
        <v>271686.79</v>
      </c>
      <c r="AI429" s="54">
        <v>273736.55</v>
      </c>
      <c r="AJ429" s="54">
        <v>276593.56</v>
      </c>
      <c r="AK429" s="54">
        <v>278938.3</v>
      </c>
      <c r="AL429" s="54">
        <v>281591.95</v>
      </c>
      <c r="AM429" s="54">
        <v>305230.75</v>
      </c>
      <c r="AN429" s="54">
        <v>307697.21</v>
      </c>
      <c r="AO429" s="54">
        <v>310118.8</v>
      </c>
      <c r="AP429" s="53">
        <v>311213.0</v>
      </c>
      <c r="AQ429" s="53">
        <v>313991.54</v>
      </c>
      <c r="AR429" s="53">
        <v>340113.73</v>
      </c>
      <c r="AS429" s="53">
        <v>341707.9</v>
      </c>
      <c r="AT429" s="53">
        <f t="array" ref="AT429">XLOOKUP(C429,'PL TOTAL D0'!A:A,'PL TOTAL D0'!C:C,"")</f>
        <v>344298.8</v>
      </c>
    </row>
    <row r="430" ht="15.75" customHeight="1">
      <c r="A430" s="41" t="s">
        <v>36</v>
      </c>
      <c r="B430" s="61" t="s">
        <v>1510</v>
      </c>
      <c r="C430" s="43" t="s">
        <v>1511</v>
      </c>
      <c r="D430" s="44" t="s">
        <v>18</v>
      </c>
      <c r="E430" s="45" t="s">
        <v>29</v>
      </c>
      <c r="F430" s="45" t="s">
        <v>295</v>
      </c>
      <c r="G430" s="44" t="str">
        <f t="shared" si="1"/>
        <v>Augusto</v>
      </c>
      <c r="H430" s="46" t="s">
        <v>111</v>
      </c>
      <c r="I430" s="46" t="s">
        <v>24</v>
      </c>
      <c r="J430" s="44" t="str">
        <f t="shared" si="7"/>
        <v>Não</v>
      </c>
      <c r="K430" s="47">
        <v>44994.0</v>
      </c>
      <c r="L430" s="45"/>
      <c r="M430" s="45" t="s">
        <v>270</v>
      </c>
      <c r="N430" s="48">
        <v>0.007</v>
      </c>
      <c r="O430" s="44" t="s">
        <v>42</v>
      </c>
      <c r="P430" s="49">
        <v>0.2</v>
      </c>
      <c r="Q430" s="50"/>
      <c r="R430" s="50"/>
      <c r="S430" s="45" t="s">
        <v>113</v>
      </c>
      <c r="T430" s="24" t="s">
        <v>1512</v>
      </c>
      <c r="U430" s="9" t="s">
        <v>29</v>
      </c>
      <c r="V430" s="51" t="str">
        <f t="shared" si="3"/>
        <v>Ativo</v>
      </c>
      <c r="W430" s="45"/>
      <c r="X430" s="52" t="s">
        <v>124</v>
      </c>
      <c r="Y430" s="54"/>
      <c r="Z430" s="54"/>
      <c r="AA430" s="54"/>
      <c r="AB430" s="54"/>
      <c r="AC430" s="54"/>
      <c r="AD430" s="54"/>
      <c r="AE430" s="54">
        <v>53199.19</v>
      </c>
      <c r="AF430" s="54">
        <v>58106.63</v>
      </c>
      <c r="AG430" s="54">
        <v>59285.7</v>
      </c>
      <c r="AH430" s="54">
        <v>61168.62</v>
      </c>
      <c r="AI430" s="54">
        <v>70324.05</v>
      </c>
      <c r="AJ430" s="54">
        <v>69561.7</v>
      </c>
      <c r="AK430" s="54">
        <v>69908.6</v>
      </c>
      <c r="AL430" s="54">
        <v>69330.72</v>
      </c>
      <c r="AM430" s="54">
        <v>71837.89</v>
      </c>
      <c r="AN430" s="54">
        <v>73795.84</v>
      </c>
      <c r="AO430" s="54">
        <v>79553.07</v>
      </c>
      <c r="AP430" s="53">
        <v>80307.06</v>
      </c>
      <c r="AQ430" s="53">
        <v>111686.15</v>
      </c>
      <c r="AR430" s="53">
        <v>109874.07</v>
      </c>
      <c r="AS430" s="53">
        <v>108756.7</v>
      </c>
      <c r="AT430" s="53">
        <f t="array" ref="AT430">XLOOKUP(C430,'PL TOTAL D0'!A:A,'PL TOTAL D0'!C:C,"")</f>
        <v>122887.3</v>
      </c>
    </row>
    <row r="431" ht="15.75" customHeight="1">
      <c r="A431" s="6" t="s">
        <v>36</v>
      </c>
      <c r="B431" s="55" t="s">
        <v>1513</v>
      </c>
      <c r="C431" s="56" t="s">
        <v>1514</v>
      </c>
      <c r="D431" s="9" t="s">
        <v>18</v>
      </c>
      <c r="E431" s="24" t="s">
        <v>29</v>
      </c>
      <c r="F431" s="9" t="s">
        <v>1515</v>
      </c>
      <c r="G431" s="44" t="str">
        <f t="shared" si="1"/>
        <v>Augusto</v>
      </c>
      <c r="H431" s="51" t="s">
        <v>111</v>
      </c>
      <c r="I431" s="51" t="s">
        <v>24</v>
      </c>
      <c r="J431" s="44" t="str">
        <f t="shared" si="7"/>
        <v>Não</v>
      </c>
      <c r="K431" s="57">
        <v>45321.0</v>
      </c>
      <c r="L431" s="45"/>
      <c r="M431" s="24" t="s">
        <v>41</v>
      </c>
      <c r="N431" s="58">
        <v>0.012</v>
      </c>
      <c r="O431" s="9" t="s">
        <v>42</v>
      </c>
      <c r="P431" s="59">
        <v>0.1</v>
      </c>
      <c r="Q431" s="50"/>
      <c r="R431" s="50"/>
      <c r="S431" s="24" t="s">
        <v>113</v>
      </c>
      <c r="T431" s="24" t="s">
        <v>1516</v>
      </c>
      <c r="U431" s="9" t="s">
        <v>29</v>
      </c>
      <c r="V431" s="51" t="str">
        <f t="shared" si="3"/>
        <v>Ativo</v>
      </c>
      <c r="W431" s="45"/>
      <c r="X431" s="52" t="s">
        <v>124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40063.74</v>
      </c>
      <c r="AP431" s="53">
        <v>40475.33</v>
      </c>
      <c r="AQ431" s="53">
        <v>55930.45</v>
      </c>
      <c r="AR431" s="53">
        <v>95808.76</v>
      </c>
      <c r="AS431" s="53">
        <v>95266.58</v>
      </c>
      <c r="AT431" s="53">
        <f t="array" ref="AT431">XLOOKUP(C431,'PL TOTAL D0'!A:A,'PL TOTAL D0'!C:C,"")</f>
        <v>95956.24</v>
      </c>
    </row>
    <row r="432" ht="15.75" customHeight="1">
      <c r="A432" s="41" t="s">
        <v>36</v>
      </c>
      <c r="B432" s="42" t="s">
        <v>1517</v>
      </c>
      <c r="C432" s="43" t="s">
        <v>1518</v>
      </c>
      <c r="D432" s="44" t="s">
        <v>56</v>
      </c>
      <c r="E432" s="45" t="s">
        <v>29</v>
      </c>
      <c r="F432" s="44" t="s">
        <v>110</v>
      </c>
      <c r="G432" s="44" t="str">
        <f t="shared" si="1"/>
        <v>Augusto</v>
      </c>
      <c r="H432" s="46" t="s">
        <v>111</v>
      </c>
      <c r="I432" s="46" t="s">
        <v>24</v>
      </c>
      <c r="J432" s="44" t="str">
        <f t="shared" si="7"/>
        <v>Não</v>
      </c>
      <c r="K432" s="47">
        <v>45153.0</v>
      </c>
      <c r="L432" s="45"/>
      <c r="M432" s="45" t="s">
        <v>112</v>
      </c>
      <c r="N432" s="48">
        <v>0.012</v>
      </c>
      <c r="O432" s="44" t="s">
        <v>42</v>
      </c>
      <c r="P432" s="49">
        <v>0.1</v>
      </c>
      <c r="Q432" s="50"/>
      <c r="R432" s="60" t="s">
        <v>1519</v>
      </c>
      <c r="S432" s="45" t="s">
        <v>113</v>
      </c>
      <c r="T432" s="24" t="s">
        <v>1520</v>
      </c>
      <c r="U432" s="9" t="s">
        <v>29</v>
      </c>
      <c r="V432" s="51" t="str">
        <f t="shared" si="3"/>
        <v>Ativo</v>
      </c>
      <c r="W432" s="45"/>
      <c r="X432" s="52" t="s">
        <v>115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>
        <v>86137.17</v>
      </c>
      <c r="AK432" s="54">
        <v>97309.47</v>
      </c>
      <c r="AL432" s="54">
        <v>97261.04</v>
      </c>
      <c r="AM432" s="54">
        <v>235706.8</v>
      </c>
      <c r="AN432" s="54">
        <v>239103.51</v>
      </c>
      <c r="AO432" s="54">
        <v>237931.99</v>
      </c>
      <c r="AP432" s="53">
        <v>260032.22</v>
      </c>
      <c r="AQ432" s="53">
        <v>262611.44</v>
      </c>
      <c r="AR432" s="53">
        <v>262847.63</v>
      </c>
      <c r="AS432" s="53">
        <v>263000.1</v>
      </c>
      <c r="AT432" s="53">
        <f t="array" ref="AT432">XLOOKUP(C432,'PL TOTAL D0'!A:A,'PL TOTAL D0'!C:C,"")</f>
        <v>264928.5</v>
      </c>
    </row>
    <row r="433" ht="15.75" customHeight="1">
      <c r="A433" s="41" t="s">
        <v>36</v>
      </c>
      <c r="B433" s="42" t="s">
        <v>1521</v>
      </c>
      <c r="C433" s="43" t="s">
        <v>1522</v>
      </c>
      <c r="D433" s="44" t="s">
        <v>18</v>
      </c>
      <c r="E433" s="45" t="s">
        <v>29</v>
      </c>
      <c r="F433" s="45" t="s">
        <v>142</v>
      </c>
      <c r="G433" s="44" t="str">
        <f t="shared" si="1"/>
        <v>Augusto</v>
      </c>
      <c r="H433" s="46" t="s">
        <v>111</v>
      </c>
      <c r="I433" s="46" t="s">
        <v>24</v>
      </c>
      <c r="J433" s="44" t="str">
        <f t="shared" si="7"/>
        <v>Não</v>
      </c>
      <c r="K433" s="47">
        <v>45049.0</v>
      </c>
      <c r="L433" s="45"/>
      <c r="M433" s="45" t="s">
        <v>51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113</v>
      </c>
      <c r="T433" s="24" t="s">
        <v>1523</v>
      </c>
      <c r="U433" s="9" t="s">
        <v>29</v>
      </c>
      <c r="V433" s="51" t="str">
        <f t="shared" si="3"/>
        <v>Ativo</v>
      </c>
      <c r="W433" s="45"/>
      <c r="X433" s="52" t="s">
        <v>124</v>
      </c>
      <c r="Y433" s="54"/>
      <c r="Z433" s="54"/>
      <c r="AA433" s="54"/>
      <c r="AB433" s="54"/>
      <c r="AC433" s="54"/>
      <c r="AD433" s="54"/>
      <c r="AE433" s="54">
        <v>0.0</v>
      </c>
      <c r="AF433" s="54">
        <v>0.0</v>
      </c>
      <c r="AG433" s="54">
        <v>250702.3</v>
      </c>
      <c r="AH433" s="54">
        <v>253116.48</v>
      </c>
      <c r="AI433" s="54">
        <v>251302.85</v>
      </c>
      <c r="AJ433" s="54">
        <v>253049.1</v>
      </c>
      <c r="AK433" s="54">
        <v>254242.64</v>
      </c>
      <c r="AL433" s="54">
        <v>255791.67</v>
      </c>
      <c r="AM433" s="54">
        <v>258385.2</v>
      </c>
      <c r="AN433" s="54">
        <v>259749.48</v>
      </c>
      <c r="AO433" s="54">
        <v>261888.86</v>
      </c>
      <c r="AP433" s="53">
        <v>263005.86</v>
      </c>
      <c r="AQ433" s="53">
        <v>265209.88</v>
      </c>
      <c r="AR433" s="53">
        <v>266678.8</v>
      </c>
      <c r="AS433" s="53">
        <v>268235.9</v>
      </c>
      <c r="AT433" s="53">
        <f t="array" ref="AT433">XLOOKUP(C433,'PL TOTAL D0'!A:A,'PL TOTAL D0'!C:C,"")</f>
        <v>269943.9</v>
      </c>
    </row>
    <row r="434" ht="15.75" customHeight="1">
      <c r="A434" s="41" t="s">
        <v>36</v>
      </c>
      <c r="B434" s="97" t="s">
        <v>1524</v>
      </c>
      <c r="C434" s="71" t="s">
        <v>1525</v>
      </c>
      <c r="D434" s="44" t="s">
        <v>18</v>
      </c>
      <c r="E434" s="45" t="s">
        <v>29</v>
      </c>
      <c r="F434" s="45" t="s">
        <v>153</v>
      </c>
      <c r="G434" s="44" t="str">
        <f t="shared" si="1"/>
        <v>Augusto</v>
      </c>
      <c r="H434" s="46" t="s">
        <v>111</v>
      </c>
      <c r="I434" s="51" t="s">
        <v>24</v>
      </c>
      <c r="J434" s="44" t="str">
        <f t="shared" si="7"/>
        <v>Não</v>
      </c>
      <c r="K434" s="47">
        <v>45254.0</v>
      </c>
      <c r="L434" s="45"/>
      <c r="M434" s="93" t="s">
        <v>128</v>
      </c>
      <c r="N434" s="116">
        <v>0.0</v>
      </c>
      <c r="O434" s="95" t="s">
        <v>24</v>
      </c>
      <c r="P434" s="117">
        <v>0.0</v>
      </c>
      <c r="Q434" s="50"/>
      <c r="R434" s="50"/>
      <c r="S434" s="45" t="s">
        <v>113</v>
      </c>
      <c r="T434" s="24" t="s">
        <v>1526</v>
      </c>
      <c r="U434" s="9" t="s">
        <v>29</v>
      </c>
      <c r="V434" s="51" t="str">
        <f t="shared" si="3"/>
        <v>Ativo</v>
      </c>
      <c r="W434" s="45"/>
      <c r="X434" s="52" t="s">
        <v>124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>
        <v>0.0</v>
      </c>
      <c r="AN434" s="54">
        <v>10066.79</v>
      </c>
      <c r="AO434" s="54">
        <v>10162.2</v>
      </c>
      <c r="AP434" s="53">
        <v>10225.44</v>
      </c>
      <c r="AQ434" s="53">
        <v>29309.64</v>
      </c>
      <c r="AR434" s="53">
        <v>29442.93</v>
      </c>
      <c r="AS434" s="53">
        <v>29675.0</v>
      </c>
      <c r="AT434" s="53">
        <f t="array" ref="AT434">XLOOKUP(C434,'PL TOTAL D0'!A:A,'PL TOTAL D0'!C:C,"")</f>
        <v>38333.25</v>
      </c>
    </row>
    <row r="435" ht="15.75" customHeight="1">
      <c r="A435" s="41" t="s">
        <v>36</v>
      </c>
      <c r="B435" s="15" t="s">
        <v>1527</v>
      </c>
      <c r="C435" s="136" t="s">
        <v>1528</v>
      </c>
      <c r="D435" s="9" t="s">
        <v>18</v>
      </c>
      <c r="E435" s="45" t="s">
        <v>29</v>
      </c>
      <c r="F435" s="45" t="s">
        <v>153</v>
      </c>
      <c r="G435" s="44" t="str">
        <f t="shared" si="1"/>
        <v>#N/A</v>
      </c>
      <c r="H435" s="51" t="s">
        <v>206</v>
      </c>
      <c r="I435" s="51" t="s">
        <v>220</v>
      </c>
      <c r="J435" s="44" t="str">
        <f t="shared" si="7"/>
        <v>Não</v>
      </c>
      <c r="K435" s="57">
        <v>45408.0</v>
      </c>
      <c r="L435" s="45"/>
      <c r="M435" s="11" t="s">
        <v>51</v>
      </c>
      <c r="N435" s="213">
        <v>0.012</v>
      </c>
      <c r="O435" s="13" t="s">
        <v>24</v>
      </c>
      <c r="P435" s="215">
        <v>0.0</v>
      </c>
      <c r="Q435" s="50"/>
      <c r="R435" s="50"/>
      <c r="S435" s="24" t="s">
        <v>113</v>
      </c>
      <c r="T435" s="24" t="s">
        <v>1526</v>
      </c>
      <c r="U435" s="9" t="s">
        <v>29</v>
      </c>
      <c r="V435" s="51" t="str">
        <f t="shared" si="3"/>
        <v>Ativo</v>
      </c>
      <c r="W435" s="45"/>
      <c r="X435" s="52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3"/>
      <c r="AQ435" s="53"/>
      <c r="AR435" s="53">
        <v>0.0</v>
      </c>
      <c r="AS435" s="53">
        <v>0.0</v>
      </c>
      <c r="AT435" s="53" t="str">
        <f t="array" ref="AT435">XLOOKUP(C435,'PL TOTAL D0'!A:A,'PL TOTAL D0'!C:C,"")</f>
        <v/>
      </c>
    </row>
    <row r="436" ht="15.75" customHeight="1">
      <c r="A436" s="6" t="s">
        <v>36</v>
      </c>
      <c r="B436" s="6" t="s">
        <v>1529</v>
      </c>
      <c r="C436" s="21" t="s">
        <v>1530</v>
      </c>
      <c r="D436" s="9" t="s">
        <v>77</v>
      </c>
      <c r="E436" s="24" t="s">
        <v>29</v>
      </c>
      <c r="F436" s="9" t="s">
        <v>336</v>
      </c>
      <c r="G436" s="44" t="str">
        <f t="shared" si="1"/>
        <v>Augusto</v>
      </c>
      <c r="H436" s="51" t="s">
        <v>111</v>
      </c>
      <c r="I436" s="51" t="s">
        <v>24</v>
      </c>
      <c r="J436" s="44" t="str">
        <f t="shared" si="7"/>
        <v>Sim</v>
      </c>
      <c r="K436" s="57">
        <v>45363.0</v>
      </c>
      <c r="L436" s="45"/>
      <c r="M436" s="11" t="s">
        <v>51</v>
      </c>
      <c r="N436" s="213">
        <v>0.012</v>
      </c>
      <c r="O436" s="13" t="s">
        <v>24</v>
      </c>
      <c r="P436" s="215">
        <v>0.0</v>
      </c>
      <c r="Q436" s="15" t="s">
        <v>1531</v>
      </c>
      <c r="R436" s="50"/>
      <c r="S436" s="24" t="s">
        <v>113</v>
      </c>
      <c r="T436" s="23" t="s">
        <v>1532</v>
      </c>
      <c r="U436" s="9" t="s">
        <v>29</v>
      </c>
      <c r="V436" s="51" t="str">
        <f t="shared" si="3"/>
        <v>Ativo</v>
      </c>
      <c r="W436" s="45"/>
      <c r="X436" s="52" t="s">
        <v>115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3"/>
      <c r="AQ436" s="53">
        <v>105164.21</v>
      </c>
      <c r="AR436" s="53">
        <v>106021.93</v>
      </c>
      <c r="AS436" s="53">
        <v>106704.3</v>
      </c>
      <c r="AT436" s="53">
        <f t="array" ref="AT436">XLOOKUP(C436,'PL TOTAL D0'!A:A,'PL TOTAL D0'!C:C,"")</f>
        <v>107572.3</v>
      </c>
    </row>
    <row r="437" ht="15.75" customHeight="1">
      <c r="A437" s="41" t="s">
        <v>36</v>
      </c>
      <c r="B437" s="42" t="s">
        <v>1533</v>
      </c>
      <c r="C437" s="43" t="s">
        <v>1534</v>
      </c>
      <c r="D437" s="44" t="s">
        <v>18</v>
      </c>
      <c r="E437" s="45" t="s">
        <v>175</v>
      </c>
      <c r="F437" s="44" t="s">
        <v>525</v>
      </c>
      <c r="G437" s="44" t="str">
        <f t="shared" si="1"/>
        <v>Bruno</v>
      </c>
      <c r="H437" s="46" t="s">
        <v>111</v>
      </c>
      <c r="I437" s="46" t="s">
        <v>24</v>
      </c>
      <c r="J437" s="44" t="str">
        <f t="shared" si="7"/>
        <v>Não</v>
      </c>
      <c r="K437" s="47">
        <v>45040.0</v>
      </c>
      <c r="L437" s="45"/>
      <c r="M437" s="45" t="s">
        <v>51</v>
      </c>
      <c r="N437" s="48">
        <v>0.007</v>
      </c>
      <c r="O437" s="44" t="s">
        <v>24</v>
      </c>
      <c r="P437" s="49">
        <v>0.0</v>
      </c>
      <c r="Q437" s="50"/>
      <c r="R437" s="50"/>
      <c r="S437" s="45" t="s">
        <v>113</v>
      </c>
      <c r="T437" s="24" t="s">
        <v>1535</v>
      </c>
      <c r="U437" s="9" t="s">
        <v>46</v>
      </c>
      <c r="V437" s="51" t="str">
        <f t="shared" si="3"/>
        <v>Ativo</v>
      </c>
      <c r="W437" s="45"/>
      <c r="X437" s="52" t="s">
        <v>115</v>
      </c>
      <c r="Y437" s="54"/>
      <c r="Z437" s="54"/>
      <c r="AA437" s="54"/>
      <c r="AB437" s="54"/>
      <c r="AC437" s="54"/>
      <c r="AD437" s="54"/>
      <c r="AE437" s="54">
        <v>0.0</v>
      </c>
      <c r="AF437" s="54">
        <v>511256.93</v>
      </c>
      <c r="AG437" s="54">
        <v>1157718.0</v>
      </c>
      <c r="AH437" s="54">
        <v>1167395.63</v>
      </c>
      <c r="AI437" s="54">
        <v>1176247.47</v>
      </c>
      <c r="AJ437" s="54">
        <v>1187563.07</v>
      </c>
      <c r="AK437" s="54">
        <v>1197374.01</v>
      </c>
      <c r="AL437" s="54">
        <v>1208309.75</v>
      </c>
      <c r="AM437" s="54">
        <v>1216659.08</v>
      </c>
      <c r="AN437" s="54">
        <v>1226329.6</v>
      </c>
      <c r="AO437" s="54">
        <v>1237407.43</v>
      </c>
      <c r="AP437" s="53">
        <v>1245888.74</v>
      </c>
      <c r="AQ437" s="53">
        <v>1255013.76</v>
      </c>
      <c r="AR437" s="53">
        <v>1265024.38</v>
      </c>
      <c r="AS437" s="53">
        <v>1272402.0</v>
      </c>
      <c r="AT437" s="53">
        <f t="array" ref="AT437">XLOOKUP(C437,'PL TOTAL D0'!A:A,'PL TOTAL D0'!C:C,"")</f>
        <v>1283204</v>
      </c>
    </row>
    <row r="438" ht="15.75" customHeight="1">
      <c r="A438" s="41" t="s">
        <v>36</v>
      </c>
      <c r="B438" s="61" t="s">
        <v>1536</v>
      </c>
      <c r="C438" s="43" t="s">
        <v>1537</v>
      </c>
      <c r="D438" s="44" t="s">
        <v>18</v>
      </c>
      <c r="E438" s="45" t="s">
        <v>29</v>
      </c>
      <c r="F438" s="45" t="s">
        <v>167</v>
      </c>
      <c r="G438" s="44" t="str">
        <f t="shared" si="1"/>
        <v>Augusto</v>
      </c>
      <c r="H438" s="51" t="s">
        <v>147</v>
      </c>
      <c r="I438" s="51" t="s">
        <v>220</v>
      </c>
      <c r="J438" s="44" t="str">
        <f t="shared" si="7"/>
        <v>Não</v>
      </c>
      <c r="K438" s="47">
        <v>44991.0</v>
      </c>
      <c r="L438" s="45"/>
      <c r="M438" s="45" t="s">
        <v>51</v>
      </c>
      <c r="N438" s="48">
        <v>0.012</v>
      </c>
      <c r="O438" s="44" t="s">
        <v>24</v>
      </c>
      <c r="P438" s="49">
        <v>0.0</v>
      </c>
      <c r="Q438" s="60"/>
      <c r="R438" s="50"/>
      <c r="S438" s="45" t="s">
        <v>113</v>
      </c>
      <c r="T438" s="24" t="s">
        <v>1538</v>
      </c>
      <c r="U438" s="9" t="s">
        <v>29</v>
      </c>
      <c r="V438" s="51" t="str">
        <f t="shared" si="3"/>
        <v>Ativo</v>
      </c>
      <c r="W438" s="45"/>
      <c r="X438" s="52" t="s">
        <v>124</v>
      </c>
      <c r="Y438" s="54"/>
      <c r="Z438" s="54"/>
      <c r="AA438" s="54"/>
      <c r="AB438" s="54"/>
      <c r="AC438" s="54"/>
      <c r="AD438" s="54"/>
      <c r="AE438" s="54">
        <v>368265.24</v>
      </c>
      <c r="AF438" s="54">
        <v>340562.58</v>
      </c>
      <c r="AG438" s="54">
        <v>312389.67</v>
      </c>
      <c r="AH438" s="54">
        <v>284890.51</v>
      </c>
      <c r="AI438" s="54">
        <v>226649.71</v>
      </c>
      <c r="AJ438" s="54">
        <v>198726.27</v>
      </c>
      <c r="AK438" s="54">
        <v>169987.25</v>
      </c>
      <c r="AL438" s="54">
        <v>141258.94</v>
      </c>
      <c r="AM438" s="54">
        <v>116854.35</v>
      </c>
      <c r="AN438" s="54">
        <v>87389.25</v>
      </c>
      <c r="AO438" s="54">
        <v>55777.95</v>
      </c>
      <c r="AP438" s="53">
        <v>25885.58</v>
      </c>
      <c r="AQ438" s="53">
        <v>0.0</v>
      </c>
      <c r="AR438" s="53">
        <v>0.0</v>
      </c>
      <c r="AS438" s="53">
        <v>0.0</v>
      </c>
      <c r="AT438" s="53">
        <f t="array" ref="AT438">XLOOKUP(C438,'PL TOTAL D0'!A:A,'PL TOTAL D0'!C:C,"")</f>
        <v>0.17</v>
      </c>
    </row>
    <row r="439" ht="15.75" customHeight="1">
      <c r="A439" s="41" t="s">
        <v>36</v>
      </c>
      <c r="B439" s="42" t="s">
        <v>1539</v>
      </c>
      <c r="C439" s="43" t="s">
        <v>1540</v>
      </c>
      <c r="D439" s="44" t="s">
        <v>18</v>
      </c>
      <c r="E439" s="45" t="s">
        <v>29</v>
      </c>
      <c r="F439" s="45" t="s">
        <v>167</v>
      </c>
      <c r="G439" s="44" t="str">
        <f t="shared" si="1"/>
        <v>Augusto</v>
      </c>
      <c r="H439" s="51" t="s">
        <v>111</v>
      </c>
      <c r="I439" s="46" t="s">
        <v>24</v>
      </c>
      <c r="J439" s="44" t="str">
        <f t="shared" si="7"/>
        <v>Não</v>
      </c>
      <c r="K439" s="47">
        <v>45100.0</v>
      </c>
      <c r="L439" s="45"/>
      <c r="M439" s="24" t="s">
        <v>279</v>
      </c>
      <c r="N439" s="58">
        <v>0.007</v>
      </c>
      <c r="O439" s="44" t="s">
        <v>24</v>
      </c>
      <c r="P439" s="49">
        <v>0.0</v>
      </c>
      <c r="Q439" s="74"/>
      <c r="R439" s="73" t="s">
        <v>1541</v>
      </c>
      <c r="S439" s="45" t="s">
        <v>113</v>
      </c>
      <c r="T439" s="24" t="s">
        <v>1542</v>
      </c>
      <c r="U439" s="9" t="s">
        <v>29</v>
      </c>
      <c r="V439" s="51" t="str">
        <f t="shared" si="3"/>
        <v>Ativo</v>
      </c>
      <c r="W439" s="45"/>
      <c r="X439" s="52" t="s">
        <v>124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>
        <v>120847.69</v>
      </c>
      <c r="AI439" s="54">
        <v>210779.7</v>
      </c>
      <c r="AJ439" s="54">
        <v>186414.72</v>
      </c>
      <c r="AK439" s="54">
        <v>188147.5</v>
      </c>
      <c r="AL439" s="54">
        <v>189897.63</v>
      </c>
      <c r="AM439" s="54">
        <v>190792.35</v>
      </c>
      <c r="AN439" s="54">
        <v>192341.63</v>
      </c>
      <c r="AO439" s="54">
        <v>193266.25</v>
      </c>
      <c r="AP439" s="53">
        <v>95403.65</v>
      </c>
      <c r="AQ439" s="53">
        <v>96234.46</v>
      </c>
      <c r="AR439" s="53">
        <v>97100.56</v>
      </c>
      <c r="AS439" s="53">
        <v>97912.56</v>
      </c>
      <c r="AT439" s="53">
        <f t="array" ref="AT439">XLOOKUP(C439,'PL TOTAL D0'!A:A,'PL TOTAL D0'!C:C,"")</f>
        <v>98691.41</v>
      </c>
    </row>
    <row r="440" ht="15.75" customHeight="1">
      <c r="A440" s="41" t="s">
        <v>36</v>
      </c>
      <c r="B440" s="42" t="s">
        <v>1539</v>
      </c>
      <c r="C440" s="43" t="s">
        <v>1543</v>
      </c>
      <c r="D440" s="44" t="s">
        <v>18</v>
      </c>
      <c r="E440" s="45" t="s">
        <v>29</v>
      </c>
      <c r="F440" s="45" t="s">
        <v>167</v>
      </c>
      <c r="G440" s="44" t="str">
        <f t="shared" si="1"/>
        <v>Augusto</v>
      </c>
      <c r="H440" s="51" t="s">
        <v>111</v>
      </c>
      <c r="I440" s="46" t="s">
        <v>24</v>
      </c>
      <c r="J440" s="44" t="str">
        <f t="shared" si="7"/>
        <v>Sim</v>
      </c>
      <c r="K440" s="47">
        <v>45163.0</v>
      </c>
      <c r="L440" s="62"/>
      <c r="M440" s="24" t="s">
        <v>41</v>
      </c>
      <c r="N440" s="58">
        <v>0.015</v>
      </c>
      <c r="O440" s="9" t="s">
        <v>42</v>
      </c>
      <c r="P440" s="59">
        <v>0.1</v>
      </c>
      <c r="Q440" s="60" t="s">
        <v>1544</v>
      </c>
      <c r="R440" s="73" t="s">
        <v>1545</v>
      </c>
      <c r="S440" s="45" t="s">
        <v>113</v>
      </c>
      <c r="T440" s="24" t="s">
        <v>1542</v>
      </c>
      <c r="U440" s="9" t="s">
        <v>29</v>
      </c>
      <c r="V440" s="51" t="str">
        <f t="shared" si="3"/>
        <v>Ativo</v>
      </c>
      <c r="W440" s="45"/>
      <c r="X440" s="52" t="s">
        <v>124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>
        <v>0.0</v>
      </c>
      <c r="AI440" s="54">
        <v>0.0</v>
      </c>
      <c r="AJ440" s="54">
        <v>27085.37</v>
      </c>
      <c r="AK440" s="54">
        <v>29145.96</v>
      </c>
      <c r="AL440" s="54">
        <v>27767.72</v>
      </c>
      <c r="AM440" s="54">
        <v>28598.08</v>
      </c>
      <c r="AN440" s="54">
        <v>30015.27</v>
      </c>
      <c r="AO440" s="54">
        <v>27567.04</v>
      </c>
      <c r="AP440" s="53">
        <v>181530.14</v>
      </c>
      <c r="AQ440" s="53">
        <v>191029.53</v>
      </c>
      <c r="AR440" s="53">
        <v>189458.43</v>
      </c>
      <c r="AS440" s="53">
        <v>189275.8</v>
      </c>
      <c r="AT440" s="53">
        <f t="array" ref="AT440">XLOOKUP(C440,'PL TOTAL D0'!A:A,'PL TOTAL D0'!C:C,"")</f>
        <v>194550.1</v>
      </c>
    </row>
    <row r="441" ht="15.75" customHeight="1">
      <c r="A441" s="41" t="s">
        <v>36</v>
      </c>
      <c r="B441" s="42" t="s">
        <v>1546</v>
      </c>
      <c r="C441" s="43" t="s">
        <v>1547</v>
      </c>
      <c r="D441" s="44" t="s">
        <v>18</v>
      </c>
      <c r="E441" s="45" t="s">
        <v>29</v>
      </c>
      <c r="F441" s="45" t="s">
        <v>153</v>
      </c>
      <c r="G441" s="44" t="str">
        <f t="shared" si="1"/>
        <v>#N/A</v>
      </c>
      <c r="H441" s="51" t="s">
        <v>186</v>
      </c>
      <c r="I441" s="51" t="s">
        <v>24</v>
      </c>
      <c r="J441" s="44" t="str">
        <f t="shared" si="7"/>
        <v>Não</v>
      </c>
      <c r="K441" s="47">
        <v>45107.0</v>
      </c>
      <c r="L441" s="82">
        <v>45449.0</v>
      </c>
      <c r="M441" s="45" t="s">
        <v>51</v>
      </c>
      <c r="N441" s="48">
        <v>0.012</v>
      </c>
      <c r="O441" s="44" t="s">
        <v>24</v>
      </c>
      <c r="P441" s="49">
        <v>0.0</v>
      </c>
      <c r="Q441" s="50"/>
      <c r="R441" s="60" t="s">
        <v>240</v>
      </c>
      <c r="S441" s="45" t="s">
        <v>113</v>
      </c>
      <c r="T441" s="24" t="s">
        <v>1548</v>
      </c>
      <c r="U441" s="9" t="s">
        <v>60</v>
      </c>
      <c r="V441" s="51" t="str">
        <f t="shared" si="3"/>
        <v>Encerrado</v>
      </c>
      <c r="W441" s="45"/>
      <c r="X441" s="52" t="s">
        <v>115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>
        <v>108827.97</v>
      </c>
      <c r="AI441" s="54">
        <v>0.0</v>
      </c>
      <c r="AJ441" s="54">
        <v>0.0</v>
      </c>
      <c r="AK441" s="54">
        <v>0.0</v>
      </c>
      <c r="AL441" s="54">
        <v>0.0</v>
      </c>
      <c r="AM441" s="54">
        <v>0.0</v>
      </c>
      <c r="AN441" s="54">
        <v>0.0</v>
      </c>
      <c r="AO441" s="54">
        <v>0.0</v>
      </c>
      <c r="AP441" s="53">
        <v>0.0</v>
      </c>
      <c r="AQ441" s="53">
        <v>0.0</v>
      </c>
      <c r="AR441" s="53">
        <v>0.0</v>
      </c>
      <c r="AS441" s="53">
        <v>0.0</v>
      </c>
      <c r="AT441" s="53" t="str">
        <f t="array" ref="AT441">XLOOKUP(C441,'PL TOTAL D0'!A:A,'PL TOTAL D0'!C:C,"")</f>
        <v/>
      </c>
    </row>
    <row r="442" ht="15.75" customHeight="1">
      <c r="A442" s="41" t="s">
        <v>36</v>
      </c>
      <c r="B442" s="66" t="s">
        <v>1549</v>
      </c>
      <c r="C442" s="71" t="s">
        <v>1550</v>
      </c>
      <c r="D442" s="44" t="s">
        <v>18</v>
      </c>
      <c r="E442" s="45" t="s">
        <v>175</v>
      </c>
      <c r="F442" s="45" t="s">
        <v>176</v>
      </c>
      <c r="G442" s="44" t="str">
        <f t="shared" si="1"/>
        <v>Augusto</v>
      </c>
      <c r="H442" s="46" t="s">
        <v>111</v>
      </c>
      <c r="I442" s="46" t="s">
        <v>24</v>
      </c>
      <c r="J442" s="44" t="str">
        <f t="shared" si="7"/>
        <v>Não</v>
      </c>
      <c r="K442" s="47">
        <v>45188.0</v>
      </c>
      <c r="L442" s="45"/>
      <c r="M442" s="45" t="s">
        <v>41</v>
      </c>
      <c r="N442" s="48">
        <v>0.015</v>
      </c>
      <c r="O442" s="44" t="s">
        <v>42</v>
      </c>
      <c r="P442" s="49">
        <v>0.1</v>
      </c>
      <c r="Q442" s="41"/>
      <c r="R442" s="60" t="s">
        <v>362</v>
      </c>
      <c r="S442" s="45" t="s">
        <v>113</v>
      </c>
      <c r="T442" s="24" t="s">
        <v>1551</v>
      </c>
      <c r="U442" s="9" t="s">
        <v>179</v>
      </c>
      <c r="V442" s="51" t="str">
        <f t="shared" si="3"/>
        <v>Ativo</v>
      </c>
      <c r="W442" s="45"/>
      <c r="X442" s="52" t="s">
        <v>115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>
        <v>208763.51</v>
      </c>
      <c r="AL442" s="54">
        <v>266900.28</v>
      </c>
      <c r="AM442" s="54">
        <v>272939.39</v>
      </c>
      <c r="AN442" s="54">
        <v>278256.37</v>
      </c>
      <c r="AO442" s="54">
        <v>273662.88</v>
      </c>
      <c r="AP442" s="53">
        <v>276015.91</v>
      </c>
      <c r="AQ442" s="53">
        <v>278391.66</v>
      </c>
      <c r="AR442" s="53">
        <v>276463.02</v>
      </c>
      <c r="AS442" s="53">
        <v>274973.3</v>
      </c>
      <c r="AT442" s="53">
        <f t="array" ref="AT442">XLOOKUP(C442,'PL TOTAL D0'!A:A,'PL TOTAL D0'!C:C,"")</f>
        <v>276515.1</v>
      </c>
    </row>
    <row r="443" ht="15.75" customHeight="1">
      <c r="A443" s="41" t="s">
        <v>36</v>
      </c>
      <c r="B443" s="42" t="s">
        <v>1552</v>
      </c>
      <c r="C443" s="43" t="s">
        <v>1553</v>
      </c>
      <c r="D443" s="44" t="s">
        <v>18</v>
      </c>
      <c r="E443" s="45" t="s">
        <v>19</v>
      </c>
      <c r="F443" s="44" t="s">
        <v>257</v>
      </c>
      <c r="G443" s="44" t="str">
        <f t="shared" si="1"/>
        <v>Augusto</v>
      </c>
      <c r="H443" s="46" t="s">
        <v>111</v>
      </c>
      <c r="I443" s="46" t="s">
        <v>24</v>
      </c>
      <c r="J443" s="44" t="str">
        <f t="shared" si="7"/>
        <v>Não</v>
      </c>
      <c r="K443" s="47">
        <v>44987.0</v>
      </c>
      <c r="L443" s="45"/>
      <c r="M443" s="45" t="s">
        <v>41</v>
      </c>
      <c r="N443" s="48">
        <v>0.015</v>
      </c>
      <c r="O443" s="44" t="s">
        <v>42</v>
      </c>
      <c r="P443" s="49">
        <v>0.1</v>
      </c>
      <c r="Q443" s="50"/>
      <c r="R443" s="50"/>
      <c r="S443" s="45" t="s">
        <v>113</v>
      </c>
      <c r="T443" s="24" t="s">
        <v>1554</v>
      </c>
      <c r="U443" s="9" t="s">
        <v>19</v>
      </c>
      <c r="V443" s="51" t="str">
        <f t="shared" si="3"/>
        <v>Ativo</v>
      </c>
      <c r="W443" s="45"/>
      <c r="X443" s="52" t="s">
        <v>124</v>
      </c>
      <c r="Y443" s="54"/>
      <c r="Z443" s="54"/>
      <c r="AA443" s="54"/>
      <c r="AB443" s="54"/>
      <c r="AC443" s="54">
        <v>0.0</v>
      </c>
      <c r="AD443" s="54">
        <v>284090.61</v>
      </c>
      <c r="AE443" s="54">
        <v>339363.55</v>
      </c>
      <c r="AF443" s="54">
        <v>341209.52</v>
      </c>
      <c r="AG443" s="54">
        <v>347483.42</v>
      </c>
      <c r="AH443" s="54">
        <v>353546.33</v>
      </c>
      <c r="AI443" s="54">
        <v>355920.24</v>
      </c>
      <c r="AJ443" s="54">
        <v>353649.99</v>
      </c>
      <c r="AK443" s="54">
        <v>354934.72</v>
      </c>
      <c r="AL443" s="54">
        <v>359135.21</v>
      </c>
      <c r="AM443" s="54">
        <v>366613.03</v>
      </c>
      <c r="AN443" s="54">
        <v>373740.33</v>
      </c>
      <c r="AO443" s="54">
        <v>367839.66</v>
      </c>
      <c r="AP443" s="53">
        <v>370831.17</v>
      </c>
      <c r="AQ443" s="53">
        <v>374712.09</v>
      </c>
      <c r="AR443" s="53">
        <v>370888.0</v>
      </c>
      <c r="AS443" s="53">
        <v>369170.6</v>
      </c>
      <c r="AT443" s="53">
        <f t="array" ref="AT443">XLOOKUP(C443,'PL TOTAL D0'!A:A,'PL TOTAL D0'!C:C,"")</f>
        <v>396651.4</v>
      </c>
    </row>
    <row r="444" ht="15.75" customHeight="1">
      <c r="A444" s="6" t="s">
        <v>36</v>
      </c>
      <c r="B444" s="55" t="s">
        <v>1555</v>
      </c>
      <c r="C444" s="7" t="s">
        <v>1556</v>
      </c>
      <c r="D444" s="9" t="s">
        <v>18</v>
      </c>
      <c r="E444" s="24" t="s">
        <v>29</v>
      </c>
      <c r="F444" s="9" t="s">
        <v>828</v>
      </c>
      <c r="G444" s="44" t="str">
        <f t="shared" si="1"/>
        <v>#N/A</v>
      </c>
      <c r="H444" s="51" t="s">
        <v>147</v>
      </c>
      <c r="I444" s="51" t="s">
        <v>220</v>
      </c>
      <c r="J444" s="44" t="str">
        <f t="shared" si="7"/>
        <v>Não</v>
      </c>
      <c r="K444" s="57">
        <v>45356.0</v>
      </c>
      <c r="L444" s="45"/>
      <c r="M444" s="24" t="s">
        <v>51</v>
      </c>
      <c r="N444" s="58">
        <v>0.012</v>
      </c>
      <c r="O444" s="9" t="s">
        <v>24</v>
      </c>
      <c r="P444" s="59">
        <v>0.0</v>
      </c>
      <c r="Q444" s="50"/>
      <c r="R444" s="50"/>
      <c r="S444" s="24" t="s">
        <v>113</v>
      </c>
      <c r="T444" s="5" t="s">
        <v>1557</v>
      </c>
      <c r="U444" s="9" t="s">
        <v>29</v>
      </c>
      <c r="V444" s="51" t="str">
        <f t="shared" si="3"/>
        <v>Ativo</v>
      </c>
      <c r="W444" s="45"/>
      <c r="X444" s="52" t="s">
        <v>124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>
        <v>0.0</v>
      </c>
      <c r="AQ444" s="53">
        <v>0.0</v>
      </c>
      <c r="AR444" s="53">
        <v>0.0</v>
      </c>
      <c r="AS444" s="53">
        <v>0.0</v>
      </c>
      <c r="AT444" s="53" t="str">
        <f t="array" ref="AT444">XLOOKUP(C444,'PL TOTAL D0'!A:A,'PL TOTAL D0'!C:C,"")</f>
        <v/>
      </c>
    </row>
    <row r="445" ht="15.75" customHeight="1">
      <c r="A445" s="41" t="s">
        <v>36</v>
      </c>
      <c r="B445" s="42" t="s">
        <v>1558</v>
      </c>
      <c r="C445" s="43" t="s">
        <v>1559</v>
      </c>
      <c r="D445" s="44" t="s">
        <v>18</v>
      </c>
      <c r="E445" s="45" t="s">
        <v>19</v>
      </c>
      <c r="F445" s="44" t="s">
        <v>83</v>
      </c>
      <c r="G445" s="44" t="str">
        <f t="shared" si="1"/>
        <v>Augusto</v>
      </c>
      <c r="H445" s="51" t="s">
        <v>147</v>
      </c>
      <c r="I445" s="51" t="s">
        <v>220</v>
      </c>
      <c r="J445" s="44" t="str">
        <f t="shared" si="7"/>
        <v>Não</v>
      </c>
      <c r="K445" s="47">
        <v>44951.0</v>
      </c>
      <c r="L445" s="45"/>
      <c r="M445" s="45" t="s">
        <v>190</v>
      </c>
      <c r="N445" s="48">
        <v>0.025</v>
      </c>
      <c r="O445" s="44" t="s">
        <v>191</v>
      </c>
      <c r="P445" s="49">
        <v>0.2</v>
      </c>
      <c r="Q445" s="60"/>
      <c r="R445" s="60" t="s">
        <v>1560</v>
      </c>
      <c r="S445" s="45" t="s">
        <v>113</v>
      </c>
      <c r="T445" s="24" t="s">
        <v>1561</v>
      </c>
      <c r="U445" s="9" t="s">
        <v>19</v>
      </c>
      <c r="V445" s="51" t="str">
        <f t="shared" si="3"/>
        <v>Ativo</v>
      </c>
      <c r="W445" s="45"/>
      <c r="X445" s="52" t="s">
        <v>124</v>
      </c>
      <c r="Y445" s="54"/>
      <c r="Z445" s="54"/>
      <c r="AA445" s="54"/>
      <c r="AB445" s="54"/>
      <c r="AC445" s="54">
        <v>31710.6</v>
      </c>
      <c r="AD445" s="54">
        <v>51930.03</v>
      </c>
      <c r="AE445" s="54">
        <v>51039.26</v>
      </c>
      <c r="AF445" s="54">
        <v>52412.85</v>
      </c>
      <c r="AG445" s="54">
        <v>54741.43</v>
      </c>
      <c r="AH445" s="54">
        <v>63009.59</v>
      </c>
      <c r="AI445" s="54">
        <v>78422.94</v>
      </c>
      <c r="AJ445" s="54">
        <v>79176.09</v>
      </c>
      <c r="AK445" s="54">
        <v>82436.51</v>
      </c>
      <c r="AL445" s="54">
        <v>81636.55</v>
      </c>
      <c r="AM445" s="54">
        <v>87652.87</v>
      </c>
      <c r="AN445" s="54">
        <v>91860.35</v>
      </c>
      <c r="AO445" s="54">
        <v>85488.26</v>
      </c>
      <c r="AP445" s="53">
        <v>86638.59</v>
      </c>
      <c r="AQ445" s="53">
        <v>353.0</v>
      </c>
      <c r="AR445" s="53">
        <v>310.18</v>
      </c>
      <c r="AS445" s="53">
        <v>263.44</v>
      </c>
      <c r="AT445" s="53">
        <f t="array" ref="AT445">XLOOKUP(C445,'PL TOTAL D0'!A:A,'PL TOTAL D0'!C:C,"")</f>
        <v>263.83</v>
      </c>
    </row>
    <row r="446" ht="15.75" customHeight="1">
      <c r="A446" s="41" t="s">
        <v>36</v>
      </c>
      <c r="B446" s="42" t="s">
        <v>1562</v>
      </c>
      <c r="C446" s="43" t="s">
        <v>1563</v>
      </c>
      <c r="D446" s="44" t="s">
        <v>18</v>
      </c>
      <c r="E446" s="45" t="s">
        <v>175</v>
      </c>
      <c r="F446" s="44" t="s">
        <v>176</v>
      </c>
      <c r="G446" s="44" t="str">
        <f t="shared" si="1"/>
        <v>Augusto</v>
      </c>
      <c r="H446" s="51" t="s">
        <v>147</v>
      </c>
      <c r="I446" s="51" t="s">
        <v>220</v>
      </c>
      <c r="J446" s="44" t="str">
        <f t="shared" si="7"/>
        <v>Não</v>
      </c>
      <c r="K446" s="47">
        <v>45113.0</v>
      </c>
      <c r="L446" s="62"/>
      <c r="M446" s="45" t="s">
        <v>190</v>
      </c>
      <c r="N446" s="48">
        <v>0.025</v>
      </c>
      <c r="O446" s="44" t="s">
        <v>191</v>
      </c>
      <c r="P446" s="49">
        <v>0.2</v>
      </c>
      <c r="Q446" s="60"/>
      <c r="R446" s="60" t="s">
        <v>1564</v>
      </c>
      <c r="S446" s="45" t="s">
        <v>113</v>
      </c>
      <c r="T446" s="24" t="s">
        <v>1565</v>
      </c>
      <c r="U446" s="9" t="s">
        <v>179</v>
      </c>
      <c r="V446" s="51" t="str">
        <f t="shared" si="3"/>
        <v>Ativo</v>
      </c>
      <c r="W446" s="45"/>
      <c r="X446" s="52" t="s">
        <v>115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4000.0</v>
      </c>
      <c r="AI446" s="54">
        <v>58760.66</v>
      </c>
      <c r="AJ446" s="54">
        <v>100797.46</v>
      </c>
      <c r="AK446" s="54">
        <v>100548.79</v>
      </c>
      <c r="AL446" s="54">
        <v>105060.3</v>
      </c>
      <c r="AM446" s="54">
        <v>112931.1</v>
      </c>
      <c r="AN446" s="54">
        <v>148344.7</v>
      </c>
      <c r="AO446" s="54">
        <v>139817.22</v>
      </c>
      <c r="AP446" s="53">
        <v>141680.03</v>
      </c>
      <c r="AQ446" s="53">
        <v>567.7</v>
      </c>
      <c r="AR446" s="53">
        <v>414.56</v>
      </c>
      <c r="AS446" s="53">
        <v>414.56</v>
      </c>
      <c r="AT446" s="53">
        <f t="array" ref="AT446">XLOOKUP(C446,'PL TOTAL D0'!A:A,'PL TOTAL D0'!C:C,"")</f>
        <v>417.19</v>
      </c>
    </row>
    <row r="447" ht="18.75" customHeight="1">
      <c r="A447" s="41" t="s">
        <v>36</v>
      </c>
      <c r="B447" s="42" t="s">
        <v>1566</v>
      </c>
      <c r="C447" s="43" t="s">
        <v>1567</v>
      </c>
      <c r="D447" s="44" t="s">
        <v>18</v>
      </c>
      <c r="E447" s="45" t="s">
        <v>175</v>
      </c>
      <c r="F447" s="44" t="s">
        <v>176</v>
      </c>
      <c r="G447" s="44" t="str">
        <f t="shared" si="1"/>
        <v>Breno</v>
      </c>
      <c r="H447" s="46" t="s">
        <v>111</v>
      </c>
      <c r="I447" s="46" t="s">
        <v>24</v>
      </c>
      <c r="J447" s="44" t="str">
        <f t="shared" si="7"/>
        <v>Não</v>
      </c>
      <c r="K447" s="47">
        <v>45035.0</v>
      </c>
      <c r="L447" s="45"/>
      <c r="M447" s="45" t="s">
        <v>51</v>
      </c>
      <c r="N447" s="48">
        <v>0.012</v>
      </c>
      <c r="O447" s="44" t="s">
        <v>24</v>
      </c>
      <c r="P447" s="49">
        <v>0.0</v>
      </c>
      <c r="Q447" s="50"/>
      <c r="R447" s="50"/>
      <c r="S447" s="45" t="s">
        <v>113</v>
      </c>
      <c r="T447" s="24" t="s">
        <v>1565</v>
      </c>
      <c r="U447" s="9" t="s">
        <v>179</v>
      </c>
      <c r="V447" s="51" t="str">
        <f t="shared" si="3"/>
        <v>Ativo</v>
      </c>
      <c r="W447" s="45"/>
      <c r="X447" s="52" t="s">
        <v>115</v>
      </c>
      <c r="Y447" s="54"/>
      <c r="Z447" s="54"/>
      <c r="AA447" s="54"/>
      <c r="AB447" s="54"/>
      <c r="AC447" s="54"/>
      <c r="AD447" s="54"/>
      <c r="AE447" s="54">
        <v>0.0</v>
      </c>
      <c r="AF447" s="54">
        <v>459936.64</v>
      </c>
      <c r="AG447" s="54">
        <v>510336.77</v>
      </c>
      <c r="AH447" s="54">
        <v>515447.49</v>
      </c>
      <c r="AI447" s="54">
        <v>469355.86</v>
      </c>
      <c r="AJ447" s="54">
        <v>432768.81</v>
      </c>
      <c r="AK447" s="54">
        <v>436245.95</v>
      </c>
      <c r="AL447" s="54">
        <v>440042.95</v>
      </c>
      <c r="AM447" s="54">
        <v>443494.03</v>
      </c>
      <c r="AN447" s="54">
        <v>416227.51</v>
      </c>
      <c r="AO447" s="54">
        <v>419873.9</v>
      </c>
      <c r="AP447" s="53">
        <v>423182.0</v>
      </c>
      <c r="AQ447" s="53">
        <v>426797.43</v>
      </c>
      <c r="AR447" s="53">
        <v>426021.0</v>
      </c>
      <c r="AS447" s="53">
        <v>427807.8</v>
      </c>
      <c r="AT447" s="53">
        <f t="array" ref="AT447">XLOOKUP(C447,'PL TOTAL D0'!A:A,'PL TOTAL D0'!C:C,"")</f>
        <v>431224.4</v>
      </c>
    </row>
    <row r="448" ht="15.75" customHeight="1">
      <c r="A448" s="41" t="s">
        <v>36</v>
      </c>
      <c r="B448" s="42" t="s">
        <v>1568</v>
      </c>
      <c r="C448" s="43" t="s">
        <v>1569</v>
      </c>
      <c r="D448" s="44" t="s">
        <v>18</v>
      </c>
      <c r="E448" s="45" t="s">
        <v>29</v>
      </c>
      <c r="F448" s="45" t="s">
        <v>295</v>
      </c>
      <c r="G448" s="44" t="str">
        <f t="shared" si="1"/>
        <v>Augusto</v>
      </c>
      <c r="H448" s="46" t="s">
        <v>147</v>
      </c>
      <c r="I448" s="46" t="s">
        <v>220</v>
      </c>
      <c r="J448" s="44" t="str">
        <f t="shared" si="7"/>
        <v>Não</v>
      </c>
      <c r="K448" s="47">
        <v>45163.0</v>
      </c>
      <c r="L448" s="214"/>
      <c r="M448" s="45" t="s">
        <v>51</v>
      </c>
      <c r="N448" s="48">
        <v>0.012</v>
      </c>
      <c r="O448" s="44" t="s">
        <v>24</v>
      </c>
      <c r="P448" s="49">
        <v>0.0</v>
      </c>
      <c r="Q448" s="74"/>
      <c r="R448" s="216" t="s">
        <v>1570</v>
      </c>
      <c r="S448" s="45" t="s">
        <v>113</v>
      </c>
      <c r="T448" s="24" t="s">
        <v>1571</v>
      </c>
      <c r="U448" s="24" t="s">
        <v>29</v>
      </c>
      <c r="V448" s="51" t="str">
        <f t="shared" si="3"/>
        <v>Ativo</v>
      </c>
      <c r="W448" s="45"/>
      <c r="X448" s="24" t="s">
        <v>124</v>
      </c>
      <c r="Y448" s="41"/>
      <c r="Z448" s="41"/>
      <c r="AA448" s="41"/>
      <c r="AB448" s="41"/>
      <c r="AC448" s="41"/>
      <c r="AD448" s="41"/>
      <c r="AE448" s="41"/>
      <c r="AF448" s="41">
        <v>0.0</v>
      </c>
      <c r="AG448" s="54">
        <v>0.0</v>
      </c>
      <c r="AH448" s="54">
        <v>0.0</v>
      </c>
      <c r="AI448" s="54">
        <v>0.0</v>
      </c>
      <c r="AJ448" s="54">
        <v>0.0</v>
      </c>
      <c r="AK448" s="54">
        <v>0.0</v>
      </c>
      <c r="AL448" s="54">
        <v>0.0</v>
      </c>
      <c r="AM448" s="54">
        <v>0.0</v>
      </c>
      <c r="AN448" s="54">
        <v>0.0</v>
      </c>
      <c r="AO448" s="54">
        <v>0.0</v>
      </c>
      <c r="AP448" s="53">
        <v>0.0</v>
      </c>
      <c r="AQ448" s="53">
        <v>0.0</v>
      </c>
      <c r="AR448" s="53">
        <v>0.0</v>
      </c>
      <c r="AS448" s="53">
        <v>0.0</v>
      </c>
      <c r="AT448" s="53">
        <f t="array" ref="AT448">XLOOKUP(C448,'PL TOTAL D0'!A:A,'PL TOTAL D0'!C:C,"")</f>
        <v>20000</v>
      </c>
    </row>
    <row r="449" ht="15.75" customHeight="1">
      <c r="A449" s="41" t="s">
        <v>36</v>
      </c>
      <c r="B449" s="42" t="s">
        <v>1568</v>
      </c>
      <c r="C449" s="43" t="s">
        <v>1572</v>
      </c>
      <c r="D449" s="44" t="s">
        <v>18</v>
      </c>
      <c r="E449" s="45" t="s">
        <v>29</v>
      </c>
      <c r="F449" s="45" t="s">
        <v>295</v>
      </c>
      <c r="G449" s="44" t="str">
        <f t="shared" si="1"/>
        <v>#N/A</v>
      </c>
      <c r="H449" s="46" t="s">
        <v>147</v>
      </c>
      <c r="I449" s="46" t="s">
        <v>220</v>
      </c>
      <c r="J449" s="44" t="str">
        <f t="shared" si="7"/>
        <v>Não</v>
      </c>
      <c r="K449" s="47">
        <v>45163.0</v>
      </c>
      <c r="L449" s="214"/>
      <c r="M449" s="45" t="s">
        <v>41</v>
      </c>
      <c r="N449" s="48">
        <v>0.015</v>
      </c>
      <c r="O449" s="44" t="s">
        <v>42</v>
      </c>
      <c r="P449" s="49">
        <v>0.1</v>
      </c>
      <c r="Q449" s="74"/>
      <c r="R449" s="216" t="s">
        <v>1570</v>
      </c>
      <c r="S449" s="45" t="s">
        <v>113</v>
      </c>
      <c r="T449" s="24" t="s">
        <v>1571</v>
      </c>
      <c r="U449" s="24" t="s">
        <v>29</v>
      </c>
      <c r="V449" s="51" t="str">
        <f t="shared" si="3"/>
        <v>Ativo</v>
      </c>
      <c r="W449" s="45"/>
      <c r="X449" s="24" t="s">
        <v>124</v>
      </c>
      <c r="Y449" s="41"/>
      <c r="Z449" s="41"/>
      <c r="AA449" s="41"/>
      <c r="AB449" s="41"/>
      <c r="AC449" s="41"/>
      <c r="AD449" s="41"/>
      <c r="AE449" s="41"/>
      <c r="AF449" s="41">
        <v>0.0</v>
      </c>
      <c r="AG449" s="54">
        <v>0.0</v>
      </c>
      <c r="AH449" s="54">
        <v>0.0</v>
      </c>
      <c r="AI449" s="54">
        <v>0.0</v>
      </c>
      <c r="AJ449" s="54">
        <v>0.0</v>
      </c>
      <c r="AK449" s="54">
        <v>0.0</v>
      </c>
      <c r="AL449" s="54">
        <v>0.0</v>
      </c>
      <c r="AM449" s="54">
        <v>0.0</v>
      </c>
      <c r="AN449" s="54">
        <v>0.0</v>
      </c>
      <c r="AO449" s="54">
        <v>0.0</v>
      </c>
      <c r="AP449" s="53">
        <v>0.0</v>
      </c>
      <c r="AQ449" s="53">
        <v>0.0</v>
      </c>
      <c r="AR449" s="53">
        <v>0.0</v>
      </c>
      <c r="AS449" s="53">
        <v>0.0</v>
      </c>
      <c r="AT449" s="53" t="str">
        <f t="array" ref="AT449">XLOOKUP(C449,'PL TOTAL D0'!A:A,'PL TOTAL D0'!C:C,"")</f>
        <v/>
      </c>
    </row>
    <row r="450" ht="15.75" customHeight="1">
      <c r="A450" s="41" t="s">
        <v>36</v>
      </c>
      <c r="B450" s="42" t="s">
        <v>1573</v>
      </c>
      <c r="C450" s="43" t="s">
        <v>1574</v>
      </c>
      <c r="D450" s="44" t="s">
        <v>18</v>
      </c>
      <c r="E450" s="45" t="s">
        <v>29</v>
      </c>
      <c r="F450" s="44" t="s">
        <v>295</v>
      </c>
      <c r="G450" s="44" t="str">
        <f t="shared" si="1"/>
        <v>Augusto</v>
      </c>
      <c r="H450" s="51" t="s">
        <v>111</v>
      </c>
      <c r="I450" s="51" t="s">
        <v>24</v>
      </c>
      <c r="J450" s="44" t="str">
        <f t="shared" si="7"/>
        <v>Não</v>
      </c>
      <c r="K450" s="47">
        <v>44973.0</v>
      </c>
      <c r="L450" s="45"/>
      <c r="M450" s="45" t="s">
        <v>128</v>
      </c>
      <c r="N450" s="48">
        <v>0.0</v>
      </c>
      <c r="O450" s="44" t="s">
        <v>24</v>
      </c>
      <c r="P450" s="49">
        <v>0.0</v>
      </c>
      <c r="Q450" s="41"/>
      <c r="R450" s="60" t="s">
        <v>1575</v>
      </c>
      <c r="S450" s="45" t="s">
        <v>113</v>
      </c>
      <c r="T450" s="24" t="s">
        <v>1576</v>
      </c>
      <c r="U450" s="9" t="s">
        <v>29</v>
      </c>
      <c r="V450" s="51" t="str">
        <f t="shared" si="3"/>
        <v>Ativo</v>
      </c>
      <c r="W450" s="45"/>
      <c r="X450" s="52" t="s">
        <v>124</v>
      </c>
      <c r="Y450" s="54"/>
      <c r="Z450" s="54"/>
      <c r="AA450" s="54"/>
      <c r="AB450" s="54"/>
      <c r="AC450" s="54"/>
      <c r="AD450" s="54">
        <v>5790.98</v>
      </c>
      <c r="AE450" s="54">
        <v>5852.75</v>
      </c>
      <c r="AF450" s="54">
        <v>5888.04</v>
      </c>
      <c r="AG450" s="54">
        <v>6317.77</v>
      </c>
      <c r="AH450" s="54">
        <v>6868.15</v>
      </c>
      <c r="AI450" s="54">
        <v>6927.27</v>
      </c>
      <c r="AJ450" s="54">
        <v>7834.09</v>
      </c>
      <c r="AK450" s="54">
        <v>8020.29</v>
      </c>
      <c r="AL450" s="54">
        <v>8086.59</v>
      </c>
      <c r="AM450" s="54">
        <v>8649.01</v>
      </c>
      <c r="AN450" s="54">
        <v>9191.0</v>
      </c>
      <c r="AO450" s="54">
        <v>9279.92</v>
      </c>
      <c r="AP450" s="53">
        <v>10352.1</v>
      </c>
      <c r="AQ450" s="53">
        <v>11431.85</v>
      </c>
      <c r="AR450" s="53">
        <v>11508.63</v>
      </c>
      <c r="AS450" s="53">
        <v>11520.95</v>
      </c>
      <c r="AT450" s="53">
        <f t="array" ref="AT450">XLOOKUP(C450,'PL TOTAL D0'!A:A,'PL TOTAL D0'!C:C,"")</f>
        <v>11581.53</v>
      </c>
    </row>
    <row r="451" ht="15.75" customHeight="1">
      <c r="A451" s="41" t="s">
        <v>36</v>
      </c>
      <c r="B451" s="42" t="s">
        <v>1577</v>
      </c>
      <c r="C451" s="43" t="s">
        <v>1578</v>
      </c>
      <c r="D451" s="44" t="s">
        <v>18</v>
      </c>
      <c r="E451" s="45" t="s">
        <v>29</v>
      </c>
      <c r="F451" s="44" t="s">
        <v>295</v>
      </c>
      <c r="G451" s="44" t="str">
        <f t="shared" si="1"/>
        <v>Bruno</v>
      </c>
      <c r="H451" s="46" t="s">
        <v>111</v>
      </c>
      <c r="I451" s="46" t="s">
        <v>24</v>
      </c>
      <c r="J451" s="44" t="str">
        <f t="shared" si="7"/>
        <v>Não</v>
      </c>
      <c r="K451" s="47">
        <v>44965.0</v>
      </c>
      <c r="L451" s="45"/>
      <c r="M451" s="45" t="s">
        <v>41</v>
      </c>
      <c r="N451" s="48">
        <v>0.015</v>
      </c>
      <c r="O451" s="44" t="s">
        <v>42</v>
      </c>
      <c r="P451" s="49">
        <v>0.1</v>
      </c>
      <c r="Q451" s="60"/>
      <c r="R451" s="50"/>
      <c r="S451" s="45" t="s">
        <v>113</v>
      </c>
      <c r="T451" s="24" t="s">
        <v>1579</v>
      </c>
      <c r="U451" s="9" t="s">
        <v>29</v>
      </c>
      <c r="V451" s="51" t="str">
        <f t="shared" si="3"/>
        <v>Ativo</v>
      </c>
      <c r="W451" s="45"/>
      <c r="X451" s="52" t="s">
        <v>124</v>
      </c>
      <c r="Y451" s="54"/>
      <c r="Z451" s="54"/>
      <c r="AA451" s="54"/>
      <c r="AB451" s="54"/>
      <c r="AC451" s="54">
        <v>0.0</v>
      </c>
      <c r="AD451" s="54">
        <v>71695.11</v>
      </c>
      <c r="AE451" s="54">
        <v>72215.39</v>
      </c>
      <c r="AF451" s="54">
        <v>72488.98</v>
      </c>
      <c r="AG451" s="54">
        <v>73058.1</v>
      </c>
      <c r="AH451" s="54">
        <v>44016.3</v>
      </c>
      <c r="AI451" s="54">
        <v>44694.58</v>
      </c>
      <c r="AJ451" s="54">
        <v>44440.77</v>
      </c>
      <c r="AK451" s="54">
        <v>44594.44</v>
      </c>
      <c r="AL451" s="54">
        <v>44838.89</v>
      </c>
      <c r="AM451" s="54">
        <v>44457.26</v>
      </c>
      <c r="AN451" s="54">
        <v>44766.9</v>
      </c>
      <c r="AO451" s="54">
        <v>59625.17</v>
      </c>
      <c r="AP451" s="53">
        <v>1052792.26</v>
      </c>
      <c r="AQ451" s="53">
        <v>1064896.89</v>
      </c>
      <c r="AR451" s="53">
        <v>1059869.39</v>
      </c>
      <c r="AS451" s="53">
        <v>1054261.0</v>
      </c>
      <c r="AT451" s="53">
        <f t="array" ref="AT451">XLOOKUP(C451,'PL TOTAL D0'!A:A,'PL TOTAL D0'!C:C,"")</f>
        <v>1060786</v>
      </c>
    </row>
    <row r="452" ht="15.75" customHeight="1">
      <c r="A452" s="41" t="s">
        <v>36</v>
      </c>
      <c r="B452" s="42" t="s">
        <v>1580</v>
      </c>
      <c r="C452" s="43" t="s">
        <v>1581</v>
      </c>
      <c r="D452" s="44" t="s">
        <v>18</v>
      </c>
      <c r="E452" s="45" t="s">
        <v>29</v>
      </c>
      <c r="F452" s="44" t="s">
        <v>153</v>
      </c>
      <c r="G452" s="44" t="str">
        <f t="shared" si="1"/>
        <v>Augusto</v>
      </c>
      <c r="H452" s="46" t="s">
        <v>111</v>
      </c>
      <c r="I452" s="46" t="s">
        <v>24</v>
      </c>
      <c r="J452" s="44" t="str">
        <f t="shared" si="7"/>
        <v>Não</v>
      </c>
      <c r="K452" s="47">
        <v>45041.0</v>
      </c>
      <c r="L452" s="45"/>
      <c r="M452" s="45" t="s">
        <v>41</v>
      </c>
      <c r="N452" s="48">
        <v>0.015</v>
      </c>
      <c r="O452" s="44" t="s">
        <v>42</v>
      </c>
      <c r="P452" s="49">
        <v>0.1</v>
      </c>
      <c r="Q452" s="50"/>
      <c r="R452" s="50"/>
      <c r="S452" s="45" t="s">
        <v>113</v>
      </c>
      <c r="T452" s="24" t="s">
        <v>1582</v>
      </c>
      <c r="U452" s="9" t="s">
        <v>29</v>
      </c>
      <c r="V452" s="51" t="str">
        <f t="shared" si="3"/>
        <v>Ativo</v>
      </c>
      <c r="W452" s="45"/>
      <c r="X452" s="52" t="s">
        <v>124</v>
      </c>
      <c r="Y452" s="54"/>
      <c r="Z452" s="54"/>
      <c r="AA452" s="54"/>
      <c r="AB452" s="54"/>
      <c r="AC452" s="54"/>
      <c r="AD452" s="54"/>
      <c r="AE452" s="54"/>
      <c r="AF452" s="54">
        <v>20624.5</v>
      </c>
      <c r="AG452" s="54">
        <v>13707.4</v>
      </c>
      <c r="AH452" s="54">
        <v>13791.31</v>
      </c>
      <c r="AI452" s="54">
        <v>13905.96</v>
      </c>
      <c r="AJ452" s="54">
        <v>14043.02</v>
      </c>
      <c r="AK452" s="54">
        <v>14113.01</v>
      </c>
      <c r="AL452" s="54">
        <v>7111.33</v>
      </c>
      <c r="AM452" s="54">
        <v>6039.64</v>
      </c>
      <c r="AN452" s="54">
        <v>0.0</v>
      </c>
      <c r="AO452" s="54">
        <v>0.0</v>
      </c>
      <c r="AP452" s="53">
        <v>15068.39</v>
      </c>
      <c r="AQ452" s="53">
        <v>5612.56</v>
      </c>
      <c r="AR452" s="53">
        <v>3633.75</v>
      </c>
      <c r="AS452" s="53">
        <v>3641.35</v>
      </c>
      <c r="AT452" s="53">
        <f t="array" ref="AT452">XLOOKUP(C452,'PL TOTAL D0'!A:A,'PL TOTAL D0'!C:C,"")</f>
        <v>3670.17</v>
      </c>
    </row>
    <row r="453" ht="15.75" customHeight="1">
      <c r="A453" s="41" t="s">
        <v>36</v>
      </c>
      <c r="B453" s="61" t="s">
        <v>1583</v>
      </c>
      <c r="C453" s="43" t="s">
        <v>1584</v>
      </c>
      <c r="D453" s="44" t="s">
        <v>18</v>
      </c>
      <c r="E453" s="45" t="s">
        <v>19</v>
      </c>
      <c r="F453" s="44" t="s">
        <v>20</v>
      </c>
      <c r="G453" s="44" t="str">
        <f t="shared" si="1"/>
        <v>Breno</v>
      </c>
      <c r="H453" s="46" t="s">
        <v>111</v>
      </c>
      <c r="I453" s="46" t="s">
        <v>24</v>
      </c>
      <c r="J453" s="44" t="str">
        <f t="shared" si="7"/>
        <v>Não</v>
      </c>
      <c r="K453" s="47">
        <v>45005.0</v>
      </c>
      <c r="L453" s="45"/>
      <c r="M453" s="45" t="s">
        <v>51</v>
      </c>
      <c r="N453" s="48">
        <v>0.012</v>
      </c>
      <c r="O453" s="44" t="s">
        <v>24</v>
      </c>
      <c r="P453" s="49">
        <v>0.0</v>
      </c>
      <c r="Q453" s="50"/>
      <c r="R453" s="50"/>
      <c r="S453" s="45" t="s">
        <v>113</v>
      </c>
      <c r="T453" s="24" t="s">
        <v>1585</v>
      </c>
      <c r="U453" s="9" t="s">
        <v>19</v>
      </c>
      <c r="V453" s="51" t="str">
        <f t="shared" si="3"/>
        <v>Ativo</v>
      </c>
      <c r="W453" s="45"/>
      <c r="X453" s="52" t="s">
        <v>124</v>
      </c>
      <c r="Y453" s="54"/>
      <c r="Z453" s="54"/>
      <c r="AA453" s="54"/>
      <c r="AB453" s="54"/>
      <c r="AC453" s="54"/>
      <c r="AD453" s="54"/>
      <c r="AE453" s="54">
        <v>490650.14</v>
      </c>
      <c r="AF453" s="54">
        <v>494510.23</v>
      </c>
      <c r="AG453" s="54">
        <v>499291.51</v>
      </c>
      <c r="AH453" s="54">
        <v>503579.04</v>
      </c>
      <c r="AI453" s="54">
        <v>507721.03</v>
      </c>
      <c r="AJ453" s="54">
        <v>512302.95</v>
      </c>
      <c r="AK453" s="54">
        <v>516326.05</v>
      </c>
      <c r="AL453" s="54">
        <v>520849.72</v>
      </c>
      <c r="AM453" s="54">
        <v>524615.85</v>
      </c>
      <c r="AN453" s="54">
        <v>528655.79</v>
      </c>
      <c r="AO453" s="54">
        <v>533438.11</v>
      </c>
      <c r="AP453" s="53">
        <v>537680.14</v>
      </c>
      <c r="AQ453" s="53">
        <v>530776.49</v>
      </c>
      <c r="AR453" s="53">
        <v>533939.9</v>
      </c>
      <c r="AS453" s="53">
        <v>537799.6</v>
      </c>
      <c r="AT453" s="53">
        <f t="array" ref="AT453">XLOOKUP(C453,'PL TOTAL D0'!A:A,'PL TOTAL D0'!C:C,"")</f>
        <v>541596.9</v>
      </c>
    </row>
    <row r="454" ht="15.75" customHeight="1">
      <c r="A454" s="41" t="s">
        <v>36</v>
      </c>
      <c r="B454" s="42" t="s">
        <v>1586</v>
      </c>
      <c r="C454" s="43" t="s">
        <v>1587</v>
      </c>
      <c r="D454" s="44" t="s">
        <v>56</v>
      </c>
      <c r="E454" s="45" t="s">
        <v>29</v>
      </c>
      <c r="F454" s="44" t="s">
        <v>808</v>
      </c>
      <c r="G454" s="44" t="str">
        <f t="shared" si="1"/>
        <v>#N/A</v>
      </c>
      <c r="H454" s="46" t="s">
        <v>186</v>
      </c>
      <c r="I454" s="46" t="s">
        <v>24</v>
      </c>
      <c r="J454" s="44" t="str">
        <f t="shared" si="7"/>
        <v>Não</v>
      </c>
      <c r="K454" s="47">
        <v>45070.0</v>
      </c>
      <c r="L454" s="72">
        <v>45126.0</v>
      </c>
      <c r="M454" s="45" t="s">
        <v>41</v>
      </c>
      <c r="N454" s="48">
        <v>0.016</v>
      </c>
      <c r="O454" s="44" t="s">
        <v>42</v>
      </c>
      <c r="P454" s="49">
        <v>0.1</v>
      </c>
      <c r="Q454" s="74"/>
      <c r="R454" s="50"/>
      <c r="S454" s="45" t="s">
        <v>113</v>
      </c>
      <c r="T454" s="24" t="s">
        <v>1588</v>
      </c>
      <c r="U454" s="9" t="s">
        <v>29</v>
      </c>
      <c r="V454" s="51" t="str">
        <f t="shared" si="3"/>
        <v>Encerrado</v>
      </c>
      <c r="W454" s="45"/>
      <c r="X454" s="52"/>
      <c r="Y454" s="54"/>
      <c r="Z454" s="54"/>
      <c r="AA454" s="54"/>
      <c r="AB454" s="54"/>
      <c r="AC454" s="54"/>
      <c r="AD454" s="54"/>
      <c r="AE454" s="54"/>
      <c r="AF454" s="54">
        <v>0.0</v>
      </c>
      <c r="AG454" s="54">
        <v>2497905.811</v>
      </c>
      <c r="AH454" s="54">
        <v>2498485.38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 t="str">
        <f t="array" ref="AT454">XLOOKUP(C454,'PL TOTAL D0'!A:A,'PL TOTAL D0'!C:C,"")</f>
        <v/>
      </c>
    </row>
    <row r="455" ht="15.75" customHeight="1">
      <c r="A455" s="41" t="s">
        <v>36</v>
      </c>
      <c r="B455" s="42" t="s">
        <v>1589</v>
      </c>
      <c r="C455" s="43" t="s">
        <v>1590</v>
      </c>
      <c r="D455" s="44" t="s">
        <v>56</v>
      </c>
      <c r="E455" s="45" t="s">
        <v>29</v>
      </c>
      <c r="F455" s="44" t="s">
        <v>110</v>
      </c>
      <c r="G455" s="44" t="str">
        <f t="shared" si="1"/>
        <v>Augusto</v>
      </c>
      <c r="H455" s="46" t="s">
        <v>111</v>
      </c>
      <c r="I455" s="46" t="s">
        <v>24</v>
      </c>
      <c r="J455" s="44" t="str">
        <f t="shared" si="7"/>
        <v>Não</v>
      </c>
      <c r="K455" s="47">
        <v>45168.0</v>
      </c>
      <c r="L455" s="72"/>
      <c r="M455" s="45" t="s">
        <v>41</v>
      </c>
      <c r="N455" s="48">
        <v>0.016</v>
      </c>
      <c r="O455" s="44" t="s">
        <v>42</v>
      </c>
      <c r="P455" s="49">
        <v>0.2</v>
      </c>
      <c r="Q455" s="74"/>
      <c r="R455" s="50"/>
      <c r="S455" s="45" t="s">
        <v>113</v>
      </c>
      <c r="T455" s="24" t="s">
        <v>1591</v>
      </c>
      <c r="U455" s="9" t="s">
        <v>29</v>
      </c>
      <c r="V455" s="51" t="str">
        <f t="shared" si="3"/>
        <v>Ativo</v>
      </c>
      <c r="W455" s="45"/>
      <c r="X455" s="52" t="s">
        <v>124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>
        <v>86640.52</v>
      </c>
      <c r="AK455" s="54">
        <v>87103.29</v>
      </c>
      <c r="AL455" s="54">
        <v>87579.02</v>
      </c>
      <c r="AM455" s="54">
        <v>87910.08</v>
      </c>
      <c r="AN455" s="54">
        <v>81281.6</v>
      </c>
      <c r="AO455" s="54">
        <v>58806.46</v>
      </c>
      <c r="AP455" s="53">
        <v>59229.76</v>
      </c>
      <c r="AQ455" s="53">
        <v>59694.45</v>
      </c>
      <c r="AR455" s="53">
        <v>59084.54</v>
      </c>
      <c r="AS455" s="53">
        <v>58900.06</v>
      </c>
      <c r="AT455" s="53">
        <f t="array" ref="AT455">XLOOKUP(C455,'PL TOTAL D0'!A:A,'PL TOTAL D0'!C:C,"")</f>
        <v>10609.15</v>
      </c>
    </row>
    <row r="456" ht="15.75" customHeight="1">
      <c r="A456" s="41" t="s">
        <v>36</v>
      </c>
      <c r="B456" s="42" t="s">
        <v>1592</v>
      </c>
      <c r="C456" s="43" t="s">
        <v>1593</v>
      </c>
      <c r="D456" s="44" t="s">
        <v>56</v>
      </c>
      <c r="E456" s="45" t="s">
        <v>29</v>
      </c>
      <c r="F456" s="44" t="s">
        <v>110</v>
      </c>
      <c r="G456" s="44" t="str">
        <f t="shared" si="1"/>
        <v>Breno</v>
      </c>
      <c r="H456" s="46" t="s">
        <v>111</v>
      </c>
      <c r="I456" s="46" t="s">
        <v>24</v>
      </c>
      <c r="J456" s="44" t="str">
        <f t="shared" si="7"/>
        <v>Não</v>
      </c>
      <c r="K456" s="47">
        <v>45158.0</v>
      </c>
      <c r="L456" s="45"/>
      <c r="M456" s="45" t="s">
        <v>41</v>
      </c>
      <c r="N456" s="48">
        <v>0.009</v>
      </c>
      <c r="O456" s="44" t="s">
        <v>42</v>
      </c>
      <c r="P456" s="49">
        <v>0.2</v>
      </c>
      <c r="Q456" s="50"/>
      <c r="R456" s="50"/>
      <c r="S456" s="45" t="s">
        <v>113</v>
      </c>
      <c r="T456" s="24" t="s">
        <v>1594</v>
      </c>
      <c r="U456" s="9" t="s">
        <v>29</v>
      </c>
      <c r="V456" s="51" t="str">
        <f t="shared" si="3"/>
        <v>Ativo</v>
      </c>
      <c r="W456" s="45"/>
      <c r="X456" s="52" t="s">
        <v>124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>
        <v>0.0</v>
      </c>
      <c r="AJ456" s="54">
        <v>598103.92</v>
      </c>
      <c r="AK456" s="54">
        <v>594234.29</v>
      </c>
      <c r="AL456" s="54">
        <v>594911.39</v>
      </c>
      <c r="AM456" s="54">
        <v>615008.45</v>
      </c>
      <c r="AN456" s="54">
        <v>649546.84</v>
      </c>
      <c r="AO456" s="54">
        <v>648672.86</v>
      </c>
      <c r="AP456" s="53">
        <v>652869.66</v>
      </c>
      <c r="AQ456" s="53">
        <v>655720.22</v>
      </c>
      <c r="AR456" s="53">
        <v>650035.26</v>
      </c>
      <c r="AS456" s="53">
        <v>651486.1</v>
      </c>
      <c r="AT456" s="53">
        <f t="array" ref="AT456">XLOOKUP(C456,'PL TOTAL D0'!A:A,'PL TOTAL D0'!C:C,"")</f>
        <v>651018.6</v>
      </c>
    </row>
    <row r="457" ht="15.75" customHeight="1">
      <c r="A457" s="6" t="s">
        <v>36</v>
      </c>
      <c r="B457" s="55" t="s">
        <v>1595</v>
      </c>
      <c r="C457" s="21" t="s">
        <v>1596</v>
      </c>
      <c r="D457" s="9" t="s">
        <v>56</v>
      </c>
      <c r="E457" s="24" t="s">
        <v>29</v>
      </c>
      <c r="F457" s="9" t="s">
        <v>352</v>
      </c>
      <c r="G457" s="44" t="str">
        <f t="shared" si="1"/>
        <v>Augusto</v>
      </c>
      <c r="H457" s="51" t="s">
        <v>111</v>
      </c>
      <c r="I457" s="51" t="s">
        <v>24</v>
      </c>
      <c r="J457" s="44" t="str">
        <f t="shared" si="7"/>
        <v>Não</v>
      </c>
      <c r="K457" s="57">
        <v>45348.0</v>
      </c>
      <c r="L457" s="45"/>
      <c r="M457" s="24" t="s">
        <v>112</v>
      </c>
      <c r="N457" s="58">
        <v>0.014</v>
      </c>
      <c r="O457" s="9" t="s">
        <v>42</v>
      </c>
      <c r="P457" s="59">
        <v>0.1</v>
      </c>
      <c r="Q457" s="50"/>
      <c r="R457" s="50"/>
      <c r="S457" s="24" t="s">
        <v>113</v>
      </c>
      <c r="T457" s="23" t="s">
        <v>1597</v>
      </c>
      <c r="U457" s="9" t="s">
        <v>29</v>
      </c>
      <c r="V457" s="51" t="str">
        <f t="shared" si="3"/>
        <v>Ativo</v>
      </c>
      <c r="W457" s="45"/>
      <c r="X457" s="52" t="s">
        <v>115</v>
      </c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3">
        <v>100044.69</v>
      </c>
      <c r="AQ457" s="53">
        <v>101250.66</v>
      </c>
      <c r="AR457" s="53">
        <v>101304.98</v>
      </c>
      <c r="AS457" s="53">
        <v>101692.8</v>
      </c>
      <c r="AT457" s="53">
        <f t="array" ref="AT457">XLOOKUP(C457,'PL TOTAL D0'!A:A,'PL TOTAL D0'!C:C,"")</f>
        <v>102424.3</v>
      </c>
    </row>
    <row r="458" ht="15.75" customHeight="1">
      <c r="A458" s="41" t="s">
        <v>36</v>
      </c>
      <c r="B458" s="42" t="s">
        <v>1598</v>
      </c>
      <c r="C458" s="43" t="s">
        <v>1599</v>
      </c>
      <c r="D458" s="44" t="s">
        <v>18</v>
      </c>
      <c r="E458" s="45" t="s">
        <v>29</v>
      </c>
      <c r="F458" s="44" t="s">
        <v>295</v>
      </c>
      <c r="G458" s="44" t="str">
        <f t="shared" si="1"/>
        <v>Augusto</v>
      </c>
      <c r="H458" s="51" t="s">
        <v>111</v>
      </c>
      <c r="I458" s="51" t="s">
        <v>24</v>
      </c>
      <c r="J458" s="44" t="str">
        <f t="shared" si="7"/>
        <v>Não</v>
      </c>
      <c r="K458" s="47">
        <v>45043.0</v>
      </c>
      <c r="L458" s="45"/>
      <c r="M458" s="24" t="s">
        <v>781</v>
      </c>
      <c r="N458" s="58">
        <v>0.007</v>
      </c>
      <c r="O458" s="44" t="s">
        <v>24</v>
      </c>
      <c r="P458" s="49">
        <v>0.0</v>
      </c>
      <c r="Q458" s="50"/>
      <c r="R458" s="60" t="s">
        <v>1600</v>
      </c>
      <c r="S458" s="45" t="s">
        <v>113</v>
      </c>
      <c r="T458" s="24" t="s">
        <v>1601</v>
      </c>
      <c r="U458" s="9" t="s">
        <v>29</v>
      </c>
      <c r="V458" s="51" t="str">
        <f t="shared" si="3"/>
        <v>Ativo</v>
      </c>
      <c r="W458" s="45"/>
      <c r="X458" s="52" t="s">
        <v>124</v>
      </c>
      <c r="Y458" s="54"/>
      <c r="Z458" s="54"/>
      <c r="AA458" s="54"/>
      <c r="AB458" s="54"/>
      <c r="AC458" s="54"/>
      <c r="AD458" s="54"/>
      <c r="AE458" s="54"/>
      <c r="AF458" s="54">
        <v>23000.0</v>
      </c>
      <c r="AG458" s="54">
        <v>15154.39</v>
      </c>
      <c r="AH458" s="54">
        <v>15296.76</v>
      </c>
      <c r="AI458" s="54">
        <v>15420.75</v>
      </c>
      <c r="AJ458" s="54">
        <v>15586.14</v>
      </c>
      <c r="AK458" s="54">
        <v>15725.28</v>
      </c>
      <c r="AL458" s="54">
        <v>15878.29</v>
      </c>
      <c r="AM458" s="54">
        <v>16003.69</v>
      </c>
      <c r="AN458" s="54">
        <v>16135.27</v>
      </c>
      <c r="AO458" s="54">
        <v>16089.04</v>
      </c>
      <c r="AP458" s="53">
        <v>16200.64</v>
      </c>
      <c r="AQ458" s="53">
        <v>51666.39</v>
      </c>
      <c r="AR458" s="53">
        <v>51419.29</v>
      </c>
      <c r="AS458" s="53">
        <v>51541.81</v>
      </c>
      <c r="AT458" s="53">
        <f t="array" ref="AT458">XLOOKUP(C458,'PL TOTAL D0'!A:A,'PL TOTAL D0'!C:C,"")</f>
        <v>51707.88</v>
      </c>
    </row>
    <row r="459" ht="15.75" customHeight="1">
      <c r="A459" s="41" t="s">
        <v>36</v>
      </c>
      <c r="B459" s="42" t="s">
        <v>1602</v>
      </c>
      <c r="C459" s="43" t="s">
        <v>1603</v>
      </c>
      <c r="D459" s="44" t="s">
        <v>18</v>
      </c>
      <c r="E459" s="45" t="s">
        <v>46</v>
      </c>
      <c r="F459" s="44" t="s">
        <v>567</v>
      </c>
      <c r="G459" s="44" t="str">
        <f t="shared" si="1"/>
        <v>Augusto</v>
      </c>
      <c r="H459" s="46" t="s">
        <v>111</v>
      </c>
      <c r="I459" s="46" t="s">
        <v>24</v>
      </c>
      <c r="J459" s="44" t="str">
        <f t="shared" si="7"/>
        <v>Não</v>
      </c>
      <c r="K459" s="47">
        <v>44973.0</v>
      </c>
      <c r="L459" s="45"/>
      <c r="M459" s="45" t="s">
        <v>41</v>
      </c>
      <c r="N459" s="48">
        <v>0.015</v>
      </c>
      <c r="O459" s="44" t="s">
        <v>42</v>
      </c>
      <c r="P459" s="49">
        <v>0.1</v>
      </c>
      <c r="Q459" s="50"/>
      <c r="R459" s="50"/>
      <c r="S459" s="45" t="s">
        <v>113</v>
      </c>
      <c r="T459" s="24" t="s">
        <v>1604</v>
      </c>
      <c r="U459" s="9" t="s">
        <v>46</v>
      </c>
      <c r="V459" s="51" t="str">
        <f t="shared" si="3"/>
        <v>Ativo</v>
      </c>
      <c r="W459" s="45"/>
      <c r="X459" s="52" t="s">
        <v>124</v>
      </c>
      <c r="Y459" s="54"/>
      <c r="Z459" s="54"/>
      <c r="AA459" s="54"/>
      <c r="AB459" s="54"/>
      <c r="AC459" s="54">
        <v>0.0</v>
      </c>
      <c r="AD459" s="54">
        <v>30166.52</v>
      </c>
      <c r="AE459" s="54">
        <v>32411.69</v>
      </c>
      <c r="AF459" s="54">
        <v>34582.67</v>
      </c>
      <c r="AG459" s="54">
        <v>37421.92</v>
      </c>
      <c r="AH459" s="54">
        <v>40114.94</v>
      </c>
      <c r="AI459" s="54">
        <v>40553.65</v>
      </c>
      <c r="AJ459" s="54">
        <v>40571.92</v>
      </c>
      <c r="AK459" s="54">
        <v>40649.3</v>
      </c>
      <c r="AL459" s="54">
        <v>40627.37</v>
      </c>
      <c r="AM459" s="54">
        <v>41061.6</v>
      </c>
      <c r="AN459" s="54">
        <v>41826.03</v>
      </c>
      <c r="AO459" s="54">
        <v>41287.2</v>
      </c>
      <c r="AP459" s="53">
        <v>41549.16</v>
      </c>
      <c r="AQ459" s="53">
        <v>41967.58</v>
      </c>
      <c r="AR459" s="53">
        <v>41272.03</v>
      </c>
      <c r="AS459" s="53">
        <v>41221.46</v>
      </c>
      <c r="AT459" s="53">
        <f t="array" ref="AT459">XLOOKUP(C459,'PL TOTAL D0'!A:A,'PL TOTAL D0'!C:C,"")</f>
        <v>41425.75</v>
      </c>
    </row>
    <row r="460" ht="15.75" customHeight="1">
      <c r="A460" s="41" t="s">
        <v>36</v>
      </c>
      <c r="B460" s="97" t="s">
        <v>1605</v>
      </c>
      <c r="C460" s="156" t="s">
        <v>1606</v>
      </c>
      <c r="D460" s="44" t="s">
        <v>18</v>
      </c>
      <c r="E460" s="45" t="s">
        <v>19</v>
      </c>
      <c r="F460" s="44" t="s">
        <v>20</v>
      </c>
      <c r="G460" s="44" t="str">
        <f t="shared" si="1"/>
        <v>Augusto</v>
      </c>
      <c r="H460" s="51" t="s">
        <v>111</v>
      </c>
      <c r="I460" s="51" t="s">
        <v>24</v>
      </c>
      <c r="J460" s="44" t="str">
        <f t="shared" si="7"/>
        <v>Não</v>
      </c>
      <c r="K460" s="47">
        <v>45253.0</v>
      </c>
      <c r="L460" s="45"/>
      <c r="M460" s="45" t="s">
        <v>51</v>
      </c>
      <c r="N460" s="94">
        <v>0.012</v>
      </c>
      <c r="O460" s="95" t="s">
        <v>24</v>
      </c>
      <c r="P460" s="96">
        <v>0.0</v>
      </c>
      <c r="Q460" s="50"/>
      <c r="R460" s="50"/>
      <c r="S460" s="45" t="s">
        <v>113</v>
      </c>
      <c r="T460" s="24" t="s">
        <v>1607</v>
      </c>
      <c r="U460" s="9" t="s">
        <v>19</v>
      </c>
      <c r="V460" s="51" t="str">
        <f t="shared" si="3"/>
        <v>Ativo</v>
      </c>
      <c r="W460" s="45"/>
      <c r="X460" s="52" t="s">
        <v>124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>
        <v>0.0</v>
      </c>
      <c r="AN460" s="54">
        <v>2300.0</v>
      </c>
      <c r="AO460" s="54">
        <v>2300.0</v>
      </c>
      <c r="AP460" s="53">
        <v>2311.38</v>
      </c>
      <c r="AQ460" s="53">
        <v>2325.06</v>
      </c>
      <c r="AR460" s="53">
        <v>2335.63</v>
      </c>
      <c r="AS460" s="53">
        <v>2354.04</v>
      </c>
      <c r="AT460" s="53">
        <f t="array" ref="AT460">XLOOKUP(C460,'PL TOTAL D0'!A:A,'PL TOTAL D0'!C:C,"")</f>
        <v>2364.72</v>
      </c>
    </row>
    <row r="461" ht="15.75" customHeight="1">
      <c r="A461" s="41" t="s">
        <v>36</v>
      </c>
      <c r="B461" s="111" t="s">
        <v>1608</v>
      </c>
      <c r="C461" s="43" t="s">
        <v>1609</v>
      </c>
      <c r="D461" s="44" t="s">
        <v>18</v>
      </c>
      <c r="E461" s="45" t="s">
        <v>19</v>
      </c>
      <c r="F461" s="44" t="s">
        <v>20</v>
      </c>
      <c r="G461" s="44" t="str">
        <f t="shared" si="1"/>
        <v>Augusto</v>
      </c>
      <c r="H461" s="46" t="s">
        <v>111</v>
      </c>
      <c r="I461" s="46" t="s">
        <v>24</v>
      </c>
      <c r="J461" s="44" t="str">
        <f t="shared" si="7"/>
        <v>Não</v>
      </c>
      <c r="K461" s="47">
        <v>45149.0</v>
      </c>
      <c r="L461" s="62"/>
      <c r="M461" s="45" t="s">
        <v>51</v>
      </c>
      <c r="N461" s="48">
        <v>0.012</v>
      </c>
      <c r="O461" s="44" t="s">
        <v>24</v>
      </c>
      <c r="P461" s="49">
        <v>0.0</v>
      </c>
      <c r="Q461" s="50"/>
      <c r="R461" s="50"/>
      <c r="S461" s="45" t="s">
        <v>113</v>
      </c>
      <c r="T461" s="24" t="s">
        <v>1610</v>
      </c>
      <c r="U461" s="9" t="s">
        <v>19</v>
      </c>
      <c r="V461" s="51" t="str">
        <f t="shared" si="3"/>
        <v>Ativo</v>
      </c>
      <c r="W461" s="45"/>
      <c r="X461" s="52" t="s">
        <v>124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>
        <v>0.0</v>
      </c>
      <c r="AI461" s="54">
        <v>0.0</v>
      </c>
      <c r="AJ461" s="54">
        <v>12077.1</v>
      </c>
      <c r="AK461" s="54">
        <v>12189.66</v>
      </c>
      <c r="AL461" s="54">
        <v>13818.94</v>
      </c>
      <c r="AM461" s="54">
        <v>13925.05</v>
      </c>
      <c r="AN461" s="54">
        <v>14038.81</v>
      </c>
      <c r="AO461" s="54">
        <v>14162.82</v>
      </c>
      <c r="AP461" s="53">
        <v>14265.7</v>
      </c>
      <c r="AQ461" s="53">
        <v>15351.73</v>
      </c>
      <c r="AR461" s="53">
        <v>34293.2</v>
      </c>
      <c r="AS461" s="53">
        <v>34878.2</v>
      </c>
      <c r="AT461" s="53">
        <f t="array" ref="AT461">XLOOKUP(C461,'PL TOTAL D0'!A:A,'PL TOTAL D0'!C:C,"")</f>
        <v>50468.13</v>
      </c>
    </row>
    <row r="462" ht="15.75" customHeight="1">
      <c r="A462" s="41" t="s">
        <v>36</v>
      </c>
      <c r="B462" s="42" t="s">
        <v>1611</v>
      </c>
      <c r="C462" s="43" t="s">
        <v>1612</v>
      </c>
      <c r="D462" s="44" t="s">
        <v>56</v>
      </c>
      <c r="E462" s="45" t="s">
        <v>29</v>
      </c>
      <c r="F462" s="44" t="s">
        <v>1613</v>
      </c>
      <c r="G462" s="44" t="str">
        <f t="shared" si="1"/>
        <v>Augusto</v>
      </c>
      <c r="H462" s="46" t="s">
        <v>111</v>
      </c>
      <c r="I462" s="46" t="s">
        <v>24</v>
      </c>
      <c r="J462" s="44" t="str">
        <f t="shared" si="7"/>
        <v>Sim</v>
      </c>
      <c r="K462" s="47">
        <v>44973.0</v>
      </c>
      <c r="L462" s="45"/>
      <c r="M462" s="24" t="s">
        <v>715</v>
      </c>
      <c r="N462" s="48">
        <v>0.012</v>
      </c>
      <c r="O462" s="44" t="s">
        <v>24</v>
      </c>
      <c r="P462" s="49">
        <v>0.0</v>
      </c>
      <c r="Q462" s="60" t="s">
        <v>1614</v>
      </c>
      <c r="R462" s="50"/>
      <c r="S462" s="45" t="s">
        <v>113</v>
      </c>
      <c r="T462" s="24" t="s">
        <v>1615</v>
      </c>
      <c r="U462" s="9" t="s">
        <v>29</v>
      </c>
      <c r="V462" s="51" t="str">
        <f t="shared" si="3"/>
        <v>Ativo</v>
      </c>
      <c r="W462" s="45"/>
      <c r="X462" s="52" t="s">
        <v>115</v>
      </c>
      <c r="Y462" s="54"/>
      <c r="Z462" s="54"/>
      <c r="AA462" s="54"/>
      <c r="AB462" s="54"/>
      <c r="AC462" s="54">
        <v>0.0</v>
      </c>
      <c r="AD462" s="54">
        <v>0.0</v>
      </c>
      <c r="AE462" s="54">
        <v>0.0</v>
      </c>
      <c r="AF462" s="54">
        <v>347988.69</v>
      </c>
      <c r="AG462" s="54">
        <v>357710.52</v>
      </c>
      <c r="AH462" s="54">
        <v>364672.27</v>
      </c>
      <c r="AI462" s="54">
        <v>370568.08</v>
      </c>
      <c r="AJ462" s="54">
        <v>374390.39</v>
      </c>
      <c r="AK462" s="54">
        <v>376886.21</v>
      </c>
      <c r="AL462" s="54">
        <v>376422.29</v>
      </c>
      <c r="AM462" s="54">
        <v>380757.32</v>
      </c>
      <c r="AN462" s="54">
        <v>386224.65</v>
      </c>
      <c r="AO462" s="54">
        <v>388515.52</v>
      </c>
      <c r="AP462" s="53">
        <v>393413.58</v>
      </c>
      <c r="AQ462" s="53">
        <v>396652.54</v>
      </c>
      <c r="AR462" s="53">
        <v>396242.02</v>
      </c>
      <c r="AS462" s="53">
        <v>397246.1</v>
      </c>
      <c r="AT462" s="53">
        <f t="array" ref="AT462">XLOOKUP(C462,'PL TOTAL D0'!A:A,'PL TOTAL D0'!C:C,"")</f>
        <v>397970.7</v>
      </c>
    </row>
    <row r="463" ht="15.75" customHeight="1">
      <c r="A463" s="41" t="s">
        <v>36</v>
      </c>
      <c r="B463" s="42" t="s">
        <v>1616</v>
      </c>
      <c r="C463" s="43" t="s">
        <v>1617</v>
      </c>
      <c r="D463" s="9" t="s">
        <v>77</v>
      </c>
      <c r="E463" s="24" t="s">
        <v>29</v>
      </c>
      <c r="F463" s="9" t="s">
        <v>182</v>
      </c>
      <c r="G463" s="44" t="str">
        <f t="shared" si="1"/>
        <v>Augusto</v>
      </c>
      <c r="H463" s="51" t="s">
        <v>111</v>
      </c>
      <c r="I463" s="51" t="s">
        <v>24</v>
      </c>
      <c r="J463" s="44" t="str">
        <f t="shared" si="7"/>
        <v>Não</v>
      </c>
      <c r="K463" s="57">
        <v>45449.0</v>
      </c>
      <c r="L463" s="45"/>
      <c r="M463" s="24" t="s">
        <v>112</v>
      </c>
      <c r="N463" s="58">
        <v>0.012</v>
      </c>
      <c r="O463" s="9" t="s">
        <v>42</v>
      </c>
      <c r="P463" s="59">
        <v>0.1</v>
      </c>
      <c r="Q463" s="60"/>
      <c r="R463" s="50"/>
      <c r="S463" s="24" t="s">
        <v>113</v>
      </c>
      <c r="T463" s="24" t="s">
        <v>1618</v>
      </c>
      <c r="U463" s="9" t="s">
        <v>29</v>
      </c>
      <c r="V463" s="51" t="str">
        <f t="shared" si="3"/>
        <v>Ativo</v>
      </c>
      <c r="W463" s="24" t="s">
        <v>69</v>
      </c>
      <c r="X463" s="52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3"/>
      <c r="AQ463" s="53"/>
      <c r="AR463" s="53"/>
      <c r="AS463" s="53"/>
      <c r="AT463" s="53">
        <f t="array" ref="AT463">XLOOKUP(C463,'PL TOTAL D0'!A:A,'PL TOTAL D0'!C:C,"")</f>
        <v>389887.7</v>
      </c>
    </row>
    <row r="464" ht="15.75" customHeight="1">
      <c r="A464" s="6" t="s">
        <v>36</v>
      </c>
      <c r="B464" s="55" t="s">
        <v>1619</v>
      </c>
      <c r="C464" s="7" t="s">
        <v>1620</v>
      </c>
      <c r="D464" s="9" t="s">
        <v>18</v>
      </c>
      <c r="E464" s="24" t="s">
        <v>29</v>
      </c>
      <c r="F464" s="9" t="s">
        <v>167</v>
      </c>
      <c r="G464" s="44" t="str">
        <f t="shared" si="1"/>
        <v>Breno</v>
      </c>
      <c r="H464" s="51" t="s">
        <v>111</v>
      </c>
      <c r="I464" s="51" t="s">
        <v>24</v>
      </c>
      <c r="J464" s="44" t="str">
        <f t="shared" si="7"/>
        <v>Não</v>
      </c>
      <c r="K464" s="57">
        <v>45359.0</v>
      </c>
      <c r="L464" s="62"/>
      <c r="M464" s="24" t="s">
        <v>51</v>
      </c>
      <c r="N464" s="58">
        <v>0.012</v>
      </c>
      <c r="O464" s="9" t="s">
        <v>24</v>
      </c>
      <c r="P464" s="59">
        <v>0.0</v>
      </c>
      <c r="Q464" s="60"/>
      <c r="R464" s="60" t="s">
        <v>1621</v>
      </c>
      <c r="S464" s="24" t="s">
        <v>113</v>
      </c>
      <c r="T464" s="5" t="s">
        <v>1622</v>
      </c>
      <c r="U464" s="9" t="s">
        <v>29</v>
      </c>
      <c r="V464" s="51" t="str">
        <f t="shared" si="3"/>
        <v>Ativo</v>
      </c>
      <c r="W464" s="45"/>
      <c r="X464" s="52" t="s">
        <v>124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3"/>
      <c r="AQ464" s="53">
        <v>350725.59</v>
      </c>
      <c r="AR464" s="53">
        <v>351793.23</v>
      </c>
      <c r="AS464" s="53">
        <v>354369.2</v>
      </c>
      <c r="AT464" s="53">
        <f t="array" ref="AT464">XLOOKUP(C464,'PL TOTAL D0'!A:A,'PL TOTAL D0'!C:C,"")</f>
        <v>424859.3</v>
      </c>
    </row>
    <row r="465" ht="15.75" customHeight="1">
      <c r="A465" s="41" t="s">
        <v>36</v>
      </c>
      <c r="B465" s="42" t="s">
        <v>1623</v>
      </c>
      <c r="C465" s="43" t="s">
        <v>1624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46" t="s">
        <v>111</v>
      </c>
      <c r="I465" s="46" t="s">
        <v>24</v>
      </c>
      <c r="J465" s="44" t="str">
        <f t="shared" si="7"/>
        <v>Não</v>
      </c>
      <c r="K465" s="47">
        <v>45034.0</v>
      </c>
      <c r="L465" s="45"/>
      <c r="M465" s="45" t="s">
        <v>51</v>
      </c>
      <c r="N465" s="48">
        <v>0.012</v>
      </c>
      <c r="O465" s="44" t="s">
        <v>24</v>
      </c>
      <c r="P465" s="49">
        <v>0.0</v>
      </c>
      <c r="Q465" s="50"/>
      <c r="R465" s="50"/>
      <c r="S465" s="45" t="s">
        <v>113</v>
      </c>
      <c r="T465" s="24" t="s">
        <v>1625</v>
      </c>
      <c r="U465" s="9" t="s">
        <v>29</v>
      </c>
      <c r="V465" s="51" t="str">
        <f t="shared" si="3"/>
        <v>Ativo</v>
      </c>
      <c r="W465" s="45"/>
      <c r="X465" s="52" t="s">
        <v>124</v>
      </c>
      <c r="Y465" s="54"/>
      <c r="Z465" s="54"/>
      <c r="AA465" s="54"/>
      <c r="AB465" s="54"/>
      <c r="AC465" s="54"/>
      <c r="AD465" s="54"/>
      <c r="AE465" s="54">
        <v>0.0</v>
      </c>
      <c r="AF465" s="54">
        <v>114482.14</v>
      </c>
      <c r="AG465" s="54">
        <v>116324.12</v>
      </c>
      <c r="AH465" s="54">
        <v>117665.37</v>
      </c>
      <c r="AI465" s="54">
        <v>158063.24</v>
      </c>
      <c r="AJ465" s="54">
        <v>158805.14</v>
      </c>
      <c r="AK465" s="54">
        <v>159033.28</v>
      </c>
      <c r="AL465" s="54">
        <v>160346.51</v>
      </c>
      <c r="AM465" s="54">
        <v>162382.9</v>
      </c>
      <c r="AN465" s="54">
        <v>163655.53</v>
      </c>
      <c r="AO465" s="54">
        <v>164859.7</v>
      </c>
      <c r="AP465" s="53">
        <v>166549.19</v>
      </c>
      <c r="AQ465" s="53">
        <v>167903.82</v>
      </c>
      <c r="AR465" s="53">
        <v>167832.6</v>
      </c>
      <c r="AS465" s="53">
        <v>170532.3</v>
      </c>
      <c r="AT465" s="53">
        <f t="array" ref="AT465">XLOOKUP(C465,'PL TOTAL D0'!A:A,'PL TOTAL D0'!C:C,"")</f>
        <v>120218.6</v>
      </c>
    </row>
    <row r="466" ht="15.75" customHeight="1">
      <c r="A466" s="41" t="s">
        <v>36</v>
      </c>
      <c r="B466" s="42" t="s">
        <v>1626</v>
      </c>
      <c r="C466" s="43" t="s">
        <v>1627</v>
      </c>
      <c r="D466" s="44" t="s">
        <v>18</v>
      </c>
      <c r="E466" s="45" t="s">
        <v>175</v>
      </c>
      <c r="F466" s="44" t="s">
        <v>197</v>
      </c>
      <c r="G466" s="44" t="str">
        <f t="shared" si="1"/>
        <v>Breno</v>
      </c>
      <c r="H466" s="46" t="s">
        <v>111</v>
      </c>
      <c r="I466" s="46" t="s">
        <v>24</v>
      </c>
      <c r="J466" s="44" t="str">
        <f t="shared" si="7"/>
        <v>Sim</v>
      </c>
      <c r="K466" s="47">
        <v>45070.0</v>
      </c>
      <c r="L466" s="62"/>
      <c r="M466" s="45" t="s">
        <v>772</v>
      </c>
      <c r="N466" s="48">
        <v>0.02</v>
      </c>
      <c r="O466" s="44" t="s">
        <v>191</v>
      </c>
      <c r="P466" s="49">
        <v>0.2</v>
      </c>
      <c r="Q466" s="60" t="s">
        <v>1628</v>
      </c>
      <c r="R466" s="50"/>
      <c r="S466" s="45" t="s">
        <v>113</v>
      </c>
      <c r="T466" s="24" t="s">
        <v>1629</v>
      </c>
      <c r="U466" s="9" t="s">
        <v>179</v>
      </c>
      <c r="V466" s="51" t="str">
        <f t="shared" si="3"/>
        <v>Ativo</v>
      </c>
      <c r="W466" s="45"/>
      <c r="X466" s="52" t="s">
        <v>115</v>
      </c>
      <c r="Y466" s="54"/>
      <c r="Z466" s="54"/>
      <c r="AA466" s="54"/>
      <c r="AB466" s="54"/>
      <c r="AC466" s="54"/>
      <c r="AD466" s="54"/>
      <c r="AE466" s="54"/>
      <c r="AF466" s="54">
        <v>0.0</v>
      </c>
      <c r="AG466" s="54">
        <v>0.0</v>
      </c>
      <c r="AH466" s="54">
        <v>481579.68</v>
      </c>
      <c r="AI466" s="54">
        <v>479112.38</v>
      </c>
      <c r="AJ466" s="54">
        <v>482826.85</v>
      </c>
      <c r="AK466" s="54">
        <v>494486.85</v>
      </c>
      <c r="AL466" s="54">
        <v>491878.69</v>
      </c>
      <c r="AM466" s="54">
        <v>533565.37</v>
      </c>
      <c r="AN466" s="54">
        <v>585023.88</v>
      </c>
      <c r="AO466" s="54">
        <v>573373.79</v>
      </c>
      <c r="AP466" s="53">
        <v>575238.78</v>
      </c>
      <c r="AQ466" s="53">
        <v>574607.37</v>
      </c>
      <c r="AR466" s="53">
        <v>559333.6</v>
      </c>
      <c r="AS466" s="53">
        <v>560456.7</v>
      </c>
      <c r="AT466" s="53">
        <f t="array" ref="AT466">XLOOKUP(C466,'PL TOTAL D0'!A:A,'PL TOTAL D0'!C:C,"")</f>
        <v>566993.1</v>
      </c>
    </row>
    <row r="467" ht="15.75" customHeight="1">
      <c r="A467" s="41" t="s">
        <v>36</v>
      </c>
      <c r="B467" s="66" t="s">
        <v>1630</v>
      </c>
      <c r="C467" s="217" t="s">
        <v>1631</v>
      </c>
      <c r="D467" s="44" t="s">
        <v>18</v>
      </c>
      <c r="E467" s="45" t="s">
        <v>175</v>
      </c>
      <c r="F467" s="44" t="s">
        <v>197</v>
      </c>
      <c r="G467" s="44" t="str">
        <f t="shared" si="1"/>
        <v>#N/A</v>
      </c>
      <c r="H467" s="51" t="s">
        <v>147</v>
      </c>
      <c r="I467" s="51" t="s">
        <v>220</v>
      </c>
      <c r="J467" s="44" t="str">
        <f t="shared" si="7"/>
        <v>Não</v>
      </c>
      <c r="K467" s="47">
        <v>45209.0</v>
      </c>
      <c r="L467" s="45"/>
      <c r="M467" s="45" t="s">
        <v>51</v>
      </c>
      <c r="N467" s="48">
        <v>0.012</v>
      </c>
      <c r="O467" s="44" t="s">
        <v>24</v>
      </c>
      <c r="P467" s="49">
        <v>0.0</v>
      </c>
      <c r="Q467" s="60"/>
      <c r="R467" s="138"/>
      <c r="S467" s="45" t="s">
        <v>113</v>
      </c>
      <c r="T467" s="24" t="s">
        <v>1632</v>
      </c>
      <c r="U467" s="9" t="s">
        <v>179</v>
      </c>
      <c r="V467" s="51" t="str">
        <f t="shared" si="3"/>
        <v>Ativo</v>
      </c>
      <c r="W467" s="45"/>
      <c r="X467" s="52" t="s">
        <v>115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>
        <v>0.0</v>
      </c>
      <c r="AL467" s="54">
        <v>0.0</v>
      </c>
      <c r="AM467" s="54">
        <v>0.0</v>
      </c>
      <c r="AN467" s="54">
        <v>0.0</v>
      </c>
      <c r="AO467" s="54">
        <v>0.0</v>
      </c>
      <c r="AP467" s="53">
        <v>0.0</v>
      </c>
      <c r="AQ467" s="53">
        <v>0.0</v>
      </c>
      <c r="AR467" s="53">
        <v>0.0</v>
      </c>
      <c r="AS467" s="53">
        <v>0.0</v>
      </c>
      <c r="AT467" s="53" t="str">
        <f t="array" ref="AT467">XLOOKUP(C467,'PL TOTAL D0'!A:A,'PL TOTAL D0'!C:C,"")</f>
        <v/>
      </c>
    </row>
    <row r="468" ht="15.75" customHeight="1">
      <c r="A468" s="41" t="s">
        <v>36</v>
      </c>
      <c r="B468" s="42" t="s">
        <v>1633</v>
      </c>
      <c r="C468" s="43" t="s">
        <v>1634</v>
      </c>
      <c r="D468" s="44" t="s">
        <v>18</v>
      </c>
      <c r="E468" s="45" t="s">
        <v>29</v>
      </c>
      <c r="F468" s="44" t="s">
        <v>295</v>
      </c>
      <c r="G468" s="44" t="str">
        <f t="shared" si="1"/>
        <v>Augusto</v>
      </c>
      <c r="H468" s="51" t="s">
        <v>147</v>
      </c>
      <c r="I468" s="51" t="s">
        <v>220</v>
      </c>
      <c r="J468" s="44" t="str">
        <f t="shared" si="7"/>
        <v>Não</v>
      </c>
      <c r="K468" s="47">
        <v>44911.0</v>
      </c>
      <c r="L468" s="45"/>
      <c r="M468" s="45" t="s">
        <v>190</v>
      </c>
      <c r="N468" s="48">
        <v>0.025</v>
      </c>
      <c r="O468" s="44" t="s">
        <v>191</v>
      </c>
      <c r="P468" s="49">
        <v>0.2</v>
      </c>
      <c r="Q468" s="63"/>
      <c r="R468" s="60" t="s">
        <v>1635</v>
      </c>
      <c r="S468" s="45" t="s">
        <v>113</v>
      </c>
      <c r="T468" s="24" t="s">
        <v>1636</v>
      </c>
      <c r="U468" s="9" t="s">
        <v>29</v>
      </c>
      <c r="V468" s="51" t="str">
        <f t="shared" si="3"/>
        <v>Ativo</v>
      </c>
      <c r="W468" s="45"/>
      <c r="X468" s="52" t="s">
        <v>124</v>
      </c>
      <c r="Y468" s="54"/>
      <c r="Z468" s="54"/>
      <c r="AA468" s="54"/>
      <c r="AB468" s="54">
        <v>14721.08</v>
      </c>
      <c r="AC468" s="54">
        <v>14932.95</v>
      </c>
      <c r="AD468" s="54">
        <v>15016.78</v>
      </c>
      <c r="AE468" s="54">
        <v>15092.34</v>
      </c>
      <c r="AF468" s="54">
        <v>15185.7</v>
      </c>
      <c r="AG468" s="54">
        <v>5316.89</v>
      </c>
      <c r="AH468" s="54">
        <v>5698.8</v>
      </c>
      <c r="AI468" s="54">
        <v>5852.36</v>
      </c>
      <c r="AJ468" s="54">
        <v>5390.36</v>
      </c>
      <c r="AK468" s="54">
        <v>5272.2</v>
      </c>
      <c r="AL468" s="54">
        <v>5006.41</v>
      </c>
      <c r="AM468" s="54">
        <v>5366.84</v>
      </c>
      <c r="AN468" s="54">
        <v>5643.12</v>
      </c>
      <c r="AO468" s="54">
        <v>35.34</v>
      </c>
      <c r="AP468" s="53">
        <v>35.29</v>
      </c>
      <c r="AQ468" s="53">
        <v>35.29</v>
      </c>
      <c r="AR468" s="53">
        <v>35.29</v>
      </c>
      <c r="AS468" s="53">
        <v>35.29</v>
      </c>
      <c r="AT468" s="53">
        <f t="array" ref="AT468">XLOOKUP(C468,'PL TOTAL D0'!A:A,'PL TOTAL D0'!C:C,"")</f>
        <v>35.29</v>
      </c>
    </row>
    <row r="469" ht="15.75" customHeight="1">
      <c r="A469" s="41" t="s">
        <v>36</v>
      </c>
      <c r="B469" s="42" t="s">
        <v>1633</v>
      </c>
      <c r="C469" s="43" t="s">
        <v>1637</v>
      </c>
      <c r="D469" s="44" t="s">
        <v>18</v>
      </c>
      <c r="E469" s="45" t="s">
        <v>29</v>
      </c>
      <c r="F469" s="44" t="s">
        <v>295</v>
      </c>
      <c r="G469" s="44" t="str">
        <f t="shared" si="1"/>
        <v>Augusto</v>
      </c>
      <c r="H469" s="51" t="s">
        <v>111</v>
      </c>
      <c r="I469" s="46" t="s">
        <v>24</v>
      </c>
      <c r="J469" s="44" t="str">
        <f t="shared" si="7"/>
        <v>Não</v>
      </c>
      <c r="K469" s="47">
        <v>44893.0</v>
      </c>
      <c r="L469" s="45"/>
      <c r="M469" s="24" t="s">
        <v>41</v>
      </c>
      <c r="N469" s="58">
        <v>0.015</v>
      </c>
      <c r="O469" s="9" t="s">
        <v>42</v>
      </c>
      <c r="P469" s="59">
        <v>0.1</v>
      </c>
      <c r="Q469" s="60"/>
      <c r="R469" s="50"/>
      <c r="S469" s="45" t="s">
        <v>113</v>
      </c>
      <c r="T469" s="24" t="s">
        <v>1636</v>
      </c>
      <c r="U469" s="9" t="s">
        <v>29</v>
      </c>
      <c r="V469" s="51" t="str">
        <f t="shared" si="3"/>
        <v>Ativo</v>
      </c>
      <c r="W469" s="45"/>
      <c r="X469" s="52" t="s">
        <v>124</v>
      </c>
      <c r="Y469" s="54"/>
      <c r="Z469" s="54"/>
      <c r="AA469" s="54"/>
      <c r="AB469" s="54">
        <v>64596.85</v>
      </c>
      <c r="AC469" s="54">
        <v>65271.12</v>
      </c>
      <c r="AD469" s="54">
        <v>65927.09</v>
      </c>
      <c r="AE469" s="54">
        <v>66639.29</v>
      </c>
      <c r="AF469" s="54">
        <v>67134.96</v>
      </c>
      <c r="AG469" s="54">
        <v>67680.42</v>
      </c>
      <c r="AH469" s="54">
        <v>68277.54</v>
      </c>
      <c r="AI469" s="54">
        <v>68884.14</v>
      </c>
      <c r="AJ469" s="54">
        <v>79671.28</v>
      </c>
      <c r="AK469" s="54">
        <v>80142.49</v>
      </c>
      <c r="AL469" s="54">
        <v>80771.11</v>
      </c>
      <c r="AM469" s="54">
        <v>76230.72</v>
      </c>
      <c r="AN469" s="54">
        <v>76436.55</v>
      </c>
      <c r="AO469" s="54">
        <v>77264.27</v>
      </c>
      <c r="AP469" s="53">
        <v>77705.23</v>
      </c>
      <c r="AQ469" s="53">
        <v>98754.33</v>
      </c>
      <c r="AR469" s="53">
        <v>101220.8</v>
      </c>
      <c r="AS469" s="53">
        <v>115801.3</v>
      </c>
      <c r="AT469" s="53">
        <f t="array" ref="AT469">XLOOKUP(C469,'PL TOTAL D0'!A:A,'PL TOTAL D0'!C:C,"")</f>
        <v>113405.7</v>
      </c>
    </row>
    <row r="470" ht="15.75" customHeight="1">
      <c r="A470" s="41" t="s">
        <v>36</v>
      </c>
      <c r="B470" s="66" t="s">
        <v>1638</v>
      </c>
      <c r="C470" s="218" t="s">
        <v>1639</v>
      </c>
      <c r="D470" s="44" t="s">
        <v>18</v>
      </c>
      <c r="E470" s="45" t="s">
        <v>29</v>
      </c>
      <c r="F470" s="44" t="s">
        <v>696</v>
      </c>
      <c r="G470" s="44" t="str">
        <f t="shared" si="1"/>
        <v>Bruno</v>
      </c>
      <c r="H470" s="51" t="s">
        <v>111</v>
      </c>
      <c r="I470" s="51" t="s">
        <v>24</v>
      </c>
      <c r="J470" s="44" t="str">
        <f t="shared" si="7"/>
        <v>Não</v>
      </c>
      <c r="K470" s="47">
        <v>45180.0</v>
      </c>
      <c r="L470" s="45"/>
      <c r="M470" s="45" t="s">
        <v>190</v>
      </c>
      <c r="N470" s="48">
        <v>0.015</v>
      </c>
      <c r="O470" s="44" t="s">
        <v>24</v>
      </c>
      <c r="P470" s="49">
        <v>0.0</v>
      </c>
      <c r="Q470" s="50"/>
      <c r="R470" s="138"/>
      <c r="S470" s="45" t="s">
        <v>113</v>
      </c>
      <c r="T470" s="24" t="s">
        <v>1640</v>
      </c>
      <c r="U470" s="9" t="s">
        <v>29</v>
      </c>
      <c r="V470" s="51" t="str">
        <f t="shared" si="3"/>
        <v>Ativo</v>
      </c>
      <c r="W470" s="45"/>
      <c r="X470" s="52" t="s">
        <v>124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>
        <v>0.0</v>
      </c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4216123.96</v>
      </c>
      <c r="AQ470" s="53">
        <v>4295934.78</v>
      </c>
      <c r="AR470" s="53">
        <v>2815971.09</v>
      </c>
      <c r="AS470" s="53">
        <v>1780224.0</v>
      </c>
      <c r="AT470" s="53">
        <f t="array" ref="AT470">XLOOKUP(C470,'PL TOTAL D0'!A:A,'PL TOTAL D0'!C:C,"")</f>
        <v>1162155</v>
      </c>
    </row>
    <row r="471" ht="15.75" customHeight="1">
      <c r="A471" s="41" t="s">
        <v>36</v>
      </c>
      <c r="B471" s="66" t="s">
        <v>1638</v>
      </c>
      <c r="C471" s="218" t="s">
        <v>1641</v>
      </c>
      <c r="D471" s="44" t="s">
        <v>18</v>
      </c>
      <c r="E471" s="45" t="s">
        <v>29</v>
      </c>
      <c r="F471" s="44" t="s">
        <v>696</v>
      </c>
      <c r="G471" s="44" t="str">
        <f t="shared" si="1"/>
        <v>Bruno</v>
      </c>
      <c r="H471" s="51" t="s">
        <v>111</v>
      </c>
      <c r="I471" s="51" t="s">
        <v>24</v>
      </c>
      <c r="J471" s="44" t="str">
        <f t="shared" si="7"/>
        <v>Não</v>
      </c>
      <c r="K471" s="47">
        <v>45177.0</v>
      </c>
      <c r="L471" s="45"/>
      <c r="M471" s="45" t="s">
        <v>51</v>
      </c>
      <c r="N471" s="48">
        <v>0.007</v>
      </c>
      <c r="O471" s="44" t="s">
        <v>24</v>
      </c>
      <c r="P471" s="49">
        <v>0.0</v>
      </c>
      <c r="Q471" s="50"/>
      <c r="R471" s="138"/>
      <c r="S471" s="45" t="s">
        <v>113</v>
      </c>
      <c r="T471" s="24" t="s">
        <v>1640</v>
      </c>
      <c r="U471" s="9" t="s">
        <v>29</v>
      </c>
      <c r="V471" s="51" t="str">
        <f t="shared" si="3"/>
        <v>Ativo</v>
      </c>
      <c r="W471" s="45"/>
      <c r="X471" s="52" t="s">
        <v>124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>
        <v>0.0</v>
      </c>
      <c r="AK471" s="54">
        <v>0.0</v>
      </c>
      <c r="AL471" s="54">
        <v>0.0</v>
      </c>
      <c r="AM471" s="54">
        <v>0.0</v>
      </c>
      <c r="AN471" s="54">
        <v>0.0</v>
      </c>
      <c r="AO471" s="54">
        <v>0.0</v>
      </c>
      <c r="AP471" s="53">
        <v>827196.2</v>
      </c>
      <c r="AQ471" s="53">
        <v>829370.48</v>
      </c>
      <c r="AR471" s="53">
        <v>2180207.6</v>
      </c>
      <c r="AS471" s="53">
        <v>2377484.0</v>
      </c>
      <c r="AT471" s="53">
        <f t="array" ref="AT471">XLOOKUP(C471,'PL TOTAL D0'!A:A,'PL TOTAL D0'!C:C,"")</f>
        <v>2717400</v>
      </c>
    </row>
    <row r="472" ht="15.75" customHeight="1">
      <c r="A472" s="41" t="s">
        <v>36</v>
      </c>
      <c r="B472" s="61" t="s">
        <v>1642</v>
      </c>
      <c r="C472" s="43" t="s">
        <v>1643</v>
      </c>
      <c r="D472" s="44" t="s">
        <v>18</v>
      </c>
      <c r="E472" s="45" t="s">
        <v>29</v>
      </c>
      <c r="F472" s="44" t="s">
        <v>167</v>
      </c>
      <c r="G472" s="44" t="str">
        <f t="shared" si="1"/>
        <v>Augusto</v>
      </c>
      <c r="H472" s="46" t="s">
        <v>111</v>
      </c>
      <c r="I472" s="46" t="s">
        <v>24</v>
      </c>
      <c r="J472" s="44" t="str">
        <f t="shared" si="7"/>
        <v>Não</v>
      </c>
      <c r="K472" s="47">
        <v>45042.0</v>
      </c>
      <c r="L472" s="45"/>
      <c r="M472" s="45" t="s">
        <v>190</v>
      </c>
      <c r="N472" s="48">
        <v>0.025</v>
      </c>
      <c r="O472" s="44" t="s">
        <v>191</v>
      </c>
      <c r="P472" s="49">
        <v>0.2</v>
      </c>
      <c r="Q472" s="138"/>
      <c r="R472" s="138"/>
      <c r="S472" s="45" t="s">
        <v>113</v>
      </c>
      <c r="T472" s="24" t="s">
        <v>1644</v>
      </c>
      <c r="U472" s="9" t="s">
        <v>29</v>
      </c>
      <c r="V472" s="51" t="str">
        <f t="shared" si="3"/>
        <v>Ativo</v>
      </c>
      <c r="W472" s="45"/>
      <c r="X472" s="52" t="s">
        <v>124</v>
      </c>
      <c r="Y472" s="54"/>
      <c r="Z472" s="54"/>
      <c r="AA472" s="54"/>
      <c r="AB472" s="54"/>
      <c r="AC472" s="54"/>
      <c r="AD472" s="54"/>
      <c r="AE472" s="54">
        <v>0.0</v>
      </c>
      <c r="AF472" s="54">
        <v>53520.35</v>
      </c>
      <c r="AG472" s="54">
        <v>54661.25</v>
      </c>
      <c r="AH472" s="54">
        <v>58707.84</v>
      </c>
      <c r="AI472" s="54">
        <v>60765.6</v>
      </c>
      <c r="AJ472" s="54">
        <v>58978.07</v>
      </c>
      <c r="AK472" s="54">
        <v>58569.48</v>
      </c>
      <c r="AL472" s="54">
        <v>55998.07</v>
      </c>
      <c r="AM472" s="54">
        <v>60194.16</v>
      </c>
      <c r="AN472" s="54">
        <v>63255.04</v>
      </c>
      <c r="AO472" s="54">
        <v>58666.86</v>
      </c>
      <c r="AP472" s="53">
        <v>160547.06</v>
      </c>
      <c r="AQ472" s="53">
        <v>163478.71</v>
      </c>
      <c r="AR472" s="53">
        <v>157336.19</v>
      </c>
      <c r="AS472" s="53">
        <v>153007.7</v>
      </c>
      <c r="AT472" s="53">
        <f t="array" ref="AT472">XLOOKUP(C472,'PL TOTAL D0'!A:A,'PL TOTAL D0'!C:C,"")</f>
        <v>153242.6</v>
      </c>
    </row>
    <row r="473" ht="15.75" customHeight="1">
      <c r="A473" s="41" t="s">
        <v>36</v>
      </c>
      <c r="B473" s="42" t="s">
        <v>1642</v>
      </c>
      <c r="C473" s="43" t="s">
        <v>1645</v>
      </c>
      <c r="D473" s="44" t="s">
        <v>18</v>
      </c>
      <c r="E473" s="45" t="s">
        <v>29</v>
      </c>
      <c r="F473" s="44" t="s">
        <v>167</v>
      </c>
      <c r="G473" s="44" t="str">
        <f t="shared" si="1"/>
        <v>Bruno</v>
      </c>
      <c r="H473" s="46" t="s">
        <v>111</v>
      </c>
      <c r="I473" s="46" t="s">
        <v>24</v>
      </c>
      <c r="J473" s="44" t="str">
        <f t="shared" si="7"/>
        <v>Não</v>
      </c>
      <c r="K473" s="47">
        <v>45006.0</v>
      </c>
      <c r="L473" s="45"/>
      <c r="M473" s="45" t="s">
        <v>51</v>
      </c>
      <c r="N473" s="48">
        <v>0.012</v>
      </c>
      <c r="O473" s="44" t="s">
        <v>24</v>
      </c>
      <c r="P473" s="49">
        <v>0.0</v>
      </c>
      <c r="Q473" s="138"/>
      <c r="R473" s="138"/>
      <c r="S473" s="45" t="s">
        <v>113</v>
      </c>
      <c r="T473" s="24" t="s">
        <v>1644</v>
      </c>
      <c r="U473" s="9" t="s">
        <v>29</v>
      </c>
      <c r="V473" s="51" t="str">
        <f t="shared" si="3"/>
        <v>Ativo</v>
      </c>
      <c r="W473" s="45"/>
      <c r="X473" s="52" t="s">
        <v>124</v>
      </c>
      <c r="Y473" s="54"/>
      <c r="Z473" s="54"/>
      <c r="AA473" s="54"/>
      <c r="AB473" s="54"/>
      <c r="AC473" s="54"/>
      <c r="AD473" s="54"/>
      <c r="AE473" s="54">
        <v>711474.6</v>
      </c>
      <c r="AF473" s="54">
        <v>664128.98</v>
      </c>
      <c r="AG473" s="54">
        <v>671497.32</v>
      </c>
      <c r="AH473" s="54">
        <v>675072.26</v>
      </c>
      <c r="AI473" s="54">
        <v>680203.78</v>
      </c>
      <c r="AJ473" s="54">
        <v>684676.14</v>
      </c>
      <c r="AK473" s="54">
        <v>686452.52</v>
      </c>
      <c r="AL473" s="54">
        <v>690160.78</v>
      </c>
      <c r="AM473" s="54">
        <v>697458.11</v>
      </c>
      <c r="AN473" s="54">
        <v>704478.61</v>
      </c>
      <c r="AO473" s="54">
        <v>705505.43</v>
      </c>
      <c r="AP473" s="53">
        <v>1111761.26</v>
      </c>
      <c r="AQ473" s="53">
        <v>1120231.44</v>
      </c>
      <c r="AR473" s="53">
        <v>1127213.29</v>
      </c>
      <c r="AS473" s="53">
        <v>1134918.0</v>
      </c>
      <c r="AT473" s="53">
        <f t="array" ref="AT473">XLOOKUP(C473,'PL TOTAL D0'!A:A,'PL TOTAL D0'!C:C,"")</f>
        <v>1140503</v>
      </c>
    </row>
    <row r="474" ht="15.75" customHeight="1">
      <c r="A474" s="41" t="s">
        <v>36</v>
      </c>
      <c r="B474" s="42" t="s">
        <v>1646</v>
      </c>
      <c r="C474" s="43" t="s">
        <v>1647</v>
      </c>
      <c r="D474" s="44" t="s">
        <v>56</v>
      </c>
      <c r="E474" s="45" t="s">
        <v>29</v>
      </c>
      <c r="F474" s="44" t="s">
        <v>110</v>
      </c>
      <c r="G474" s="44" t="str">
        <f t="shared" si="1"/>
        <v>Breno</v>
      </c>
      <c r="H474" s="46" t="s">
        <v>111</v>
      </c>
      <c r="I474" s="46" t="s">
        <v>24</v>
      </c>
      <c r="J474" s="44" t="str">
        <f t="shared" si="7"/>
        <v>Não</v>
      </c>
      <c r="K474" s="47">
        <v>45104.0</v>
      </c>
      <c r="L474" s="62"/>
      <c r="M474" s="45" t="s">
        <v>1363</v>
      </c>
      <c r="N474" s="48">
        <v>0.012</v>
      </c>
      <c r="O474" s="44" t="s">
        <v>42</v>
      </c>
      <c r="P474" s="49">
        <v>0.1</v>
      </c>
      <c r="Q474" s="50"/>
      <c r="R474" s="50"/>
      <c r="S474" s="45" t="s">
        <v>113</v>
      </c>
      <c r="T474" s="24" t="s">
        <v>1648</v>
      </c>
      <c r="U474" s="9" t="s">
        <v>783</v>
      </c>
      <c r="V474" s="51" t="str">
        <f t="shared" si="3"/>
        <v>Ativo</v>
      </c>
      <c r="W474" s="45"/>
      <c r="X474" s="52" t="s">
        <v>124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>
        <v>155770.65</v>
      </c>
      <c r="AI474" s="54">
        <v>286860.28</v>
      </c>
      <c r="AJ474" s="54">
        <v>406228.53</v>
      </c>
      <c r="AK474" s="54">
        <v>408929.28</v>
      </c>
      <c r="AL474" s="54">
        <v>410236.8</v>
      </c>
      <c r="AM474" s="54">
        <v>415850.21</v>
      </c>
      <c r="AN474" s="54">
        <v>420654.55</v>
      </c>
      <c r="AO474" s="54">
        <v>421571.79</v>
      </c>
      <c r="AP474" s="53">
        <v>424971.39</v>
      </c>
      <c r="AQ474" s="53">
        <v>428542.58</v>
      </c>
      <c r="AR474" s="53">
        <v>428300.89</v>
      </c>
      <c r="AS474" s="53">
        <v>472427.2</v>
      </c>
      <c r="AT474" s="53">
        <f t="array" ref="AT474">XLOOKUP(C474,'PL TOTAL D0'!A:A,'PL TOTAL D0'!C:C,"")</f>
        <v>483335</v>
      </c>
    </row>
    <row r="475" ht="15.75" customHeight="1">
      <c r="A475" s="41" t="s">
        <v>36</v>
      </c>
      <c r="B475" s="42" t="s">
        <v>1649</v>
      </c>
      <c r="C475" s="43" t="s">
        <v>1650</v>
      </c>
      <c r="D475" s="44" t="s">
        <v>18</v>
      </c>
      <c r="E475" s="45" t="s">
        <v>175</v>
      </c>
      <c r="F475" s="44" t="s">
        <v>197</v>
      </c>
      <c r="G475" s="44" t="str">
        <f t="shared" si="1"/>
        <v>#N/A</v>
      </c>
      <c r="H475" s="46" t="s">
        <v>147</v>
      </c>
      <c r="I475" s="46" t="s">
        <v>220</v>
      </c>
      <c r="J475" s="44" t="str">
        <f t="shared" si="7"/>
        <v>Não</v>
      </c>
      <c r="K475" s="47">
        <v>45163.0</v>
      </c>
      <c r="L475" s="62"/>
      <c r="M475" s="45" t="s">
        <v>41</v>
      </c>
      <c r="N475" s="48">
        <v>0.015</v>
      </c>
      <c r="O475" s="44" t="s">
        <v>42</v>
      </c>
      <c r="P475" s="49">
        <v>0.1</v>
      </c>
      <c r="Q475" s="138"/>
      <c r="R475" s="50" t="s">
        <v>1651</v>
      </c>
      <c r="S475" s="45" t="s">
        <v>113</v>
      </c>
      <c r="T475" s="24" t="s">
        <v>1652</v>
      </c>
      <c r="U475" s="9" t="s">
        <v>179</v>
      </c>
      <c r="V475" s="51" t="str">
        <f t="shared" si="3"/>
        <v>Ativo</v>
      </c>
      <c r="W475" s="45"/>
      <c r="X475" s="52" t="s">
        <v>115</v>
      </c>
      <c r="Y475" s="54"/>
      <c r="Z475" s="54"/>
      <c r="AA475" s="54"/>
      <c r="AB475" s="54"/>
      <c r="AC475" s="54"/>
      <c r="AD475" s="54"/>
      <c r="AE475" s="54"/>
      <c r="AF475" s="54">
        <v>0.0</v>
      </c>
      <c r="AG475" s="54">
        <v>0.0</v>
      </c>
      <c r="AH475" s="54">
        <v>0.0</v>
      </c>
      <c r="AI475" s="54">
        <v>0.0</v>
      </c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0.0</v>
      </c>
      <c r="AQ475" s="53">
        <v>0.0</v>
      </c>
      <c r="AR475" s="53">
        <v>0.0</v>
      </c>
      <c r="AS475" s="53">
        <v>0.0</v>
      </c>
      <c r="AT475" s="53" t="str">
        <f t="array" ref="AT475">XLOOKUP(C475,'PL TOTAL D0'!A:A,'PL TOTAL D0'!C:C,"")</f>
        <v/>
      </c>
    </row>
    <row r="476" ht="15.75" customHeight="1">
      <c r="A476" s="41" t="s">
        <v>36</v>
      </c>
      <c r="B476" s="61" t="s">
        <v>1653</v>
      </c>
      <c r="C476" s="43" t="s">
        <v>1654</v>
      </c>
      <c r="D476" s="44" t="s">
        <v>18</v>
      </c>
      <c r="E476" s="45" t="s">
        <v>19</v>
      </c>
      <c r="F476" s="44" t="s">
        <v>257</v>
      </c>
      <c r="G476" s="44" t="str">
        <f t="shared" si="1"/>
        <v>#N/A</v>
      </c>
      <c r="H476" s="51" t="s">
        <v>147</v>
      </c>
      <c r="I476" s="46" t="s">
        <v>220</v>
      </c>
      <c r="J476" s="44" t="str">
        <f t="shared" si="7"/>
        <v>Não</v>
      </c>
      <c r="K476" s="47">
        <v>45163.0</v>
      </c>
      <c r="L476" s="62"/>
      <c r="M476" s="45" t="s">
        <v>270</v>
      </c>
      <c r="N476" s="48">
        <v>0.02</v>
      </c>
      <c r="O476" s="44" t="s">
        <v>42</v>
      </c>
      <c r="P476" s="49">
        <v>0.2</v>
      </c>
      <c r="Q476" s="138"/>
      <c r="R476" s="138"/>
      <c r="S476" s="45" t="s">
        <v>113</v>
      </c>
      <c r="T476" s="24" t="s">
        <v>1655</v>
      </c>
      <c r="U476" s="9" t="s">
        <v>60</v>
      </c>
      <c r="V476" s="51" t="str">
        <f t="shared" si="3"/>
        <v>Ativo</v>
      </c>
      <c r="W476" s="45"/>
      <c r="X476" s="52" t="s">
        <v>124</v>
      </c>
      <c r="Y476" s="54"/>
      <c r="Z476" s="54"/>
      <c r="AA476" s="54"/>
      <c r="AB476" s="54"/>
      <c r="AC476" s="54"/>
      <c r="AD476" s="54"/>
      <c r="AE476" s="54">
        <v>0.0</v>
      </c>
      <c r="AF476" s="54">
        <v>0.0</v>
      </c>
      <c r="AG476" s="54">
        <v>0.0</v>
      </c>
      <c r="AH476" s="54">
        <v>0.0</v>
      </c>
      <c r="AI476" s="54">
        <v>0.0</v>
      </c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0.0</v>
      </c>
      <c r="AQ476" s="53">
        <v>0.0</v>
      </c>
      <c r="AR476" s="53">
        <v>0.0</v>
      </c>
      <c r="AS476" s="53">
        <v>0.0</v>
      </c>
      <c r="AT476" s="53" t="str">
        <f t="array" ref="AT476">XLOOKUP(C476,'PL TOTAL D0'!A:A,'PL TOTAL D0'!C:C,"")</f>
        <v/>
      </c>
    </row>
    <row r="477" ht="15.75" customHeight="1">
      <c r="A477" s="41" t="s">
        <v>36</v>
      </c>
      <c r="B477" s="42" t="s">
        <v>1656</v>
      </c>
      <c r="C477" s="43" t="s">
        <v>1657</v>
      </c>
      <c r="D477" s="44" t="s">
        <v>56</v>
      </c>
      <c r="E477" s="45" t="s">
        <v>29</v>
      </c>
      <c r="F477" s="44" t="s">
        <v>110</v>
      </c>
      <c r="G477" s="44" t="str">
        <f t="shared" si="1"/>
        <v>Augusto</v>
      </c>
      <c r="H477" s="46" t="s">
        <v>111</v>
      </c>
      <c r="I477" s="46" t="s">
        <v>24</v>
      </c>
      <c r="J477" s="44" t="str">
        <f t="shared" si="7"/>
        <v>Não</v>
      </c>
      <c r="K477" s="47">
        <v>45142.0</v>
      </c>
      <c r="L477" s="62"/>
      <c r="M477" s="45" t="s">
        <v>112</v>
      </c>
      <c r="N477" s="48">
        <v>0.012</v>
      </c>
      <c r="O477" s="44" t="s">
        <v>42</v>
      </c>
      <c r="P477" s="49">
        <v>0.1</v>
      </c>
      <c r="Q477" s="138"/>
      <c r="R477" s="138"/>
      <c r="S477" s="45" t="s">
        <v>113</v>
      </c>
      <c r="T477" s="24" t="s">
        <v>1658</v>
      </c>
      <c r="U477" s="9" t="s">
        <v>29</v>
      </c>
      <c r="V477" s="51" t="str">
        <f t="shared" si="3"/>
        <v>Ativo</v>
      </c>
      <c r="W477" s="45"/>
      <c r="X477" s="52" t="s">
        <v>124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>
        <v>113710.95</v>
      </c>
      <c r="AK477" s="54">
        <v>140590.94</v>
      </c>
      <c r="AL477" s="54">
        <v>140857.09</v>
      </c>
      <c r="AM477" s="54">
        <v>143109.31</v>
      </c>
      <c r="AN477" s="54">
        <v>145201.68</v>
      </c>
      <c r="AO477" s="54">
        <v>103439.6</v>
      </c>
      <c r="AP477" s="53">
        <v>104207.06</v>
      </c>
      <c r="AQ477" s="53">
        <v>104868.18</v>
      </c>
      <c r="AR477" s="53">
        <v>104717.38</v>
      </c>
      <c r="AS477" s="53">
        <v>53741.27</v>
      </c>
      <c r="AT477" s="53">
        <f t="array" ref="AT477">XLOOKUP(C477,'PL TOTAL D0'!A:A,'PL TOTAL D0'!C:C,"")</f>
        <v>54026.77</v>
      </c>
    </row>
    <row r="478" ht="15.75" customHeight="1">
      <c r="A478" s="41" t="s">
        <v>36</v>
      </c>
      <c r="B478" s="42" t="s">
        <v>1659</v>
      </c>
      <c r="C478" s="43" t="s">
        <v>1660</v>
      </c>
      <c r="D478" s="44" t="s">
        <v>18</v>
      </c>
      <c r="E478" s="45" t="s">
        <v>19</v>
      </c>
      <c r="F478" s="44" t="s">
        <v>257</v>
      </c>
      <c r="G478" s="44" t="str">
        <f t="shared" si="1"/>
        <v>Augusto</v>
      </c>
      <c r="H478" s="46" t="s">
        <v>111</v>
      </c>
      <c r="I478" s="46" t="s">
        <v>24</v>
      </c>
      <c r="J478" s="44" t="str">
        <f t="shared" si="7"/>
        <v>Não</v>
      </c>
      <c r="K478" s="47">
        <v>45061.0</v>
      </c>
      <c r="L478" s="45"/>
      <c r="M478" s="45" t="s">
        <v>51</v>
      </c>
      <c r="N478" s="48">
        <v>0.012</v>
      </c>
      <c r="O478" s="44" t="s">
        <v>24</v>
      </c>
      <c r="P478" s="49">
        <v>0.0</v>
      </c>
      <c r="Q478" s="15"/>
      <c r="R478" s="74"/>
      <c r="S478" s="45" t="s">
        <v>113</v>
      </c>
      <c r="T478" s="24" t="s">
        <v>1661</v>
      </c>
      <c r="U478" s="9" t="s">
        <v>19</v>
      </c>
      <c r="V478" s="51" t="str">
        <f t="shared" si="3"/>
        <v>Ativo</v>
      </c>
      <c r="W478" s="45"/>
      <c r="X478" s="52" t="s">
        <v>124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100563.06</v>
      </c>
      <c r="AH478" s="54">
        <v>101482.84</v>
      </c>
      <c r="AI478" s="54">
        <v>98285.69</v>
      </c>
      <c r="AJ478" s="54">
        <v>99818.75</v>
      </c>
      <c r="AK478" s="54">
        <v>101218.18</v>
      </c>
      <c r="AL478" s="54">
        <v>102112.14</v>
      </c>
      <c r="AM478" s="54">
        <v>107887.84</v>
      </c>
      <c r="AN478" s="54">
        <v>112538.41</v>
      </c>
      <c r="AO478" s="54">
        <v>115488.71</v>
      </c>
      <c r="AP478" s="53">
        <v>117061.56</v>
      </c>
      <c r="AQ478" s="53">
        <v>124791.66</v>
      </c>
      <c r="AR478" s="53">
        <v>129535.66</v>
      </c>
      <c r="AS478" s="53">
        <v>130442.0</v>
      </c>
      <c r="AT478" s="53">
        <f t="array" ref="AT478">XLOOKUP(C478,'PL TOTAL D0'!A:A,'PL TOTAL D0'!C:C,"")</f>
        <v>131948.4</v>
      </c>
    </row>
    <row r="479" ht="15.75" customHeight="1">
      <c r="A479" s="41" t="s">
        <v>36</v>
      </c>
      <c r="B479" s="42" t="s">
        <v>1662</v>
      </c>
      <c r="C479" s="43" t="s">
        <v>1663</v>
      </c>
      <c r="D479" s="44" t="s">
        <v>18</v>
      </c>
      <c r="E479" s="45" t="s">
        <v>29</v>
      </c>
      <c r="F479" s="44" t="s">
        <v>167</v>
      </c>
      <c r="G479" s="44" t="str">
        <f t="shared" si="1"/>
        <v>Augusto</v>
      </c>
      <c r="H479" s="46" t="s">
        <v>111</v>
      </c>
      <c r="I479" s="46" t="s">
        <v>24</v>
      </c>
      <c r="J479" s="44" t="str">
        <f t="shared" si="7"/>
        <v>Sim</v>
      </c>
      <c r="K479" s="47">
        <v>45163.0</v>
      </c>
      <c r="L479" s="62"/>
      <c r="M479" s="45" t="s">
        <v>51</v>
      </c>
      <c r="N479" s="48">
        <v>0.012</v>
      </c>
      <c r="O479" s="44" t="s">
        <v>24</v>
      </c>
      <c r="P479" s="49">
        <v>0.0</v>
      </c>
      <c r="Q479" s="76" t="s">
        <v>1664</v>
      </c>
      <c r="R479" s="138"/>
      <c r="S479" s="45" t="s">
        <v>113</v>
      </c>
      <c r="T479" s="56" t="s">
        <v>1665</v>
      </c>
      <c r="U479" s="9" t="s">
        <v>29</v>
      </c>
      <c r="V479" s="51" t="str">
        <f t="shared" si="3"/>
        <v>Ativo</v>
      </c>
      <c r="W479" s="45"/>
      <c r="X479" s="52" t="s">
        <v>124</v>
      </c>
      <c r="Y479" s="54"/>
      <c r="Z479" s="54"/>
      <c r="AA479" s="54"/>
      <c r="AB479" s="54"/>
      <c r="AC479" s="54"/>
      <c r="AD479" s="54"/>
      <c r="AE479" s="54"/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69433.98</v>
      </c>
      <c r="AL479" s="54">
        <v>119309.69</v>
      </c>
      <c r="AM479" s="54">
        <v>120232.86</v>
      </c>
      <c r="AN479" s="54">
        <v>121160.89</v>
      </c>
      <c r="AO479" s="54">
        <v>111265.43</v>
      </c>
      <c r="AP479" s="53">
        <v>101675.26</v>
      </c>
      <c r="AQ479" s="53">
        <v>94987.15</v>
      </c>
      <c r="AR479" s="53">
        <v>88119.86</v>
      </c>
      <c r="AS479" s="53">
        <v>81028.38</v>
      </c>
      <c r="AT479" s="53">
        <f t="array" ref="AT479">XLOOKUP(C479,'PL TOTAL D0'!A:A,'PL TOTAL D0'!C:C,"")</f>
        <v>73568.12</v>
      </c>
    </row>
    <row r="480" ht="15.75" customHeight="1">
      <c r="A480" s="41" t="s">
        <v>36</v>
      </c>
      <c r="B480" s="42" t="s">
        <v>1666</v>
      </c>
      <c r="C480" s="43" t="s">
        <v>1667</v>
      </c>
      <c r="D480" s="44" t="s">
        <v>18</v>
      </c>
      <c r="E480" s="45" t="s">
        <v>19</v>
      </c>
      <c r="F480" s="44" t="s">
        <v>20</v>
      </c>
      <c r="G480" s="44" t="str">
        <f t="shared" si="1"/>
        <v>#N/A</v>
      </c>
      <c r="H480" s="51" t="s">
        <v>147</v>
      </c>
      <c r="I480" s="46" t="s">
        <v>220</v>
      </c>
      <c r="J480" s="44" t="str">
        <f t="shared" si="7"/>
        <v>Não</v>
      </c>
      <c r="K480" s="47">
        <v>45163.0</v>
      </c>
      <c r="L480" s="62"/>
      <c r="M480" s="45" t="s">
        <v>51</v>
      </c>
      <c r="N480" s="48">
        <v>0.01</v>
      </c>
      <c r="O480" s="44" t="s">
        <v>24</v>
      </c>
      <c r="P480" s="49">
        <v>0.0</v>
      </c>
      <c r="Q480" s="138"/>
      <c r="R480" s="183"/>
      <c r="S480" s="45" t="s">
        <v>113</v>
      </c>
      <c r="T480" s="24" t="s">
        <v>1668</v>
      </c>
      <c r="U480" s="9" t="s">
        <v>19</v>
      </c>
      <c r="V480" s="51" t="str">
        <f t="shared" si="3"/>
        <v>Inativo</v>
      </c>
      <c r="W480" s="45"/>
      <c r="X480" s="52" t="s">
        <v>124</v>
      </c>
      <c r="Y480" s="54"/>
      <c r="Z480" s="54"/>
      <c r="AA480" s="54"/>
      <c r="AB480" s="54"/>
      <c r="AC480" s="54"/>
      <c r="AD480" s="54">
        <v>0.0</v>
      </c>
      <c r="AE480" s="54">
        <v>0.0</v>
      </c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 t="str">
        <f t="array" ref="AT480">XLOOKUP(C480,'PL TOTAL D0'!A:A,'PL TOTAL D0'!C:C,"")</f>
        <v/>
      </c>
    </row>
    <row r="481" ht="15.75" customHeight="1">
      <c r="A481" s="41" t="s">
        <v>36</v>
      </c>
      <c r="B481" s="42" t="s">
        <v>1669</v>
      </c>
      <c r="C481" s="43" t="s">
        <v>1670</v>
      </c>
      <c r="D481" s="44" t="s">
        <v>18</v>
      </c>
      <c r="E481" s="45" t="s">
        <v>29</v>
      </c>
      <c r="F481" s="45" t="s">
        <v>142</v>
      </c>
      <c r="G481" s="44" t="str">
        <f t="shared" si="1"/>
        <v>Augusto</v>
      </c>
      <c r="H481" s="46" t="s">
        <v>111</v>
      </c>
      <c r="I481" s="46" t="s">
        <v>24</v>
      </c>
      <c r="J481" s="44" t="str">
        <f t="shared" si="7"/>
        <v>Não</v>
      </c>
      <c r="K481" s="47">
        <v>45048.0</v>
      </c>
      <c r="L481" s="45"/>
      <c r="M481" s="45" t="s">
        <v>51</v>
      </c>
      <c r="N481" s="48">
        <v>0.012</v>
      </c>
      <c r="O481" s="44" t="s">
        <v>24</v>
      </c>
      <c r="P481" s="49">
        <v>0.0</v>
      </c>
      <c r="Q481" s="138"/>
      <c r="R481" s="138"/>
      <c r="S481" s="45" t="s">
        <v>113</v>
      </c>
      <c r="T481" s="24" t="s">
        <v>1671</v>
      </c>
      <c r="U481" s="9" t="s">
        <v>29</v>
      </c>
      <c r="V481" s="51" t="str">
        <f t="shared" si="3"/>
        <v>Ativo</v>
      </c>
      <c r="W481" s="45"/>
      <c r="X481" s="52" t="s">
        <v>124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230828.89</v>
      </c>
      <c r="AH481" s="54">
        <v>233457.5</v>
      </c>
      <c r="AI481" s="54">
        <v>235284.62</v>
      </c>
      <c r="AJ481" s="54">
        <v>236929.21</v>
      </c>
      <c r="AK481" s="54">
        <v>236309.68</v>
      </c>
      <c r="AL481" s="54">
        <v>237754.02</v>
      </c>
      <c r="AM481" s="54">
        <v>240176.41</v>
      </c>
      <c r="AN481" s="54">
        <v>242739.59</v>
      </c>
      <c r="AO481" s="54">
        <v>241480.57</v>
      </c>
      <c r="AP481" s="53">
        <v>243002.64</v>
      </c>
      <c r="AQ481" s="53">
        <v>244225.82</v>
      </c>
      <c r="AR481" s="53">
        <v>244913.65</v>
      </c>
      <c r="AS481" s="53">
        <v>246827.4</v>
      </c>
      <c r="AT481" s="53">
        <f t="array" ref="AT481">XLOOKUP(C481,'PL TOTAL D0'!A:A,'PL TOTAL D0'!C:C,"")</f>
        <v>247926.1</v>
      </c>
    </row>
    <row r="482" ht="15.75" customHeight="1">
      <c r="A482" s="41" t="s">
        <v>36</v>
      </c>
      <c r="B482" s="42" t="s">
        <v>1672</v>
      </c>
      <c r="C482" s="43" t="s">
        <v>1673</v>
      </c>
      <c r="D482" s="44" t="s">
        <v>18</v>
      </c>
      <c r="E482" s="45" t="s">
        <v>19</v>
      </c>
      <c r="F482" s="44" t="s">
        <v>214</v>
      </c>
      <c r="G482" s="44" t="str">
        <f t="shared" si="1"/>
        <v>Augusto</v>
      </c>
      <c r="H482" s="51" t="s">
        <v>147</v>
      </c>
      <c r="I482" s="51" t="s">
        <v>220</v>
      </c>
      <c r="J482" s="44" t="str">
        <f t="shared" si="7"/>
        <v>Não</v>
      </c>
      <c r="K482" s="47">
        <v>45029.0</v>
      </c>
      <c r="L482" s="45"/>
      <c r="M482" s="24" t="s">
        <v>190</v>
      </c>
      <c r="N482" s="58">
        <v>0.025</v>
      </c>
      <c r="O482" s="9" t="s">
        <v>191</v>
      </c>
      <c r="P482" s="59">
        <v>0.2</v>
      </c>
      <c r="Q482" s="138"/>
      <c r="R482" s="137" t="s">
        <v>1674</v>
      </c>
      <c r="S482" s="45" t="s">
        <v>113</v>
      </c>
      <c r="T482" s="24" t="s">
        <v>1675</v>
      </c>
      <c r="U482" s="9" t="s">
        <v>19</v>
      </c>
      <c r="V482" s="51" t="str">
        <f t="shared" si="3"/>
        <v>Ativo</v>
      </c>
      <c r="W482" s="45"/>
      <c r="X482" s="52" t="s">
        <v>124</v>
      </c>
      <c r="Y482" s="54"/>
      <c r="Z482" s="54"/>
      <c r="AA482" s="54"/>
      <c r="AB482" s="54"/>
      <c r="AC482" s="54">
        <v>0.0</v>
      </c>
      <c r="AD482" s="54">
        <v>0.0</v>
      </c>
      <c r="AE482" s="54">
        <v>0.0</v>
      </c>
      <c r="AF482" s="54">
        <v>286046.33</v>
      </c>
      <c r="AG482" s="54">
        <v>289366.31</v>
      </c>
      <c r="AH482" s="54">
        <v>292898.11</v>
      </c>
      <c r="AI482" s="54">
        <v>295833.26</v>
      </c>
      <c r="AJ482" s="54">
        <v>297702.8</v>
      </c>
      <c r="AK482" s="54">
        <v>300124.35</v>
      </c>
      <c r="AL482" s="54">
        <v>302212.93</v>
      </c>
      <c r="AM482" s="54">
        <v>305456.62</v>
      </c>
      <c r="AN482" s="54">
        <v>308888.3</v>
      </c>
      <c r="AO482" s="54">
        <v>309347.39</v>
      </c>
      <c r="AP482" s="53">
        <v>225.73</v>
      </c>
      <c r="AQ482" s="53">
        <v>68.39</v>
      </c>
      <c r="AR482" s="53">
        <v>68.39</v>
      </c>
      <c r="AS482" s="53">
        <v>68.39</v>
      </c>
      <c r="AT482" s="53">
        <f t="array" ref="AT482">XLOOKUP(C482,'PL TOTAL D0'!A:A,'PL TOTAL D0'!C:C,"")</f>
        <v>68.43</v>
      </c>
    </row>
    <row r="483" ht="15.75" customHeight="1">
      <c r="A483" s="41" t="s">
        <v>36</v>
      </c>
      <c r="B483" s="61" t="s">
        <v>1676</v>
      </c>
      <c r="C483" s="43" t="s">
        <v>1677</v>
      </c>
      <c r="D483" s="44" t="s">
        <v>18</v>
      </c>
      <c r="E483" s="45" t="s">
        <v>29</v>
      </c>
      <c r="F483" s="44" t="s">
        <v>949</v>
      </c>
      <c r="G483" s="44" t="str">
        <f t="shared" si="1"/>
        <v>Augusto</v>
      </c>
      <c r="H483" s="46" t="s">
        <v>111</v>
      </c>
      <c r="I483" s="46" t="s">
        <v>24</v>
      </c>
      <c r="J483" s="44" t="str">
        <f t="shared" si="7"/>
        <v>Não</v>
      </c>
      <c r="K483" s="47">
        <v>44995.0</v>
      </c>
      <c r="L483" s="45"/>
      <c r="M483" s="45" t="s">
        <v>190</v>
      </c>
      <c r="N483" s="48">
        <v>0.025</v>
      </c>
      <c r="O483" s="44" t="s">
        <v>191</v>
      </c>
      <c r="P483" s="49">
        <v>0.2</v>
      </c>
      <c r="Q483" s="50"/>
      <c r="R483" s="50"/>
      <c r="S483" s="45" t="s">
        <v>113</v>
      </c>
      <c r="T483" s="24" t="s">
        <v>1678</v>
      </c>
      <c r="U483" s="9" t="s">
        <v>60</v>
      </c>
      <c r="V483" s="51" t="str">
        <f t="shared" si="3"/>
        <v>Ativo</v>
      </c>
      <c r="W483" s="45"/>
      <c r="X483" s="52" t="s">
        <v>115</v>
      </c>
      <c r="Y483" s="54"/>
      <c r="Z483" s="54"/>
      <c r="AA483" s="54"/>
      <c r="AB483" s="54"/>
      <c r="AC483" s="54"/>
      <c r="AD483" s="54"/>
      <c r="AE483" s="54">
        <v>367764.99</v>
      </c>
      <c r="AF483" s="54">
        <v>367686.19</v>
      </c>
      <c r="AG483" s="54">
        <v>406919.01</v>
      </c>
      <c r="AH483" s="54">
        <v>438425.42</v>
      </c>
      <c r="AI483" s="54">
        <v>436082.42</v>
      </c>
      <c r="AJ483" s="54">
        <v>416674.53</v>
      </c>
      <c r="AK483" s="54">
        <v>366586.03</v>
      </c>
      <c r="AL483" s="54">
        <v>348048.83</v>
      </c>
      <c r="AM483" s="54">
        <v>374041.62</v>
      </c>
      <c r="AN483" s="54">
        <v>391888.29</v>
      </c>
      <c r="AO483" s="54">
        <v>364856.23</v>
      </c>
      <c r="AP483" s="53">
        <v>369881.45</v>
      </c>
      <c r="AQ483" s="53">
        <v>376620.2</v>
      </c>
      <c r="AR483" s="53">
        <v>362153.74</v>
      </c>
      <c r="AS483" s="53">
        <v>350348.5</v>
      </c>
      <c r="AT483" s="53">
        <f t="array" ref="AT483">XLOOKUP(C483,'PL TOTAL D0'!A:A,'PL TOTAL D0'!C:C,"")</f>
        <v>350873.1</v>
      </c>
    </row>
    <row r="484" ht="15.75" customHeight="1">
      <c r="A484" s="41" t="s">
        <v>36</v>
      </c>
      <c r="B484" s="61" t="s">
        <v>1676</v>
      </c>
      <c r="C484" s="43" t="s">
        <v>1679</v>
      </c>
      <c r="D484" s="44" t="s">
        <v>18</v>
      </c>
      <c r="E484" s="45" t="s">
        <v>29</v>
      </c>
      <c r="F484" s="44" t="s">
        <v>949</v>
      </c>
      <c r="G484" s="44" t="str">
        <f t="shared" si="1"/>
        <v>Augusto</v>
      </c>
      <c r="H484" s="46" t="s">
        <v>111</v>
      </c>
      <c r="I484" s="46" t="s">
        <v>24</v>
      </c>
      <c r="J484" s="44" t="str">
        <f t="shared" si="7"/>
        <v>Não</v>
      </c>
      <c r="K484" s="47">
        <v>44995.0</v>
      </c>
      <c r="L484" s="45"/>
      <c r="M484" s="45" t="s">
        <v>415</v>
      </c>
      <c r="N484" s="48">
        <v>0.02</v>
      </c>
      <c r="O484" s="44" t="s">
        <v>191</v>
      </c>
      <c r="P484" s="49">
        <v>0.2</v>
      </c>
      <c r="Q484" s="50"/>
      <c r="R484" s="50"/>
      <c r="S484" s="45" t="s">
        <v>113</v>
      </c>
      <c r="T484" s="24" t="s">
        <v>1678</v>
      </c>
      <c r="U484" s="9" t="s">
        <v>60</v>
      </c>
      <c r="V484" s="51" t="str">
        <f t="shared" si="3"/>
        <v>Ativo</v>
      </c>
      <c r="W484" s="45"/>
      <c r="X484" s="52" t="s">
        <v>115</v>
      </c>
      <c r="Y484" s="54"/>
      <c r="Z484" s="54"/>
      <c r="AA484" s="54"/>
      <c r="AB484" s="54"/>
      <c r="AC484" s="54"/>
      <c r="AD484" s="54"/>
      <c r="AE484" s="54">
        <v>156498.64</v>
      </c>
      <c r="AF484" s="54">
        <v>159700.37</v>
      </c>
      <c r="AG484" s="54">
        <v>174038.01</v>
      </c>
      <c r="AH484" s="54">
        <v>187209.86</v>
      </c>
      <c r="AI484" s="54">
        <v>201894.44</v>
      </c>
      <c r="AJ484" s="54">
        <v>203267.32</v>
      </c>
      <c r="AK484" s="54">
        <v>200471.45</v>
      </c>
      <c r="AL484" s="54">
        <v>183105.1</v>
      </c>
      <c r="AM484" s="54">
        <v>196445.33</v>
      </c>
      <c r="AN484" s="54">
        <v>207938.86</v>
      </c>
      <c r="AO484" s="54">
        <v>191185.99</v>
      </c>
      <c r="AP484" s="53">
        <v>189479.82</v>
      </c>
      <c r="AQ484" s="53">
        <v>196353.37</v>
      </c>
      <c r="AR484" s="53">
        <v>180285.43</v>
      </c>
      <c r="AS484" s="53">
        <v>166397.3</v>
      </c>
      <c r="AT484" s="53">
        <f t="array" ref="AT484">XLOOKUP(C484,'PL TOTAL D0'!A:A,'PL TOTAL D0'!C:C,"")</f>
        <v>165460.1</v>
      </c>
    </row>
    <row r="485" ht="15.75" customHeight="1">
      <c r="A485" s="41" t="s">
        <v>36</v>
      </c>
      <c r="B485" s="61" t="s">
        <v>1680</v>
      </c>
      <c r="C485" s="43" t="s">
        <v>1681</v>
      </c>
      <c r="D485" s="44" t="s">
        <v>18</v>
      </c>
      <c r="E485" s="45" t="s">
        <v>175</v>
      </c>
      <c r="F485" s="44" t="s">
        <v>197</v>
      </c>
      <c r="G485" s="44" t="str">
        <f t="shared" si="1"/>
        <v>Bruno</v>
      </c>
      <c r="H485" s="46" t="s">
        <v>111</v>
      </c>
      <c r="I485" s="46" t="s">
        <v>24</v>
      </c>
      <c r="J485" s="44" t="str">
        <f t="shared" si="7"/>
        <v>Não</v>
      </c>
      <c r="K485" s="47">
        <v>45002.0</v>
      </c>
      <c r="L485" s="45"/>
      <c r="M485" s="45" t="s">
        <v>112</v>
      </c>
      <c r="N485" s="48">
        <v>0.01</v>
      </c>
      <c r="O485" s="44" t="s">
        <v>24</v>
      </c>
      <c r="P485" s="49">
        <v>0.0</v>
      </c>
      <c r="Q485" s="138"/>
      <c r="R485" s="138"/>
      <c r="S485" s="45" t="s">
        <v>113</v>
      </c>
      <c r="T485" s="24" t="s">
        <v>1682</v>
      </c>
      <c r="U485" s="9" t="s">
        <v>46</v>
      </c>
      <c r="V485" s="51" t="str">
        <f t="shared" si="3"/>
        <v>Ativo</v>
      </c>
      <c r="W485" s="45"/>
      <c r="X485" s="52" t="s">
        <v>124</v>
      </c>
      <c r="Y485" s="54"/>
      <c r="Z485" s="54"/>
      <c r="AA485" s="54"/>
      <c r="AB485" s="54"/>
      <c r="AC485" s="54"/>
      <c r="AD485" s="54"/>
      <c r="AE485" s="54">
        <v>943347.36</v>
      </c>
      <c r="AF485" s="54">
        <v>950389.54</v>
      </c>
      <c r="AG485" s="54">
        <v>1089087.97</v>
      </c>
      <c r="AH485" s="54">
        <v>1096279.87</v>
      </c>
      <c r="AI485" s="54">
        <v>1104974.04</v>
      </c>
      <c r="AJ485" s="54">
        <v>1113323.77</v>
      </c>
      <c r="AK485" s="54">
        <v>1400497.04</v>
      </c>
      <c r="AL485" s="54">
        <v>1401599.23</v>
      </c>
      <c r="AM485" s="54">
        <v>1425706.0</v>
      </c>
      <c r="AN485" s="54">
        <v>1441206.32</v>
      </c>
      <c r="AO485" s="54">
        <v>1439806.42</v>
      </c>
      <c r="AP485" s="53">
        <v>1446953.94</v>
      </c>
      <c r="AQ485" s="53">
        <v>1459910.2</v>
      </c>
      <c r="AR485" s="53">
        <v>1449446.83</v>
      </c>
      <c r="AS485" s="53">
        <v>1453175.0</v>
      </c>
      <c r="AT485" s="53">
        <f t="array" ref="AT485">XLOOKUP(C485,'PL TOTAL D0'!A:A,'PL TOTAL D0'!C:C,"")</f>
        <v>1464827</v>
      </c>
    </row>
    <row r="486" ht="15.75" customHeight="1">
      <c r="A486" s="41" t="s">
        <v>36</v>
      </c>
      <c r="B486" s="64" t="s">
        <v>1683</v>
      </c>
      <c r="C486" s="65" t="s">
        <v>1684</v>
      </c>
      <c r="D486" s="9" t="s">
        <v>18</v>
      </c>
      <c r="E486" s="24" t="s">
        <v>19</v>
      </c>
      <c r="F486" s="9" t="s">
        <v>214</v>
      </c>
      <c r="G486" s="44" t="str">
        <f t="shared" si="1"/>
        <v>Augusto</v>
      </c>
      <c r="H486" s="51" t="s">
        <v>147</v>
      </c>
      <c r="I486" s="51" t="s">
        <v>220</v>
      </c>
      <c r="J486" s="44" t="str">
        <f t="shared" si="7"/>
        <v>Não</v>
      </c>
      <c r="K486" s="57">
        <v>45390.0</v>
      </c>
      <c r="L486" s="45"/>
      <c r="M486" s="24" t="s">
        <v>1685</v>
      </c>
      <c r="N486" s="58">
        <v>0.02</v>
      </c>
      <c r="O486" s="9" t="s">
        <v>24</v>
      </c>
      <c r="P486" s="59">
        <v>0.0</v>
      </c>
      <c r="Q486" s="60"/>
      <c r="R486" s="138"/>
      <c r="S486" s="24" t="s">
        <v>113</v>
      </c>
      <c r="T486" s="5" t="s">
        <v>1686</v>
      </c>
      <c r="U486" s="9" t="s">
        <v>19</v>
      </c>
      <c r="V486" s="51" t="str">
        <f t="shared" si="3"/>
        <v>Ativo</v>
      </c>
      <c r="W486" s="45"/>
      <c r="X486" s="52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3"/>
      <c r="AQ486" s="53"/>
      <c r="AR486" s="53">
        <v>1314611.13</v>
      </c>
      <c r="AS486" s="53">
        <v>0.0</v>
      </c>
      <c r="AT486" s="53">
        <f t="array" ref="AT486">XLOOKUP(C486,'PL TOTAL D0'!A:A,'PL TOTAL D0'!C:C,"")</f>
        <v>10.89</v>
      </c>
    </row>
    <row r="487" ht="15.75" customHeight="1">
      <c r="A487" s="41" t="s">
        <v>36</v>
      </c>
      <c r="B487" s="42" t="s">
        <v>1687</v>
      </c>
      <c r="C487" s="43" t="s">
        <v>1688</v>
      </c>
      <c r="D487" s="44" t="s">
        <v>18</v>
      </c>
      <c r="E487" s="45" t="s">
        <v>29</v>
      </c>
      <c r="F487" s="44" t="s">
        <v>295</v>
      </c>
      <c r="G487" s="44" t="str">
        <f t="shared" si="1"/>
        <v>Breno</v>
      </c>
      <c r="H487" s="51" t="s">
        <v>111</v>
      </c>
      <c r="I487" s="51" t="s">
        <v>24</v>
      </c>
      <c r="J487" s="44" t="str">
        <f t="shared" si="7"/>
        <v>Sim</v>
      </c>
      <c r="K487" s="47">
        <v>44908.0</v>
      </c>
      <c r="L487" s="45"/>
      <c r="M487" s="24" t="s">
        <v>190</v>
      </c>
      <c r="N487" s="58">
        <v>0.02</v>
      </c>
      <c r="O487" s="9" t="s">
        <v>191</v>
      </c>
      <c r="P487" s="49">
        <v>0.2</v>
      </c>
      <c r="Q487" s="219" t="s">
        <v>1689</v>
      </c>
      <c r="R487" s="60" t="s">
        <v>1690</v>
      </c>
      <c r="S487" s="45" t="s">
        <v>113</v>
      </c>
      <c r="T487" s="24" t="s">
        <v>1691</v>
      </c>
      <c r="U487" s="9" t="s">
        <v>29</v>
      </c>
      <c r="V487" s="51" t="str">
        <f t="shared" si="3"/>
        <v>Ativo</v>
      </c>
      <c r="W487" s="45"/>
      <c r="X487" s="52" t="s">
        <v>124</v>
      </c>
      <c r="Y487" s="54"/>
      <c r="Z487" s="54"/>
      <c r="AA487" s="54"/>
      <c r="AB487" s="54">
        <v>818196.58</v>
      </c>
      <c r="AC487" s="54">
        <v>828082.58</v>
      </c>
      <c r="AD487" s="54">
        <v>990968.05</v>
      </c>
      <c r="AE487" s="54">
        <v>1038419.02</v>
      </c>
      <c r="AF487" s="54">
        <v>1044490.68</v>
      </c>
      <c r="AG487" s="54">
        <v>1140148.39</v>
      </c>
      <c r="AH487" s="54">
        <v>1175009.74</v>
      </c>
      <c r="AI487" s="54">
        <v>1266407.64</v>
      </c>
      <c r="AJ487" s="54">
        <v>1248695.89</v>
      </c>
      <c r="AK487" s="54">
        <v>1251801.63</v>
      </c>
      <c r="AL487" s="54">
        <v>1230464.75</v>
      </c>
      <c r="AM487" s="54">
        <v>1260351.36</v>
      </c>
      <c r="AN487" s="54">
        <v>1280008.15</v>
      </c>
      <c r="AO487" s="54">
        <v>1284055.75</v>
      </c>
      <c r="AP487" s="53">
        <v>1307211.23</v>
      </c>
      <c r="AQ487" s="53">
        <v>802110.67</v>
      </c>
      <c r="AR487" s="53">
        <v>586142.46</v>
      </c>
      <c r="AS487" s="53">
        <v>564140.4</v>
      </c>
      <c r="AT487" s="53">
        <f t="array" ref="AT487">XLOOKUP(C487,'PL TOTAL D0'!A:A,'PL TOTAL D0'!C:C,"")</f>
        <v>594395.2</v>
      </c>
    </row>
    <row r="488" ht="15.75" customHeight="1">
      <c r="A488" s="6" t="s">
        <v>36</v>
      </c>
      <c r="B488" s="55" t="s">
        <v>1687</v>
      </c>
      <c r="C488" s="56" t="s">
        <v>1692</v>
      </c>
      <c r="D488" s="9" t="s">
        <v>18</v>
      </c>
      <c r="E488" s="24" t="s">
        <v>29</v>
      </c>
      <c r="F488" s="9" t="s">
        <v>295</v>
      </c>
      <c r="G488" s="44" t="str">
        <f t="shared" si="1"/>
        <v>Breno</v>
      </c>
      <c r="H488" s="51" t="s">
        <v>111</v>
      </c>
      <c r="I488" s="51" t="s">
        <v>24</v>
      </c>
      <c r="J488" s="44" t="str">
        <f t="shared" si="7"/>
        <v>Sim</v>
      </c>
      <c r="K488" s="57">
        <v>45330.0</v>
      </c>
      <c r="L488" s="45"/>
      <c r="M488" s="24" t="s">
        <v>51</v>
      </c>
      <c r="N488" s="58">
        <v>0.012</v>
      </c>
      <c r="O488" s="9" t="s">
        <v>24</v>
      </c>
      <c r="P488" s="59">
        <v>0.0</v>
      </c>
      <c r="Q488" s="60" t="s">
        <v>1693</v>
      </c>
      <c r="R488" s="70" t="s">
        <v>1694</v>
      </c>
      <c r="S488" s="24" t="s">
        <v>113</v>
      </c>
      <c r="T488" s="24" t="s">
        <v>1691</v>
      </c>
      <c r="U488" s="9" t="s">
        <v>29</v>
      </c>
      <c r="V488" s="51" t="str">
        <f t="shared" si="3"/>
        <v>Ativo</v>
      </c>
      <c r="W488" s="45"/>
      <c r="X488" s="52" t="s">
        <v>124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3">
        <v>0.0</v>
      </c>
      <c r="AQ488" s="53">
        <v>527081.27</v>
      </c>
      <c r="AR488" s="53">
        <v>715155.64</v>
      </c>
      <c r="AS488" s="53">
        <v>718123.2</v>
      </c>
      <c r="AT488" s="53">
        <f t="array" ref="AT488">XLOOKUP(C488,'PL TOTAL D0'!A:A,'PL TOTAL D0'!C:C,"")</f>
        <v>724373.3</v>
      </c>
    </row>
    <row r="489" ht="15.75" customHeight="1">
      <c r="A489" s="41" t="s">
        <v>36</v>
      </c>
      <c r="B489" s="42" t="s">
        <v>1695</v>
      </c>
      <c r="C489" s="43" t="s">
        <v>1696</v>
      </c>
      <c r="D489" s="44" t="s">
        <v>18</v>
      </c>
      <c r="E489" s="45" t="s">
        <v>19</v>
      </c>
      <c r="F489" s="44" t="s">
        <v>214</v>
      </c>
      <c r="G489" s="44" t="str">
        <f t="shared" si="1"/>
        <v>Augusto</v>
      </c>
      <c r="H489" s="46" t="s">
        <v>111</v>
      </c>
      <c r="I489" s="46" t="s">
        <v>24</v>
      </c>
      <c r="J489" s="44" t="str">
        <f t="shared" si="7"/>
        <v>Não</v>
      </c>
      <c r="K489" s="47">
        <v>45118.0</v>
      </c>
      <c r="L489" s="45"/>
      <c r="M489" s="45" t="s">
        <v>51</v>
      </c>
      <c r="N489" s="48">
        <v>0.012</v>
      </c>
      <c r="O489" s="44" t="s">
        <v>24</v>
      </c>
      <c r="P489" s="49">
        <v>0.0</v>
      </c>
      <c r="Q489" s="50"/>
      <c r="R489" s="50"/>
      <c r="S489" s="45" t="s">
        <v>113</v>
      </c>
      <c r="T489" s="24" t="s">
        <v>1697</v>
      </c>
      <c r="U489" s="9" t="s">
        <v>19</v>
      </c>
      <c r="V489" s="51" t="str">
        <f t="shared" si="3"/>
        <v>Ativo</v>
      </c>
      <c r="W489" s="45"/>
      <c r="X489" s="52" t="s">
        <v>124</v>
      </c>
      <c r="Y489" s="54"/>
      <c r="Z489" s="54"/>
      <c r="AA489" s="54"/>
      <c r="AB489" s="54"/>
      <c r="AC489" s="54"/>
      <c r="AD489" s="54"/>
      <c r="AE489" s="54"/>
      <c r="AF489" s="54"/>
      <c r="AG489" s="54"/>
      <c r="AH489" s="54">
        <v>0.0</v>
      </c>
      <c r="AI489" s="54">
        <v>236912.56</v>
      </c>
      <c r="AJ489" s="54">
        <v>239432.92</v>
      </c>
      <c r="AK489" s="54">
        <v>268544.31</v>
      </c>
      <c r="AL489" s="54">
        <v>279721.99</v>
      </c>
      <c r="AM489" s="54">
        <v>281711.45</v>
      </c>
      <c r="AN489" s="54">
        <v>316793.96</v>
      </c>
      <c r="AO489" s="54">
        <v>319594.49</v>
      </c>
      <c r="AP489" s="53">
        <v>317694.94</v>
      </c>
      <c r="AQ489" s="53">
        <v>316403.92</v>
      </c>
      <c r="AR489" s="53">
        <v>323401.14</v>
      </c>
      <c r="AS489" s="53">
        <v>337965.1</v>
      </c>
      <c r="AT489" s="53">
        <f t="array" ref="AT489">XLOOKUP(C489,'PL TOTAL D0'!A:A,'PL TOTAL D0'!C:C,"")</f>
        <v>362639.4</v>
      </c>
    </row>
    <row r="490" ht="15.75" customHeight="1">
      <c r="A490" s="41" t="s">
        <v>36</v>
      </c>
      <c r="B490" s="42" t="s">
        <v>1698</v>
      </c>
      <c r="C490" s="43" t="s">
        <v>1699</v>
      </c>
      <c r="D490" s="44" t="s">
        <v>18</v>
      </c>
      <c r="E490" s="45" t="s">
        <v>175</v>
      </c>
      <c r="F490" s="44" t="s">
        <v>176</v>
      </c>
      <c r="G490" s="44" t="str">
        <f t="shared" si="1"/>
        <v>Augusto</v>
      </c>
      <c r="H490" s="51" t="s">
        <v>147</v>
      </c>
      <c r="I490" s="51" t="s">
        <v>220</v>
      </c>
      <c r="J490" s="44" t="str">
        <f t="shared" si="7"/>
        <v>Não</v>
      </c>
      <c r="K490" s="47">
        <v>45127.0</v>
      </c>
      <c r="L490" s="62"/>
      <c r="M490" s="45" t="s">
        <v>190</v>
      </c>
      <c r="N490" s="48">
        <v>0.025</v>
      </c>
      <c r="O490" s="44" t="s">
        <v>191</v>
      </c>
      <c r="P490" s="49">
        <v>0.2</v>
      </c>
      <c r="Q490" s="138"/>
      <c r="R490" s="138"/>
      <c r="S490" s="45" t="s">
        <v>113</v>
      </c>
      <c r="T490" s="24" t="s">
        <v>1700</v>
      </c>
      <c r="U490" s="9" t="s">
        <v>179</v>
      </c>
      <c r="V490" s="51" t="str">
        <f t="shared" si="3"/>
        <v>Ativo</v>
      </c>
      <c r="W490" s="45"/>
      <c r="X490" s="52" t="s">
        <v>115</v>
      </c>
      <c r="Y490" s="54"/>
      <c r="Z490" s="54"/>
      <c r="AA490" s="54"/>
      <c r="AB490" s="54"/>
      <c r="AC490" s="54"/>
      <c r="AD490" s="54"/>
      <c r="AE490" s="54"/>
      <c r="AF490" s="54"/>
      <c r="AG490" s="54"/>
      <c r="AH490" s="54">
        <v>0.0</v>
      </c>
      <c r="AI490" s="54">
        <v>51761.9</v>
      </c>
      <c r="AJ490" s="54">
        <v>51743.98</v>
      </c>
      <c r="AK490" s="54">
        <v>50555.96</v>
      </c>
      <c r="AL490" s="54">
        <v>48256.8</v>
      </c>
      <c r="AM490" s="54">
        <v>51908.81</v>
      </c>
      <c r="AN490" s="54">
        <v>49827.07</v>
      </c>
      <c r="AO490" s="54">
        <v>47231.72</v>
      </c>
      <c r="AP490" s="53">
        <v>47847.12</v>
      </c>
      <c r="AQ490" s="53">
        <v>48585.14</v>
      </c>
      <c r="AR490" s="53">
        <v>46484.02</v>
      </c>
      <c r="AS490" s="53">
        <v>452.33</v>
      </c>
      <c r="AT490" s="53">
        <f t="array" ref="AT490">XLOOKUP(C490,'PL TOTAL D0'!A:A,'PL TOTAL D0'!C:C,"")</f>
        <v>454.32</v>
      </c>
    </row>
    <row r="491" ht="15.75" customHeight="1">
      <c r="A491" s="41" t="s">
        <v>36</v>
      </c>
      <c r="B491" s="61" t="s">
        <v>1698</v>
      </c>
      <c r="C491" s="43" t="s">
        <v>1701</v>
      </c>
      <c r="D491" s="44" t="s">
        <v>18</v>
      </c>
      <c r="E491" s="45" t="s">
        <v>175</v>
      </c>
      <c r="F491" s="44" t="s">
        <v>176</v>
      </c>
      <c r="G491" s="44" t="str">
        <f t="shared" si="1"/>
        <v>Augusto</v>
      </c>
      <c r="H491" s="51" t="s">
        <v>147</v>
      </c>
      <c r="I491" s="51" t="s">
        <v>220</v>
      </c>
      <c r="J491" s="44" t="str">
        <f t="shared" si="7"/>
        <v>Não</v>
      </c>
      <c r="K491" s="47">
        <v>45064.0</v>
      </c>
      <c r="L491" s="62"/>
      <c r="M491" s="45" t="s">
        <v>51</v>
      </c>
      <c r="N491" s="48">
        <v>0.012</v>
      </c>
      <c r="O491" s="44" t="s">
        <v>24</v>
      </c>
      <c r="P491" s="49">
        <v>0.0</v>
      </c>
      <c r="Q491" s="50"/>
      <c r="R491" s="138"/>
      <c r="S491" s="45" t="s">
        <v>113</v>
      </c>
      <c r="T491" s="24" t="s">
        <v>1700</v>
      </c>
      <c r="U491" s="9" t="s">
        <v>179</v>
      </c>
      <c r="V491" s="51" t="str">
        <f t="shared" si="3"/>
        <v>Ativo</v>
      </c>
      <c r="W491" s="45"/>
      <c r="X491" s="52" t="s">
        <v>115</v>
      </c>
      <c r="Y491" s="54"/>
      <c r="Z491" s="54"/>
      <c r="AA491" s="54"/>
      <c r="AB491" s="54"/>
      <c r="AC491" s="54"/>
      <c r="AD491" s="54"/>
      <c r="AE491" s="54">
        <v>0.0</v>
      </c>
      <c r="AF491" s="54">
        <v>0.0</v>
      </c>
      <c r="AG491" s="54">
        <v>0.0</v>
      </c>
      <c r="AH491" s="54">
        <v>177711.3</v>
      </c>
      <c r="AI491" s="54">
        <v>128735.41</v>
      </c>
      <c r="AJ491" s="54">
        <v>130008.98</v>
      </c>
      <c r="AK491" s="54">
        <v>131025.4</v>
      </c>
      <c r="AL491" s="54">
        <v>132166.66</v>
      </c>
      <c r="AM491" s="54">
        <v>133117.54</v>
      </c>
      <c r="AN491" s="54">
        <v>118089.24</v>
      </c>
      <c r="AO491" s="54">
        <v>102899.13</v>
      </c>
      <c r="AP491" s="53">
        <v>103738.25</v>
      </c>
      <c r="AQ491" s="53">
        <v>104723.2</v>
      </c>
      <c r="AR491" s="53">
        <v>105554.87</v>
      </c>
      <c r="AS491" s="53">
        <v>0.0</v>
      </c>
      <c r="AT491" s="53">
        <f t="array" ref="AT491">XLOOKUP(C491,'PL TOTAL D0'!A:A,'PL TOTAL D0'!C:C,"")</f>
        <v>4.4</v>
      </c>
    </row>
    <row r="492" ht="15.75" customHeight="1">
      <c r="A492" s="41" t="s">
        <v>36</v>
      </c>
      <c r="B492" s="42" t="s">
        <v>1702</v>
      </c>
      <c r="C492" s="43" t="s">
        <v>1703</v>
      </c>
      <c r="D492" s="44" t="s">
        <v>56</v>
      </c>
      <c r="E492" s="45" t="s">
        <v>29</v>
      </c>
      <c r="F492" s="44" t="s">
        <v>110</v>
      </c>
      <c r="G492" s="44" t="str">
        <f t="shared" si="1"/>
        <v>Augusto</v>
      </c>
      <c r="H492" s="46" t="s">
        <v>111</v>
      </c>
      <c r="I492" s="46" t="s">
        <v>24</v>
      </c>
      <c r="J492" s="44" t="str">
        <f t="shared" si="7"/>
        <v>Sim</v>
      </c>
      <c r="K492" s="47">
        <v>45105.0</v>
      </c>
      <c r="L492" s="62"/>
      <c r="M492" s="45" t="s">
        <v>41</v>
      </c>
      <c r="N492" s="48">
        <v>0.015</v>
      </c>
      <c r="O492" s="44" t="s">
        <v>42</v>
      </c>
      <c r="P492" s="49">
        <v>0.1</v>
      </c>
      <c r="Q492" s="60" t="s">
        <v>1704</v>
      </c>
      <c r="R492" s="50"/>
      <c r="S492" s="45" t="s">
        <v>113</v>
      </c>
      <c r="T492" s="24" t="s">
        <v>1705</v>
      </c>
      <c r="U492" s="9" t="s">
        <v>29</v>
      </c>
      <c r="V492" s="51" t="str">
        <f t="shared" si="3"/>
        <v>Ativo</v>
      </c>
      <c r="W492" s="45"/>
      <c r="X492" s="52" t="s">
        <v>124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>
        <v>144597.64</v>
      </c>
      <c r="AI492" s="54">
        <v>249151.62</v>
      </c>
      <c r="AJ492" s="54">
        <v>240637.98</v>
      </c>
      <c r="AK492" s="54">
        <v>222998.54</v>
      </c>
      <c r="AL492" s="54">
        <v>206781.25</v>
      </c>
      <c r="AM492" s="54">
        <v>204344.21</v>
      </c>
      <c r="AN492" s="54">
        <v>208352.87</v>
      </c>
      <c r="AO492" s="54">
        <v>255201.5</v>
      </c>
      <c r="AP492" s="53">
        <v>249479.85</v>
      </c>
      <c r="AQ492" s="53">
        <v>243986.61</v>
      </c>
      <c r="AR492" s="53">
        <v>233685.22</v>
      </c>
      <c r="AS492" s="53">
        <v>232346.8</v>
      </c>
      <c r="AT492" s="53">
        <f t="array" ref="AT492">XLOOKUP(C492,'PL TOTAL D0'!A:A,'PL TOTAL D0'!C:C,"")</f>
        <v>232504.7</v>
      </c>
    </row>
    <row r="493" ht="15.75" customHeight="1">
      <c r="A493" s="41" t="s">
        <v>36</v>
      </c>
      <c r="B493" s="55" t="s">
        <v>1706</v>
      </c>
      <c r="C493" s="21" t="s">
        <v>1707</v>
      </c>
      <c r="D493" s="9" t="s">
        <v>56</v>
      </c>
      <c r="E493" s="24" t="s">
        <v>29</v>
      </c>
      <c r="F493" s="44" t="s">
        <v>110</v>
      </c>
      <c r="G493" s="44" t="str">
        <f t="shared" si="1"/>
        <v>#N/A</v>
      </c>
      <c r="H493" s="51" t="s">
        <v>147</v>
      </c>
      <c r="I493" s="51" t="s">
        <v>220</v>
      </c>
      <c r="J493" s="44" t="str">
        <f t="shared" si="7"/>
        <v>Não</v>
      </c>
      <c r="K493" s="57">
        <v>45345.0</v>
      </c>
      <c r="L493" s="62"/>
      <c r="M493" s="24" t="s">
        <v>51</v>
      </c>
      <c r="N493" s="58">
        <v>0.012</v>
      </c>
      <c r="O493" s="9" t="s">
        <v>24</v>
      </c>
      <c r="P493" s="59">
        <v>0.0</v>
      </c>
      <c r="Q493" s="60"/>
      <c r="R493" s="50"/>
      <c r="S493" s="24" t="s">
        <v>113</v>
      </c>
      <c r="T493" s="23" t="s">
        <v>1705</v>
      </c>
      <c r="U493" s="9" t="s">
        <v>29</v>
      </c>
      <c r="V493" s="51" t="str">
        <f t="shared" si="3"/>
        <v>Ativo</v>
      </c>
      <c r="W493" s="45"/>
      <c r="X493" s="52" t="s">
        <v>124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0.0</v>
      </c>
      <c r="AR493" s="53">
        <v>0.0</v>
      </c>
      <c r="AS493" s="53">
        <v>0.0</v>
      </c>
      <c r="AT493" s="53" t="str">
        <f t="array" ref="AT493">XLOOKUP(C493,'PL TOTAL D0'!A:A,'PL TOTAL D0'!C:C,"")</f>
        <v/>
      </c>
    </row>
    <row r="494" ht="15.75" customHeight="1">
      <c r="A494" s="41" t="s">
        <v>36</v>
      </c>
      <c r="B494" s="55" t="s">
        <v>1708</v>
      </c>
      <c r="C494" s="21" t="s">
        <v>1709</v>
      </c>
      <c r="D494" s="9" t="s">
        <v>18</v>
      </c>
      <c r="E494" s="24" t="s">
        <v>29</v>
      </c>
      <c r="F494" s="9" t="s">
        <v>295</v>
      </c>
      <c r="G494" s="44" t="str">
        <f t="shared" si="1"/>
        <v>Breno</v>
      </c>
      <c r="H494" s="51" t="s">
        <v>111</v>
      </c>
      <c r="I494" s="51" t="s">
        <v>24</v>
      </c>
      <c r="J494" s="44" t="str">
        <f t="shared" si="7"/>
        <v>Não</v>
      </c>
      <c r="K494" s="57">
        <v>45453.0</v>
      </c>
      <c r="L494" s="62"/>
      <c r="M494" s="24" t="s">
        <v>51</v>
      </c>
      <c r="N494" s="58">
        <v>0.012</v>
      </c>
      <c r="O494" s="9" t="s">
        <v>24</v>
      </c>
      <c r="P494" s="59">
        <v>0.0</v>
      </c>
      <c r="Q494" s="60"/>
      <c r="R494" s="50"/>
      <c r="S494" s="24" t="s">
        <v>113</v>
      </c>
      <c r="T494" s="23" t="s">
        <v>1710</v>
      </c>
      <c r="U494" s="9" t="s">
        <v>29</v>
      </c>
      <c r="V494" s="51" t="str">
        <f t="shared" si="3"/>
        <v>Ativo</v>
      </c>
      <c r="W494" s="24" t="s">
        <v>86</v>
      </c>
      <c r="X494" s="52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3"/>
      <c r="AQ494" s="53"/>
      <c r="AR494" s="53"/>
      <c r="AS494" s="53"/>
      <c r="AT494" s="53">
        <f t="array" ref="AT494">XLOOKUP(C494,'PL TOTAL D0'!A:A,'PL TOTAL D0'!C:C,"")</f>
        <v>694317.1</v>
      </c>
    </row>
    <row r="495" ht="15.75" customHeight="1">
      <c r="A495" s="41" t="s">
        <v>36</v>
      </c>
      <c r="B495" s="127" t="s">
        <v>1711</v>
      </c>
      <c r="C495" s="43" t="s">
        <v>1712</v>
      </c>
      <c r="D495" s="44" t="s">
        <v>56</v>
      </c>
      <c r="E495" s="45" t="s">
        <v>29</v>
      </c>
      <c r="F495" s="44" t="s">
        <v>408</v>
      </c>
      <c r="G495" s="44" t="str">
        <f t="shared" si="1"/>
        <v>Bruno</v>
      </c>
      <c r="H495" s="46" t="s">
        <v>111</v>
      </c>
      <c r="I495" s="46" t="s">
        <v>24</v>
      </c>
      <c r="J495" s="44" t="str">
        <f t="shared" si="7"/>
        <v>Sim</v>
      </c>
      <c r="K495" s="47">
        <v>45105.0</v>
      </c>
      <c r="L495" s="62"/>
      <c r="M495" s="45" t="s">
        <v>51</v>
      </c>
      <c r="N495" s="48">
        <v>0.0085</v>
      </c>
      <c r="O495" s="44" t="s">
        <v>24</v>
      </c>
      <c r="P495" s="49">
        <v>0.0</v>
      </c>
      <c r="Q495" s="60" t="s">
        <v>1240</v>
      </c>
      <c r="R495" s="50"/>
      <c r="S495" s="45" t="s">
        <v>113</v>
      </c>
      <c r="T495" s="24" t="s">
        <v>1713</v>
      </c>
      <c r="U495" s="9" t="s">
        <v>46</v>
      </c>
      <c r="V495" s="51" t="str">
        <f t="shared" si="3"/>
        <v>Ativo</v>
      </c>
      <c r="W495" s="45"/>
      <c r="X495" s="52" t="s">
        <v>115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>
        <v>791856.43</v>
      </c>
      <c r="AJ495" s="54">
        <v>817625.14</v>
      </c>
      <c r="AK495" s="54">
        <v>819516.43</v>
      </c>
      <c r="AL495" s="54">
        <v>885191.86</v>
      </c>
      <c r="AM495" s="54">
        <v>886981.65</v>
      </c>
      <c r="AN495" s="54">
        <v>892805.98</v>
      </c>
      <c r="AO495" s="54">
        <v>883088.38</v>
      </c>
      <c r="AP495" s="53">
        <v>890559.72</v>
      </c>
      <c r="AQ495" s="53">
        <v>898278.39</v>
      </c>
      <c r="AR495" s="53">
        <v>984105.29</v>
      </c>
      <c r="AS495" s="53">
        <v>992243.5</v>
      </c>
      <c r="AT495" s="53">
        <f t="array" ref="AT495">XLOOKUP(C495,'PL TOTAL D0'!A:A,'PL TOTAL D0'!C:C,"")</f>
        <v>1000850</v>
      </c>
    </row>
    <row r="496" ht="15.75" customHeight="1">
      <c r="A496" s="41" t="s">
        <v>36</v>
      </c>
      <c r="B496" s="42" t="s">
        <v>1714</v>
      </c>
      <c r="C496" s="43" t="s">
        <v>1715</v>
      </c>
      <c r="D496" s="44" t="s">
        <v>56</v>
      </c>
      <c r="E496" s="45" t="s">
        <v>29</v>
      </c>
      <c r="F496" s="44" t="s">
        <v>110</v>
      </c>
      <c r="G496" s="44" t="str">
        <f t="shared" si="1"/>
        <v>Breno</v>
      </c>
      <c r="H496" s="46" t="s">
        <v>111</v>
      </c>
      <c r="I496" s="46" t="s">
        <v>24</v>
      </c>
      <c r="J496" s="44" t="str">
        <f t="shared" si="7"/>
        <v>Sim</v>
      </c>
      <c r="K496" s="47">
        <v>45132.0</v>
      </c>
      <c r="L496" s="62"/>
      <c r="M496" s="45" t="s">
        <v>51</v>
      </c>
      <c r="N496" s="48">
        <v>0.007</v>
      </c>
      <c r="O496" s="44" t="s">
        <v>24</v>
      </c>
      <c r="P496" s="49">
        <v>0.0</v>
      </c>
      <c r="Q496" s="60" t="s">
        <v>1716</v>
      </c>
      <c r="R496" s="50"/>
      <c r="S496" s="45" t="s">
        <v>113</v>
      </c>
      <c r="T496" s="24" t="s">
        <v>1717</v>
      </c>
      <c r="U496" s="9" t="s">
        <v>46</v>
      </c>
      <c r="V496" s="51" t="str">
        <f t="shared" si="3"/>
        <v>Ativo</v>
      </c>
      <c r="W496" s="45"/>
      <c r="X496" s="52" t="s">
        <v>124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>
        <v>565393.68</v>
      </c>
      <c r="AJ496" s="54">
        <v>544900.07</v>
      </c>
      <c r="AK496" s="54">
        <v>512555.95</v>
      </c>
      <c r="AL496" s="54">
        <v>500246.61</v>
      </c>
      <c r="AM496" s="54">
        <v>486733.81</v>
      </c>
      <c r="AN496" s="54">
        <v>463036.36</v>
      </c>
      <c r="AO496" s="54">
        <v>419820.89</v>
      </c>
      <c r="AP496" s="53">
        <v>396521.35</v>
      </c>
      <c r="AQ496" s="53">
        <v>388775.0</v>
      </c>
      <c r="AR496" s="53">
        <v>369081.1</v>
      </c>
      <c r="AS496" s="53">
        <v>355948.6</v>
      </c>
      <c r="AT496" s="53">
        <f t="array" ref="AT496">XLOOKUP(C496,'PL TOTAL D0'!A:A,'PL TOTAL D0'!C:C,"")</f>
        <v>443221.3</v>
      </c>
    </row>
    <row r="497" ht="15.75" customHeight="1">
      <c r="A497" s="41" t="s">
        <v>36</v>
      </c>
      <c r="B497" s="42" t="s">
        <v>1718</v>
      </c>
      <c r="C497" s="43" t="s">
        <v>1719</v>
      </c>
      <c r="D497" s="44" t="s">
        <v>18</v>
      </c>
      <c r="E497" s="45" t="s">
        <v>29</v>
      </c>
      <c r="F497" s="44" t="s">
        <v>295</v>
      </c>
      <c r="G497" s="44" t="str">
        <f t="shared" si="1"/>
        <v>Bruno</v>
      </c>
      <c r="H497" s="46" t="s">
        <v>111</v>
      </c>
      <c r="I497" s="46" t="s">
        <v>24</v>
      </c>
      <c r="J497" s="44" t="str">
        <f t="shared" si="7"/>
        <v>Não</v>
      </c>
      <c r="K497" s="47">
        <v>45158.0</v>
      </c>
      <c r="L497" s="62"/>
      <c r="M497" s="45" t="s">
        <v>777</v>
      </c>
      <c r="N497" s="48">
        <v>0.008</v>
      </c>
      <c r="O497" s="44" t="s">
        <v>24</v>
      </c>
      <c r="P497" s="49">
        <v>0.0</v>
      </c>
      <c r="Q497" s="138"/>
      <c r="R497" s="138"/>
      <c r="S497" s="45" t="s">
        <v>113</v>
      </c>
      <c r="T497" s="24" t="s">
        <v>1720</v>
      </c>
      <c r="U497" s="9" t="s">
        <v>29</v>
      </c>
      <c r="V497" s="51" t="str">
        <f t="shared" si="3"/>
        <v>Ativo</v>
      </c>
      <c r="W497" s="45"/>
      <c r="X497" s="52" t="s">
        <v>124</v>
      </c>
      <c r="Y497" s="54"/>
      <c r="Z497" s="54"/>
      <c r="AA497" s="54"/>
      <c r="AB497" s="54"/>
      <c r="AC497" s="54"/>
      <c r="AD497" s="54"/>
      <c r="AE497" s="54"/>
      <c r="AF497" s="54">
        <v>0.0</v>
      </c>
      <c r="AG497" s="54">
        <v>0.0</v>
      </c>
      <c r="AH497" s="54">
        <v>0.0</v>
      </c>
      <c r="AI497" s="54">
        <v>0.0</v>
      </c>
      <c r="AJ497" s="54">
        <v>1194211.62</v>
      </c>
      <c r="AK497" s="54">
        <v>1208400.83</v>
      </c>
      <c r="AL497" s="54">
        <v>1219197.63</v>
      </c>
      <c r="AM497" s="54">
        <v>1229323.33</v>
      </c>
      <c r="AN497" s="54">
        <v>1244149.42</v>
      </c>
      <c r="AO497" s="54">
        <v>1255754.27</v>
      </c>
      <c r="AP497" s="53">
        <v>1264467.51</v>
      </c>
      <c r="AQ497" s="53">
        <v>1277140.44</v>
      </c>
      <c r="AR497" s="53">
        <v>1282517.68</v>
      </c>
      <c r="AS497" s="53">
        <v>1291567.0</v>
      </c>
      <c r="AT497" s="53">
        <f t="array" ref="AT497">XLOOKUP(C497,'PL TOTAL D0'!A:A,'PL TOTAL D0'!C:C,"")</f>
        <v>1300141</v>
      </c>
    </row>
    <row r="498" ht="15.75" customHeight="1">
      <c r="A498" s="41" t="s">
        <v>36</v>
      </c>
      <c r="B498" s="42" t="s">
        <v>1718</v>
      </c>
      <c r="C498" s="43" t="s">
        <v>1721</v>
      </c>
      <c r="D498" s="44" t="s">
        <v>18</v>
      </c>
      <c r="E498" s="45" t="s">
        <v>29</v>
      </c>
      <c r="F498" s="44" t="s">
        <v>295</v>
      </c>
      <c r="G498" s="44" t="str">
        <f t="shared" si="1"/>
        <v>#N/A</v>
      </c>
      <c r="H498" s="46" t="s">
        <v>147</v>
      </c>
      <c r="I498" s="46" t="s">
        <v>220</v>
      </c>
      <c r="J498" s="44" t="str">
        <f t="shared" si="7"/>
        <v>Não</v>
      </c>
      <c r="K498" s="47">
        <v>45163.0</v>
      </c>
      <c r="L498" s="62"/>
      <c r="M498" s="45" t="s">
        <v>51</v>
      </c>
      <c r="N498" s="48">
        <v>0.012</v>
      </c>
      <c r="O498" s="44" t="s">
        <v>24</v>
      </c>
      <c r="P498" s="49">
        <v>0.0</v>
      </c>
      <c r="Q498" s="50"/>
      <c r="R498" s="50" t="s">
        <v>1722</v>
      </c>
      <c r="S498" s="45" t="s">
        <v>113</v>
      </c>
      <c r="T498" s="24" t="s">
        <v>1720</v>
      </c>
      <c r="U498" s="9" t="s">
        <v>29</v>
      </c>
      <c r="V498" s="51" t="str">
        <f t="shared" si="3"/>
        <v>Ativo</v>
      </c>
      <c r="W498" s="45"/>
      <c r="X498" s="52" t="s">
        <v>124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>
        <v>0.0</v>
      </c>
      <c r="AI498" s="54">
        <v>0.0</v>
      </c>
      <c r="AJ498" s="54">
        <v>0.0</v>
      </c>
      <c r="AK498" s="54">
        <v>0.0</v>
      </c>
      <c r="AL498" s="54">
        <v>0.0</v>
      </c>
      <c r="AM498" s="54">
        <v>0.0</v>
      </c>
      <c r="AN498" s="54">
        <v>0.0</v>
      </c>
      <c r="AO498" s="54">
        <v>0.0</v>
      </c>
      <c r="AP498" s="53">
        <v>0.0</v>
      </c>
      <c r="AQ498" s="53">
        <v>0.0</v>
      </c>
      <c r="AR498" s="53">
        <v>0.0</v>
      </c>
      <c r="AS498" s="53">
        <v>0.0</v>
      </c>
      <c r="AT498" s="53" t="str">
        <f t="array" ref="AT498">XLOOKUP(C498,'PL TOTAL D0'!A:A,'PL TOTAL D0'!C:C,"")</f>
        <v/>
      </c>
    </row>
    <row r="499" ht="15.75" customHeight="1">
      <c r="A499" s="41" t="s">
        <v>36</v>
      </c>
      <c r="B499" s="64" t="s">
        <v>1723</v>
      </c>
      <c r="C499" s="65" t="s">
        <v>1724</v>
      </c>
      <c r="D499" s="9" t="s">
        <v>49</v>
      </c>
      <c r="E499" s="24" t="s">
        <v>19</v>
      </c>
      <c r="F499" s="9" t="s">
        <v>50</v>
      </c>
      <c r="G499" s="44" t="str">
        <f t="shared" si="1"/>
        <v>Breno</v>
      </c>
      <c r="H499" s="51" t="s">
        <v>111</v>
      </c>
      <c r="I499" s="51" t="s">
        <v>24</v>
      </c>
      <c r="J499" s="44" t="str">
        <f t="shared" si="7"/>
        <v>Não</v>
      </c>
      <c r="K499" s="57">
        <v>45387.0</v>
      </c>
      <c r="L499" s="62"/>
      <c r="M499" s="24" t="s">
        <v>51</v>
      </c>
      <c r="N499" s="58">
        <v>0.012</v>
      </c>
      <c r="O499" s="9" t="s">
        <v>24</v>
      </c>
      <c r="P499" s="59">
        <v>0.0</v>
      </c>
      <c r="Q499" s="138"/>
      <c r="R499" s="138"/>
      <c r="S499" s="24" t="s">
        <v>113</v>
      </c>
      <c r="T499" s="5" t="s">
        <v>1725</v>
      </c>
      <c r="U499" s="9" t="s">
        <v>19</v>
      </c>
      <c r="V499" s="51" t="str">
        <f t="shared" si="3"/>
        <v>Ativo</v>
      </c>
      <c r="W499" s="45"/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>
        <v>419685.46</v>
      </c>
      <c r="AS499" s="53">
        <v>424040.7</v>
      </c>
      <c r="AT499" s="53">
        <f t="array" ref="AT499">XLOOKUP(C499,'PL TOTAL D0'!A:A,'PL TOTAL D0'!C:C,"")</f>
        <v>423929</v>
      </c>
    </row>
    <row r="500" ht="15.75" customHeight="1">
      <c r="A500" s="41" t="s">
        <v>36</v>
      </c>
      <c r="B500" s="64" t="s">
        <v>1726</v>
      </c>
      <c r="C500" s="65" t="s">
        <v>1727</v>
      </c>
      <c r="D500" s="9" t="s">
        <v>18</v>
      </c>
      <c r="E500" s="24" t="s">
        <v>29</v>
      </c>
      <c r="F500" s="9" t="s">
        <v>624</v>
      </c>
      <c r="G500" s="44" t="str">
        <f t="shared" si="1"/>
        <v>Breno</v>
      </c>
      <c r="H500" s="51" t="s">
        <v>111</v>
      </c>
      <c r="I500" s="51" t="s">
        <v>24</v>
      </c>
      <c r="J500" s="44" t="str">
        <f t="shared" si="7"/>
        <v>Não</v>
      </c>
      <c r="K500" s="57">
        <v>45401.0</v>
      </c>
      <c r="L500" s="62"/>
      <c r="M500" s="24" t="s">
        <v>112</v>
      </c>
      <c r="N500" s="58">
        <v>0.012</v>
      </c>
      <c r="O500" s="9" t="s">
        <v>42</v>
      </c>
      <c r="P500" s="59">
        <v>0.1</v>
      </c>
      <c r="Q500" s="138"/>
      <c r="R500" s="138"/>
      <c r="S500" s="24" t="s">
        <v>113</v>
      </c>
      <c r="T500" s="5" t="s">
        <v>1728</v>
      </c>
      <c r="U500" s="9" t="s">
        <v>29</v>
      </c>
      <c r="V500" s="51" t="str">
        <f t="shared" si="3"/>
        <v>Ativo</v>
      </c>
      <c r="W500" s="24" t="s">
        <v>69</v>
      </c>
      <c r="X500" s="52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/>
      <c r="AQ500" s="53"/>
      <c r="AR500" s="53">
        <v>967127.32</v>
      </c>
      <c r="AS500" s="53">
        <v>942343.1</v>
      </c>
      <c r="AT500" s="53">
        <f t="array" ref="AT500">XLOOKUP(C500,'PL TOTAL D0'!A:A,'PL TOTAL D0'!C:C,"")</f>
        <v>936256.9</v>
      </c>
    </row>
    <row r="501" ht="15.0" customHeight="1">
      <c r="A501" s="41" t="s">
        <v>36</v>
      </c>
      <c r="B501" s="42" t="s">
        <v>1729</v>
      </c>
      <c r="C501" s="43" t="s">
        <v>1730</v>
      </c>
      <c r="D501" s="44" t="s">
        <v>18</v>
      </c>
      <c r="E501" s="45" t="s">
        <v>19</v>
      </c>
      <c r="F501" s="44" t="s">
        <v>83</v>
      </c>
      <c r="G501" s="44" t="str">
        <f t="shared" si="1"/>
        <v>Breno</v>
      </c>
      <c r="H501" s="51" t="s">
        <v>111</v>
      </c>
      <c r="I501" s="51" t="s">
        <v>24</v>
      </c>
      <c r="J501" s="44" t="str">
        <f t="shared" si="7"/>
        <v>Sim</v>
      </c>
      <c r="K501" s="47">
        <v>44957.0</v>
      </c>
      <c r="L501" s="45"/>
      <c r="M501" s="24" t="s">
        <v>190</v>
      </c>
      <c r="N501" s="58">
        <v>0.012</v>
      </c>
      <c r="O501" s="9" t="s">
        <v>191</v>
      </c>
      <c r="P501" s="59">
        <v>0.2</v>
      </c>
      <c r="Q501" s="76" t="s">
        <v>1731</v>
      </c>
      <c r="R501" s="137" t="s">
        <v>1621</v>
      </c>
      <c r="S501" s="45" t="s">
        <v>113</v>
      </c>
      <c r="T501" s="24" t="s">
        <v>1732</v>
      </c>
      <c r="U501" s="9" t="s">
        <v>19</v>
      </c>
      <c r="V501" s="51" t="str">
        <f t="shared" si="3"/>
        <v>Ativo</v>
      </c>
      <c r="W501" s="24" t="s">
        <v>86</v>
      </c>
      <c r="X501" s="52" t="s">
        <v>124</v>
      </c>
      <c r="Y501" s="54"/>
      <c r="Z501" s="54"/>
      <c r="AA501" s="54"/>
      <c r="AB501" s="54"/>
      <c r="AC501" s="54">
        <v>11787.84</v>
      </c>
      <c r="AD501" s="54">
        <v>22682.07</v>
      </c>
      <c r="AE501" s="54">
        <v>26103.99</v>
      </c>
      <c r="AF501" s="54">
        <v>56051.76</v>
      </c>
      <c r="AG501" s="54">
        <v>52222.99</v>
      </c>
      <c r="AH501" s="54">
        <v>54504.69</v>
      </c>
      <c r="AI501" s="54">
        <v>52409.24</v>
      </c>
      <c r="AJ501" s="54">
        <v>49494.51</v>
      </c>
      <c r="AK501" s="54">
        <v>1410.83</v>
      </c>
      <c r="AL501" s="54">
        <v>397.94</v>
      </c>
      <c r="AM501" s="54">
        <v>452.52</v>
      </c>
      <c r="AN501" s="54">
        <v>514.44</v>
      </c>
      <c r="AO501" s="54">
        <v>495.5</v>
      </c>
      <c r="AP501" s="53">
        <v>557.09</v>
      </c>
      <c r="AQ501" s="53">
        <v>33853.44</v>
      </c>
      <c r="AR501" s="53">
        <v>131448.95</v>
      </c>
      <c r="AS501" s="53">
        <v>640452.8</v>
      </c>
      <c r="AT501" s="53">
        <f t="array" ref="AT501">XLOOKUP(C501,'PL TOTAL D0'!A:A,'PL TOTAL D0'!C:C,"")</f>
        <v>634993.9</v>
      </c>
    </row>
    <row r="502" ht="15.0" customHeight="1">
      <c r="A502" s="41" t="s">
        <v>36</v>
      </c>
      <c r="B502" s="42" t="s">
        <v>1729</v>
      </c>
      <c r="C502" s="43" t="s">
        <v>1733</v>
      </c>
      <c r="D502" s="44" t="s">
        <v>18</v>
      </c>
      <c r="E502" s="45" t="s">
        <v>19</v>
      </c>
      <c r="F502" s="44" t="s">
        <v>83</v>
      </c>
      <c r="G502" s="44" t="str">
        <f t="shared" si="1"/>
        <v>Bruno</v>
      </c>
      <c r="H502" s="51" t="s">
        <v>111</v>
      </c>
      <c r="I502" s="51" t="s">
        <v>24</v>
      </c>
      <c r="J502" s="44" t="str">
        <f t="shared" si="7"/>
        <v>Não</v>
      </c>
      <c r="K502" s="47">
        <v>44957.0</v>
      </c>
      <c r="L502" s="45"/>
      <c r="M502" s="24" t="s">
        <v>51</v>
      </c>
      <c r="N502" s="48">
        <v>0.01</v>
      </c>
      <c r="O502" s="44" t="s">
        <v>24</v>
      </c>
      <c r="P502" s="49">
        <v>0.0</v>
      </c>
      <c r="Q502" s="63"/>
      <c r="R502" s="50" t="s">
        <v>1734</v>
      </c>
      <c r="S502" s="45" t="s">
        <v>113</v>
      </c>
      <c r="T502" s="24" t="s">
        <v>1732</v>
      </c>
      <c r="U502" s="9" t="s">
        <v>19</v>
      </c>
      <c r="V502" s="51" t="str">
        <f t="shared" si="3"/>
        <v>Ativo</v>
      </c>
      <c r="W502" s="24" t="s">
        <v>86</v>
      </c>
      <c r="X502" s="52" t="s">
        <v>124</v>
      </c>
      <c r="Y502" s="54"/>
      <c r="Z502" s="54"/>
      <c r="AA502" s="54"/>
      <c r="AB502" s="54"/>
      <c r="AC502" s="54">
        <v>817484.12</v>
      </c>
      <c r="AD502" s="54">
        <v>2780380.17</v>
      </c>
      <c r="AE502" s="54">
        <v>2812325.28</v>
      </c>
      <c r="AF502" s="54">
        <v>3204638.15</v>
      </c>
      <c r="AG502" s="54">
        <v>3239178.93</v>
      </c>
      <c r="AH502" s="54">
        <v>3268216.61</v>
      </c>
      <c r="AI502" s="54">
        <v>3297963.12</v>
      </c>
      <c r="AJ502" s="54">
        <v>3323567.62</v>
      </c>
      <c r="AK502" s="54">
        <v>3322940.36</v>
      </c>
      <c r="AL502" s="54">
        <v>3316293.09</v>
      </c>
      <c r="AM502" s="54">
        <v>3365051.12</v>
      </c>
      <c r="AN502" s="54">
        <v>3412356.99</v>
      </c>
      <c r="AO502" s="54">
        <v>3403625.52</v>
      </c>
      <c r="AP502" s="53">
        <v>3428944.68</v>
      </c>
      <c r="AQ502" s="53">
        <v>3431369.99</v>
      </c>
      <c r="AR502" s="53">
        <v>3288861.95</v>
      </c>
      <c r="AS502" s="53">
        <v>2799431.0</v>
      </c>
      <c r="AT502" s="53">
        <f t="array" ref="AT502">XLOOKUP(C502,'PL TOTAL D0'!A:A,'PL TOTAL D0'!C:C,"")</f>
        <v>2816108</v>
      </c>
    </row>
    <row r="503" ht="15.75" customHeight="1">
      <c r="A503" s="41" t="s">
        <v>36</v>
      </c>
      <c r="B503" s="61" t="s">
        <v>1735</v>
      </c>
      <c r="C503" s="43" t="s">
        <v>1736</v>
      </c>
      <c r="D503" s="44" t="s">
        <v>18</v>
      </c>
      <c r="E503" s="45" t="s">
        <v>19</v>
      </c>
      <c r="F503" s="44" t="s">
        <v>20</v>
      </c>
      <c r="G503" s="44" t="str">
        <f t="shared" si="1"/>
        <v>#N/A</v>
      </c>
      <c r="H503" s="51" t="s">
        <v>147</v>
      </c>
      <c r="I503" s="46" t="s">
        <v>220</v>
      </c>
      <c r="J503" s="44" t="str">
        <f t="shared" si="7"/>
        <v>Não</v>
      </c>
      <c r="K503" s="47">
        <v>45163.0</v>
      </c>
      <c r="L503" s="45"/>
      <c r="M503" s="45" t="s">
        <v>51</v>
      </c>
      <c r="N503" s="48">
        <v>0.012</v>
      </c>
      <c r="O503" s="44" t="s">
        <v>24</v>
      </c>
      <c r="P503" s="49">
        <v>0.0</v>
      </c>
      <c r="Q503" s="73"/>
      <c r="R503" s="74"/>
      <c r="S503" s="45" t="s">
        <v>113</v>
      </c>
      <c r="T503" s="24" t="s">
        <v>1737</v>
      </c>
      <c r="U503" s="9" t="s">
        <v>19</v>
      </c>
      <c r="V503" s="51" t="str">
        <f t="shared" si="3"/>
        <v>Ativo</v>
      </c>
      <c r="W503" s="45"/>
      <c r="X503" s="52" t="s">
        <v>124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>
        <v>0.0</v>
      </c>
      <c r="AJ503" s="54">
        <v>0.0</v>
      </c>
      <c r="AK503" s="54">
        <v>0.0</v>
      </c>
      <c r="AL503" s="54">
        <v>0.0</v>
      </c>
      <c r="AM503" s="54">
        <v>0.0</v>
      </c>
      <c r="AN503" s="54">
        <v>0.0</v>
      </c>
      <c r="AO503" s="54">
        <v>0.0</v>
      </c>
      <c r="AP503" s="53">
        <v>0.0</v>
      </c>
      <c r="AQ503" s="53">
        <v>0.0</v>
      </c>
      <c r="AR503" s="53">
        <v>0.0</v>
      </c>
      <c r="AS503" s="53">
        <v>0.0</v>
      </c>
      <c r="AT503" s="53" t="str">
        <f t="array" ref="AT503">XLOOKUP(C503,'PL TOTAL D0'!A:A,'PL TOTAL D0'!C:C,"")</f>
        <v/>
      </c>
    </row>
    <row r="504" ht="15.75" customHeight="1">
      <c r="A504" s="41" t="s">
        <v>36</v>
      </c>
      <c r="B504" s="42" t="s">
        <v>1738</v>
      </c>
      <c r="C504" s="43" t="s">
        <v>1739</v>
      </c>
      <c r="D504" s="44" t="s">
        <v>18</v>
      </c>
      <c r="E504" s="45" t="s">
        <v>175</v>
      </c>
      <c r="F504" s="44" t="s">
        <v>197</v>
      </c>
      <c r="G504" s="44" t="str">
        <f t="shared" si="1"/>
        <v>#N/A</v>
      </c>
      <c r="H504" s="46" t="s">
        <v>147</v>
      </c>
      <c r="I504" s="46" t="s">
        <v>220</v>
      </c>
      <c r="J504" s="44" t="str">
        <f t="shared" si="7"/>
        <v>Não</v>
      </c>
      <c r="K504" s="47">
        <v>45163.0</v>
      </c>
      <c r="L504" s="62"/>
      <c r="M504" s="45" t="s">
        <v>51</v>
      </c>
      <c r="N504" s="48">
        <v>0.012</v>
      </c>
      <c r="O504" s="44" t="s">
        <v>24</v>
      </c>
      <c r="P504" s="49">
        <v>0.0</v>
      </c>
      <c r="Q504" s="138"/>
      <c r="R504" s="50" t="s">
        <v>1651</v>
      </c>
      <c r="S504" s="45" t="s">
        <v>113</v>
      </c>
      <c r="T504" s="24" t="s">
        <v>1740</v>
      </c>
      <c r="U504" s="9" t="s">
        <v>179</v>
      </c>
      <c r="V504" s="51" t="str">
        <f t="shared" si="3"/>
        <v>Ativo</v>
      </c>
      <c r="W504" s="45"/>
      <c r="X504" s="52" t="s">
        <v>115</v>
      </c>
      <c r="Y504" s="54"/>
      <c r="Z504" s="54"/>
      <c r="AA504" s="54"/>
      <c r="AB504" s="54"/>
      <c r="AC504" s="54"/>
      <c r="AD504" s="54"/>
      <c r="AE504" s="54"/>
      <c r="AF504" s="54">
        <v>0.0</v>
      </c>
      <c r="AG504" s="54">
        <v>0.0</v>
      </c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 t="str">
        <f t="array" ref="AT504">XLOOKUP(C504,'PL TOTAL D0'!A:A,'PL TOTAL D0'!C:C,"")</f>
        <v/>
      </c>
    </row>
    <row r="505" ht="15.75" customHeight="1">
      <c r="A505" s="41" t="s">
        <v>36</v>
      </c>
      <c r="B505" s="42" t="s">
        <v>1741</v>
      </c>
      <c r="C505" s="67" t="s">
        <v>1742</v>
      </c>
      <c r="D505" s="44" t="s">
        <v>18</v>
      </c>
      <c r="E505" s="45" t="s">
        <v>19</v>
      </c>
      <c r="F505" s="220" t="s">
        <v>20</v>
      </c>
      <c r="G505" s="44" t="str">
        <f t="shared" si="1"/>
        <v>Augusto</v>
      </c>
      <c r="H505" s="46" t="s">
        <v>111</v>
      </c>
      <c r="I505" s="46" t="s">
        <v>24</v>
      </c>
      <c r="J505" s="44" t="str">
        <f t="shared" si="7"/>
        <v>Não</v>
      </c>
      <c r="K505" s="47">
        <v>45173.0</v>
      </c>
      <c r="L505" s="116"/>
      <c r="M505" s="45" t="s">
        <v>51</v>
      </c>
      <c r="N505" s="48">
        <v>0.012</v>
      </c>
      <c r="O505" s="44" t="s">
        <v>24</v>
      </c>
      <c r="P505" s="49">
        <v>0.0</v>
      </c>
      <c r="Q505" s="221"/>
      <c r="R505" s="60"/>
      <c r="S505" s="45" t="s">
        <v>113</v>
      </c>
      <c r="T505" s="24" t="s">
        <v>1743</v>
      </c>
      <c r="U505" s="124" t="s">
        <v>19</v>
      </c>
      <c r="V505" s="51" t="str">
        <f t="shared" si="3"/>
        <v>Ativo</v>
      </c>
      <c r="W505" s="221"/>
      <c r="X505" s="60" t="s">
        <v>124</v>
      </c>
      <c r="Y505" s="221"/>
      <c r="Z505" s="222"/>
      <c r="AA505" s="222"/>
      <c r="AB505" s="222"/>
      <c r="AC505" s="222"/>
      <c r="AD505" s="222"/>
      <c r="AE505" s="222"/>
      <c r="AF505" s="222"/>
      <c r="AG505" s="222"/>
      <c r="AH505" s="222"/>
      <c r="AI505" s="222"/>
      <c r="AJ505" s="223">
        <v>0.0</v>
      </c>
      <c r="AK505" s="54">
        <v>70505.92</v>
      </c>
      <c r="AL505" s="54">
        <v>71100.93</v>
      </c>
      <c r="AM505" s="54">
        <v>71586.33</v>
      </c>
      <c r="AN505" s="54">
        <v>72109.81</v>
      </c>
      <c r="AO505" s="54">
        <v>72717.95</v>
      </c>
      <c r="AP505" s="53">
        <v>73256.82</v>
      </c>
      <c r="AQ505" s="53">
        <v>73840.23</v>
      </c>
      <c r="AR505" s="53">
        <v>74216.2</v>
      </c>
      <c r="AS505" s="53">
        <v>74779.01</v>
      </c>
      <c r="AT505" s="53">
        <f t="array" ref="AT505">XLOOKUP(C505,'PL TOTAL D0'!A:A,'PL TOTAL D0'!C:C,"")</f>
        <v>75375.78</v>
      </c>
    </row>
    <row r="506" ht="15.75" customHeight="1">
      <c r="A506" s="41" t="s">
        <v>36</v>
      </c>
      <c r="B506" s="42" t="s">
        <v>1744</v>
      </c>
      <c r="C506" s="43" t="s">
        <v>1745</v>
      </c>
      <c r="D506" s="44" t="s">
        <v>18</v>
      </c>
      <c r="E506" s="45" t="s">
        <v>29</v>
      </c>
      <c r="F506" s="44" t="s">
        <v>696</v>
      </c>
      <c r="G506" s="44" t="str">
        <f t="shared" si="1"/>
        <v>Bruno</v>
      </c>
      <c r="H506" s="46" t="s">
        <v>111</v>
      </c>
      <c r="I506" s="46" t="s">
        <v>24</v>
      </c>
      <c r="J506" s="44" t="str">
        <f t="shared" si="7"/>
        <v>Não</v>
      </c>
      <c r="K506" s="47">
        <v>44993.0</v>
      </c>
      <c r="L506" s="45"/>
      <c r="M506" s="45" t="s">
        <v>51</v>
      </c>
      <c r="N506" s="48">
        <v>0.007</v>
      </c>
      <c r="O506" s="44" t="s">
        <v>24</v>
      </c>
      <c r="P506" s="49">
        <v>0.0</v>
      </c>
      <c r="Q506" s="50"/>
      <c r="R506" s="138"/>
      <c r="S506" s="45" t="s">
        <v>113</v>
      </c>
      <c r="T506" s="24" t="s">
        <v>1746</v>
      </c>
      <c r="U506" s="9" t="s">
        <v>19</v>
      </c>
      <c r="V506" s="51" t="str">
        <f t="shared" si="3"/>
        <v>Ativo</v>
      </c>
      <c r="W506" s="45"/>
      <c r="X506" s="52" t="s">
        <v>124</v>
      </c>
      <c r="Y506" s="54"/>
      <c r="Z506" s="54"/>
      <c r="AA506" s="54"/>
      <c r="AB506" s="54"/>
      <c r="AC506" s="54"/>
      <c r="AD506" s="54">
        <v>0.0</v>
      </c>
      <c r="AE506" s="54">
        <v>1604739.39</v>
      </c>
      <c r="AF506" s="54">
        <v>1473903.2</v>
      </c>
      <c r="AG506" s="54">
        <v>1481389.2</v>
      </c>
      <c r="AH506" s="54">
        <v>1491823.87</v>
      </c>
      <c r="AI506" s="54">
        <v>1242237.9</v>
      </c>
      <c r="AJ506" s="54">
        <v>1248948.75</v>
      </c>
      <c r="AK506" s="54">
        <v>1248278.35</v>
      </c>
      <c r="AL506" s="54">
        <v>1249070.19</v>
      </c>
      <c r="AM506" s="54">
        <v>1262605.28</v>
      </c>
      <c r="AN506" s="54">
        <v>1269804.17</v>
      </c>
      <c r="AO506" s="54">
        <v>1268448.41</v>
      </c>
      <c r="AP506" s="53">
        <v>1277858.49</v>
      </c>
      <c r="AQ506" s="53">
        <v>1200219.25</v>
      </c>
      <c r="AR506" s="53">
        <v>1203299.21</v>
      </c>
      <c r="AS506" s="53">
        <v>1212906.0</v>
      </c>
      <c r="AT506" s="53">
        <f t="array" ref="AT506">XLOOKUP(C506,'PL TOTAL D0'!A:A,'PL TOTAL D0'!C:C,"")</f>
        <v>1223279</v>
      </c>
    </row>
    <row r="507" ht="15.75" customHeight="1">
      <c r="A507" s="41" t="s">
        <v>36</v>
      </c>
      <c r="B507" s="66" t="s">
        <v>1747</v>
      </c>
      <c r="C507" s="67" t="s">
        <v>1748</v>
      </c>
      <c r="D507" s="44" t="s">
        <v>56</v>
      </c>
      <c r="E507" s="45" t="s">
        <v>29</v>
      </c>
      <c r="F507" s="44" t="s">
        <v>110</v>
      </c>
      <c r="G507" s="44" t="str">
        <f t="shared" si="1"/>
        <v>Bruno</v>
      </c>
      <c r="H507" s="46" t="s">
        <v>111</v>
      </c>
      <c r="I507" s="46" t="s">
        <v>24</v>
      </c>
      <c r="J507" s="44" t="str">
        <f t="shared" si="7"/>
        <v>Não</v>
      </c>
      <c r="K507" s="47">
        <v>45184.0</v>
      </c>
      <c r="L507" s="116"/>
      <c r="M507" s="45" t="s">
        <v>51</v>
      </c>
      <c r="N507" s="48">
        <v>0.008</v>
      </c>
      <c r="O507" s="44" t="s">
        <v>24</v>
      </c>
      <c r="P507" s="49">
        <v>0.0</v>
      </c>
      <c r="Q507" s="41"/>
      <c r="R507" s="110"/>
      <c r="S507" s="45" t="s">
        <v>113</v>
      </c>
      <c r="T507" s="24" t="s">
        <v>1749</v>
      </c>
      <c r="U507" s="124" t="s">
        <v>29</v>
      </c>
      <c r="V507" s="51" t="str">
        <f t="shared" si="3"/>
        <v>Ativo</v>
      </c>
      <c r="W507" s="221"/>
      <c r="X507" s="60" t="s">
        <v>115</v>
      </c>
      <c r="Y507" s="221"/>
      <c r="Z507" s="222"/>
      <c r="AA507" s="222"/>
      <c r="AB507" s="222"/>
      <c r="AC507" s="222"/>
      <c r="AD507" s="222"/>
      <c r="AE507" s="222"/>
      <c r="AF507" s="222"/>
      <c r="AG507" s="222"/>
      <c r="AH507" s="222"/>
      <c r="AI507" s="222"/>
      <c r="AJ507" s="223"/>
      <c r="AK507" s="54">
        <v>2545016.37</v>
      </c>
      <c r="AL507" s="54">
        <v>3615194.62</v>
      </c>
      <c r="AM507" s="54">
        <v>4149605.23</v>
      </c>
      <c r="AN507" s="54">
        <v>4189690.54</v>
      </c>
      <c r="AO507" s="54">
        <v>4230755.17</v>
      </c>
      <c r="AP507" s="53">
        <v>4419040.94</v>
      </c>
      <c r="AQ507" s="53">
        <v>4460551.74</v>
      </c>
      <c r="AR507" s="53">
        <v>4494765.13</v>
      </c>
      <c r="AS507" s="53">
        <v>4536217.0</v>
      </c>
      <c r="AT507" s="53">
        <f t="array" ref="AT507">XLOOKUP(C507,'PL TOTAL D0'!A:A,'PL TOTAL D0'!C:C,"")</f>
        <v>4576159</v>
      </c>
    </row>
    <row r="508" ht="15.75" customHeight="1">
      <c r="A508" s="41" t="s">
        <v>36</v>
      </c>
      <c r="B508" s="42" t="s">
        <v>1750</v>
      </c>
      <c r="C508" s="43" t="s">
        <v>1751</v>
      </c>
      <c r="D508" s="44" t="s">
        <v>18</v>
      </c>
      <c r="E508" s="45" t="s">
        <v>19</v>
      </c>
      <c r="F508" s="44" t="s">
        <v>83</v>
      </c>
      <c r="G508" s="44" t="str">
        <f t="shared" si="1"/>
        <v>Augusto</v>
      </c>
      <c r="H508" s="51" t="s">
        <v>147</v>
      </c>
      <c r="I508" s="51" t="s">
        <v>220</v>
      </c>
      <c r="J508" s="44" t="str">
        <f t="shared" si="7"/>
        <v>Não</v>
      </c>
      <c r="K508" s="47">
        <v>44951.0</v>
      </c>
      <c r="L508" s="45"/>
      <c r="M508" s="45" t="s">
        <v>51</v>
      </c>
      <c r="N508" s="48">
        <v>0.007</v>
      </c>
      <c r="O508" s="44" t="s">
        <v>24</v>
      </c>
      <c r="P508" s="49">
        <v>0.0</v>
      </c>
      <c r="Q508" s="138"/>
      <c r="R508" s="138"/>
      <c r="S508" s="45" t="s">
        <v>113</v>
      </c>
      <c r="T508" s="24" t="s">
        <v>1752</v>
      </c>
      <c r="U508" s="9" t="s">
        <v>19</v>
      </c>
      <c r="V508" s="51" t="str">
        <f t="shared" si="3"/>
        <v>Ativo</v>
      </c>
      <c r="W508" s="45"/>
      <c r="X508" s="52" t="s">
        <v>124</v>
      </c>
      <c r="Y508" s="54"/>
      <c r="Z508" s="54"/>
      <c r="AA508" s="54"/>
      <c r="AB508" s="54"/>
      <c r="AC508" s="54">
        <v>116998.11</v>
      </c>
      <c r="AD508" s="54">
        <v>124923.21</v>
      </c>
      <c r="AE508" s="54">
        <v>110310.81</v>
      </c>
      <c r="AF508" s="54">
        <v>109478.85</v>
      </c>
      <c r="AG508" s="54">
        <v>86217.05</v>
      </c>
      <c r="AH508" s="54">
        <v>50580.59</v>
      </c>
      <c r="AI508" s="54">
        <v>35709.37</v>
      </c>
      <c r="AJ508" s="54">
        <v>25952.12</v>
      </c>
      <c r="AK508" s="54">
        <v>22046.5</v>
      </c>
      <c r="AL508" s="54">
        <v>22262.6</v>
      </c>
      <c r="AM508" s="54">
        <v>20432.4</v>
      </c>
      <c r="AN508" s="54">
        <v>26.17</v>
      </c>
      <c r="AO508" s="54">
        <v>19.08</v>
      </c>
      <c r="AP508" s="53">
        <v>20.72</v>
      </c>
      <c r="AQ508" s="53">
        <v>20.72</v>
      </c>
      <c r="AR508" s="53">
        <v>20.75</v>
      </c>
      <c r="AS508" s="53">
        <v>20.75</v>
      </c>
      <c r="AT508" s="53">
        <f t="array" ref="AT508">XLOOKUP(C508,'PL TOTAL D0'!A:A,'PL TOTAL D0'!C:C,"")</f>
        <v>20.75</v>
      </c>
    </row>
    <row r="509" ht="17.25" customHeight="1">
      <c r="A509" s="41" t="s">
        <v>36</v>
      </c>
      <c r="B509" s="42" t="s">
        <v>1753</v>
      </c>
      <c r="C509" s="43" t="s">
        <v>1754</v>
      </c>
      <c r="D509" s="44" t="s">
        <v>18</v>
      </c>
      <c r="E509" s="45" t="s">
        <v>19</v>
      </c>
      <c r="F509" s="44" t="s">
        <v>83</v>
      </c>
      <c r="G509" s="44" t="str">
        <f t="shared" si="1"/>
        <v>Bruno</v>
      </c>
      <c r="H509" s="51" t="s">
        <v>111</v>
      </c>
      <c r="I509" s="51" t="s">
        <v>24</v>
      </c>
      <c r="J509" s="44" t="str">
        <f t="shared" si="7"/>
        <v>Não</v>
      </c>
      <c r="K509" s="47">
        <v>44949.0</v>
      </c>
      <c r="L509" s="45"/>
      <c r="M509" s="24" t="s">
        <v>51</v>
      </c>
      <c r="N509" s="58">
        <v>0.012</v>
      </c>
      <c r="O509" s="44" t="s">
        <v>24</v>
      </c>
      <c r="P509" s="49">
        <v>0.0</v>
      </c>
      <c r="Q509" s="6"/>
      <c r="R509" s="60" t="s">
        <v>1755</v>
      </c>
      <c r="S509" s="45" t="s">
        <v>113</v>
      </c>
      <c r="T509" s="24" t="s">
        <v>1756</v>
      </c>
      <c r="U509" s="9" t="s">
        <v>19</v>
      </c>
      <c r="V509" s="51" t="str">
        <f t="shared" si="3"/>
        <v>Ativo</v>
      </c>
      <c r="W509" s="24" t="s">
        <v>69</v>
      </c>
      <c r="X509" s="52" t="s">
        <v>124</v>
      </c>
      <c r="Y509" s="54"/>
      <c r="Z509" s="54"/>
      <c r="AA509" s="54"/>
      <c r="AB509" s="54"/>
      <c r="AC509" s="54">
        <v>1652218.89</v>
      </c>
      <c r="AD509" s="54">
        <v>1718110.98</v>
      </c>
      <c r="AE509" s="54">
        <v>1737740.56</v>
      </c>
      <c r="AF509" s="54">
        <v>1751867.31</v>
      </c>
      <c r="AG509" s="54">
        <v>1769481.97</v>
      </c>
      <c r="AH509" s="54">
        <v>1781611.74</v>
      </c>
      <c r="AI509" s="54">
        <v>1795213.42</v>
      </c>
      <c r="AJ509" s="54">
        <v>1805336.03</v>
      </c>
      <c r="AK509" s="54">
        <v>1810474.77</v>
      </c>
      <c r="AL509" s="54">
        <v>1815036.86</v>
      </c>
      <c r="AM509" s="54">
        <v>1842147.25</v>
      </c>
      <c r="AN509" s="54">
        <v>1867845.05</v>
      </c>
      <c r="AO509" s="54">
        <v>1848323.25</v>
      </c>
      <c r="AP509" s="53">
        <v>1862905.58</v>
      </c>
      <c r="AQ509" s="53">
        <v>1882119.94</v>
      </c>
      <c r="AR509" s="53">
        <v>1878261.46</v>
      </c>
      <c r="AS509" s="53">
        <v>1875811.0</v>
      </c>
      <c r="AT509" s="53">
        <f t="array" ref="AT509">XLOOKUP(C509,'PL TOTAL D0'!A:A,'PL TOTAL D0'!C:C,"")</f>
        <v>1632139</v>
      </c>
    </row>
    <row r="510" ht="17.25" customHeight="1">
      <c r="A510" s="41" t="s">
        <v>36</v>
      </c>
      <c r="B510" s="55" t="s">
        <v>1753</v>
      </c>
      <c r="C510" s="56" t="s">
        <v>1757</v>
      </c>
      <c r="D510" s="9" t="s">
        <v>18</v>
      </c>
      <c r="E510" s="24" t="s">
        <v>19</v>
      </c>
      <c r="F510" s="44" t="s">
        <v>83</v>
      </c>
      <c r="G510" s="44" t="str">
        <f t="shared" si="1"/>
        <v>Augusto</v>
      </c>
      <c r="H510" s="51" t="s">
        <v>111</v>
      </c>
      <c r="I510" s="51" t="s">
        <v>24</v>
      </c>
      <c r="J510" s="44" t="str">
        <f t="shared" si="7"/>
        <v>Não</v>
      </c>
      <c r="K510" s="57">
        <v>45432.0</v>
      </c>
      <c r="L510" s="45"/>
      <c r="M510" s="24" t="s">
        <v>190</v>
      </c>
      <c r="N510" s="58">
        <v>0.011</v>
      </c>
      <c r="O510" s="9" t="s">
        <v>191</v>
      </c>
      <c r="P510" s="59">
        <v>0.2</v>
      </c>
      <c r="Q510" s="6"/>
      <c r="R510" s="50"/>
      <c r="S510" s="24" t="s">
        <v>113</v>
      </c>
      <c r="T510" s="24" t="s">
        <v>1756</v>
      </c>
      <c r="U510" s="9" t="s">
        <v>19</v>
      </c>
      <c r="V510" s="51" t="str">
        <f t="shared" si="3"/>
        <v>Ativo</v>
      </c>
      <c r="W510" s="24" t="s">
        <v>69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/>
      <c r="AS510" s="53">
        <v>0.0</v>
      </c>
      <c r="AT510" s="53">
        <f t="array" ref="AT510">XLOOKUP(C510,'PL TOTAL D0'!A:A,'PL TOTAL D0'!C:C,"")</f>
        <v>252060.9</v>
      </c>
    </row>
    <row r="511" ht="15.75" customHeight="1">
      <c r="A511" s="41" t="s">
        <v>36</v>
      </c>
      <c r="B511" s="42" t="s">
        <v>1758</v>
      </c>
      <c r="C511" s="43" t="s">
        <v>1759</v>
      </c>
      <c r="D511" s="44" t="s">
        <v>18</v>
      </c>
      <c r="E511" s="45" t="s">
        <v>19</v>
      </c>
      <c r="F511" s="44" t="s">
        <v>20</v>
      </c>
      <c r="G511" s="44" t="str">
        <f t="shared" si="1"/>
        <v>Augusto</v>
      </c>
      <c r="H511" s="46" t="s">
        <v>111</v>
      </c>
      <c r="I511" s="46" t="s">
        <v>24</v>
      </c>
      <c r="J511" s="44" t="str">
        <f t="shared" si="7"/>
        <v>Sim</v>
      </c>
      <c r="K511" s="47">
        <v>44957.0</v>
      </c>
      <c r="L511" s="45"/>
      <c r="M511" s="45" t="s">
        <v>51</v>
      </c>
      <c r="N511" s="48">
        <v>0.01</v>
      </c>
      <c r="O511" s="44" t="s">
        <v>24</v>
      </c>
      <c r="P511" s="49">
        <v>0.0</v>
      </c>
      <c r="Q511" s="60" t="s">
        <v>1760</v>
      </c>
      <c r="R511" s="50"/>
      <c r="S511" s="45" t="s">
        <v>113</v>
      </c>
      <c r="T511" s="24" t="s">
        <v>1761</v>
      </c>
      <c r="U511" s="9" t="s">
        <v>19</v>
      </c>
      <c r="V511" s="51" t="str">
        <f t="shared" si="3"/>
        <v>Ativo</v>
      </c>
      <c r="W511" s="45"/>
      <c r="X511" s="52" t="s">
        <v>124</v>
      </c>
      <c r="Y511" s="54"/>
      <c r="Z511" s="54"/>
      <c r="AA511" s="54"/>
      <c r="AB511" s="54"/>
      <c r="AC511" s="54">
        <v>77520.32</v>
      </c>
      <c r="AD511" s="54">
        <v>78310.67</v>
      </c>
      <c r="AE511" s="54">
        <v>79413.38</v>
      </c>
      <c r="AF511" s="54">
        <v>84128.08</v>
      </c>
      <c r="AG511" s="54">
        <v>80132.51</v>
      </c>
      <c r="AH511" s="54">
        <v>70966.44</v>
      </c>
      <c r="AI511" s="54">
        <v>71598.24</v>
      </c>
      <c r="AJ511" s="54">
        <v>67173.2</v>
      </c>
      <c r="AK511" s="54">
        <v>46567.55</v>
      </c>
      <c r="AL511" s="54">
        <v>86670.15</v>
      </c>
      <c r="AM511" s="54">
        <v>90825.27</v>
      </c>
      <c r="AN511" s="54">
        <v>75577.76</v>
      </c>
      <c r="AO511" s="54">
        <v>73095.18</v>
      </c>
      <c r="AP511" s="53">
        <v>56074.58</v>
      </c>
      <c r="AQ511" s="53">
        <v>53505.91</v>
      </c>
      <c r="AR511" s="53">
        <v>50057.03</v>
      </c>
      <c r="AS511" s="53">
        <v>45394.28</v>
      </c>
      <c r="AT511" s="53">
        <f t="array" ref="AT511">XLOOKUP(C511,'PL TOTAL D0'!A:A,'PL TOTAL D0'!C:C,"")</f>
        <v>35310.38</v>
      </c>
    </row>
    <row r="512" ht="15.0" customHeight="1">
      <c r="A512" s="41" t="s">
        <v>36</v>
      </c>
      <c r="B512" s="66" t="s">
        <v>1762</v>
      </c>
      <c r="C512" s="67" t="s">
        <v>1763</v>
      </c>
      <c r="D512" s="44" t="s">
        <v>18</v>
      </c>
      <c r="E512" s="45" t="s">
        <v>175</v>
      </c>
      <c r="F512" s="44" t="s">
        <v>197</v>
      </c>
      <c r="G512" s="44" t="str">
        <f t="shared" si="1"/>
        <v>Augusto</v>
      </c>
      <c r="H512" s="46" t="s">
        <v>111</v>
      </c>
      <c r="I512" s="46" t="s">
        <v>24</v>
      </c>
      <c r="J512" s="44" t="str">
        <f t="shared" si="7"/>
        <v>Não</v>
      </c>
      <c r="K512" s="47">
        <v>45188.0</v>
      </c>
      <c r="L512" s="62"/>
      <c r="M512" s="45" t="s">
        <v>51</v>
      </c>
      <c r="N512" s="48">
        <v>0.012</v>
      </c>
      <c r="O512" s="44" t="s">
        <v>24</v>
      </c>
      <c r="P512" s="49">
        <v>0.0</v>
      </c>
      <c r="Q512" s="138"/>
      <c r="R512" s="138"/>
      <c r="S512" s="45" t="s">
        <v>113</v>
      </c>
      <c r="T512" s="24" t="s">
        <v>1764</v>
      </c>
      <c r="U512" s="9" t="s">
        <v>179</v>
      </c>
      <c r="V512" s="51" t="str">
        <f t="shared" si="3"/>
        <v>Ativo</v>
      </c>
      <c r="W512" s="45"/>
      <c r="X512" s="52" t="s">
        <v>115</v>
      </c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>
        <v>0.0</v>
      </c>
      <c r="AL512" s="54">
        <v>0.0</v>
      </c>
      <c r="AM512" s="54">
        <v>51205.92</v>
      </c>
      <c r="AN512" s="54">
        <v>55414.38</v>
      </c>
      <c r="AO512" s="54">
        <v>55914.48</v>
      </c>
      <c r="AP512" s="53">
        <v>56330.84</v>
      </c>
      <c r="AQ512" s="53">
        <v>56802.0</v>
      </c>
      <c r="AR512" s="53">
        <v>58242.94</v>
      </c>
      <c r="AS512" s="53">
        <v>59719.43</v>
      </c>
      <c r="AT512" s="53">
        <f t="array" ref="AT512">XLOOKUP(C512,'PL TOTAL D0'!A:A,'PL TOTAL D0'!C:C,"")</f>
        <v>68125.42</v>
      </c>
    </row>
    <row r="513" ht="15.0" customHeight="1">
      <c r="A513" s="41" t="s">
        <v>36</v>
      </c>
      <c r="B513" s="97" t="s">
        <v>1762</v>
      </c>
      <c r="C513" s="133" t="s">
        <v>1765</v>
      </c>
      <c r="D513" s="44" t="s">
        <v>18</v>
      </c>
      <c r="E513" s="45" t="s">
        <v>175</v>
      </c>
      <c r="F513" s="44" t="s">
        <v>197</v>
      </c>
      <c r="G513" s="44" t="str">
        <f t="shared" si="1"/>
        <v>Augusto</v>
      </c>
      <c r="H513" s="46" t="s">
        <v>111</v>
      </c>
      <c r="I513" s="46" t="s">
        <v>24</v>
      </c>
      <c r="J513" s="44" t="str">
        <f t="shared" si="7"/>
        <v>Não</v>
      </c>
      <c r="K513" s="47">
        <v>45212.0</v>
      </c>
      <c r="L513" s="62"/>
      <c r="M513" s="45" t="s">
        <v>51</v>
      </c>
      <c r="N513" s="48">
        <v>0.012</v>
      </c>
      <c r="O513" s="44" t="s">
        <v>24</v>
      </c>
      <c r="P513" s="49">
        <v>0.0</v>
      </c>
      <c r="Q513" s="138"/>
      <c r="R513" s="138"/>
      <c r="S513" s="45" t="s">
        <v>113</v>
      </c>
      <c r="T513" s="24" t="s">
        <v>1764</v>
      </c>
      <c r="U513" s="9" t="s">
        <v>179</v>
      </c>
      <c r="V513" s="51" t="str">
        <f t="shared" si="3"/>
        <v>Ativo</v>
      </c>
      <c r="W513" s="45"/>
      <c r="X513" s="52" t="s">
        <v>115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>
        <v>0.0</v>
      </c>
      <c r="AM513" s="54">
        <v>54117.31</v>
      </c>
      <c r="AN513" s="54">
        <v>54555.82</v>
      </c>
      <c r="AO513" s="54">
        <v>64099.99</v>
      </c>
      <c r="AP513" s="53">
        <v>143730.62</v>
      </c>
      <c r="AQ513" s="53">
        <v>162158.77</v>
      </c>
      <c r="AR513" s="53">
        <v>173441.07</v>
      </c>
      <c r="AS513" s="53">
        <v>181127.2</v>
      </c>
      <c r="AT513" s="53">
        <f t="array" ref="AT513">XLOOKUP(C513,'PL TOTAL D0'!A:A,'PL TOTAL D0'!C:C,"")</f>
        <v>202441.3</v>
      </c>
    </row>
    <row r="514" ht="15.75" customHeight="1">
      <c r="A514" s="6" t="s">
        <v>36</v>
      </c>
      <c r="B514" s="55" t="s">
        <v>1766</v>
      </c>
      <c r="C514" s="56" t="s">
        <v>1767</v>
      </c>
      <c r="D514" s="9" t="s">
        <v>18</v>
      </c>
      <c r="E514" s="24" t="s">
        <v>19</v>
      </c>
      <c r="F514" s="9" t="s">
        <v>214</v>
      </c>
      <c r="G514" s="44" t="str">
        <f t="shared" si="1"/>
        <v>#N/A</v>
      </c>
      <c r="H514" s="51" t="s">
        <v>147</v>
      </c>
      <c r="I514" s="51" t="s">
        <v>220</v>
      </c>
      <c r="J514" s="44" t="str">
        <f t="shared" si="7"/>
        <v>Não</v>
      </c>
      <c r="K514" s="57">
        <v>45356.0</v>
      </c>
      <c r="L514" s="62"/>
      <c r="M514" s="24" t="s">
        <v>51</v>
      </c>
      <c r="N514" s="58">
        <v>0.012</v>
      </c>
      <c r="O514" s="9" t="s">
        <v>24</v>
      </c>
      <c r="P514" s="59">
        <v>0.0</v>
      </c>
      <c r="Q514" s="60"/>
      <c r="R514" s="50"/>
      <c r="S514" s="24" t="s">
        <v>113</v>
      </c>
      <c r="T514" s="5" t="s">
        <v>1768</v>
      </c>
      <c r="U514" s="9" t="s">
        <v>60</v>
      </c>
      <c r="V514" s="51" t="str">
        <f t="shared" si="3"/>
        <v>Ativo</v>
      </c>
      <c r="W514" s="45"/>
      <c r="X514" s="52" t="s">
        <v>124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3">
        <v>0.0</v>
      </c>
      <c r="AQ514" s="53">
        <v>0.0</v>
      </c>
      <c r="AR514" s="53">
        <v>0.0</v>
      </c>
      <c r="AS514" s="53">
        <v>0.0</v>
      </c>
      <c r="AT514" s="53" t="str">
        <f t="array" ref="AT514">XLOOKUP(C514,'PL TOTAL D0'!A:A,'PL TOTAL D0'!C:C,"")</f>
        <v/>
      </c>
    </row>
    <row r="515" ht="15.75" customHeight="1">
      <c r="A515" s="41" t="s">
        <v>36</v>
      </c>
      <c r="B515" s="42" t="s">
        <v>1769</v>
      </c>
      <c r="C515" s="188" t="s">
        <v>1770</v>
      </c>
      <c r="D515" s="44" t="s">
        <v>18</v>
      </c>
      <c r="E515" s="45" t="s">
        <v>175</v>
      </c>
      <c r="F515" s="44" t="s">
        <v>525</v>
      </c>
      <c r="G515" s="44" t="str">
        <f t="shared" si="1"/>
        <v>#N/A</v>
      </c>
      <c r="H515" s="46" t="s">
        <v>147</v>
      </c>
      <c r="I515" s="46" t="s">
        <v>220</v>
      </c>
      <c r="J515" s="44" t="str">
        <f t="shared" si="7"/>
        <v>Não</v>
      </c>
      <c r="K515" s="47">
        <v>45163.0</v>
      </c>
      <c r="L515" s="62"/>
      <c r="M515" s="45" t="s">
        <v>51</v>
      </c>
      <c r="N515" s="48">
        <v>0.007</v>
      </c>
      <c r="O515" s="44" t="s">
        <v>24</v>
      </c>
      <c r="P515" s="49">
        <v>0.0</v>
      </c>
      <c r="Q515" s="138"/>
      <c r="R515" s="50" t="s">
        <v>1021</v>
      </c>
      <c r="S515" s="45" t="s">
        <v>113</v>
      </c>
      <c r="T515" s="24" t="s">
        <v>1771</v>
      </c>
      <c r="U515" s="9" t="s">
        <v>46</v>
      </c>
      <c r="V515" s="51" t="str">
        <f t="shared" si="3"/>
        <v>Ativo</v>
      </c>
      <c r="W515" s="45"/>
      <c r="X515" s="52" t="s">
        <v>115</v>
      </c>
      <c r="Y515" s="54"/>
      <c r="Z515" s="54"/>
      <c r="AA515" s="54"/>
      <c r="AB515" s="54"/>
      <c r="AC515" s="54"/>
      <c r="AD515" s="54"/>
      <c r="AE515" s="54"/>
      <c r="AF515" s="54">
        <v>0.0</v>
      </c>
      <c r="AG515" s="54">
        <v>0.0</v>
      </c>
      <c r="AH515" s="54">
        <v>0.0</v>
      </c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 t="str">
        <f t="array" ref="AT515">XLOOKUP(C515,'PL TOTAL D0'!A:A,'PL TOTAL D0'!C:C,"")</f>
        <v/>
      </c>
    </row>
    <row r="516" ht="15.75" customHeight="1">
      <c r="A516" s="41" t="s">
        <v>36</v>
      </c>
      <c r="B516" s="42" t="s">
        <v>1772</v>
      </c>
      <c r="C516" s="43" t="s">
        <v>1773</v>
      </c>
      <c r="D516" s="44" t="s">
        <v>18</v>
      </c>
      <c r="E516" s="45" t="s">
        <v>29</v>
      </c>
      <c r="F516" s="44" t="s">
        <v>142</v>
      </c>
      <c r="G516" s="44" t="str">
        <f t="shared" si="1"/>
        <v>Augusto</v>
      </c>
      <c r="H516" s="46" t="s">
        <v>111</v>
      </c>
      <c r="I516" s="46" t="s">
        <v>24</v>
      </c>
      <c r="J516" s="44" t="str">
        <f t="shared" si="7"/>
        <v>Não</v>
      </c>
      <c r="K516" s="47">
        <v>45162.0</v>
      </c>
      <c r="L516" s="62"/>
      <c r="M516" s="45" t="s">
        <v>51</v>
      </c>
      <c r="N516" s="48">
        <v>0.007</v>
      </c>
      <c r="O516" s="44" t="s">
        <v>24</v>
      </c>
      <c r="P516" s="49">
        <v>0.0</v>
      </c>
      <c r="Q516" s="138"/>
      <c r="R516" s="138"/>
      <c r="S516" s="45" t="s">
        <v>113</v>
      </c>
      <c r="T516" s="24" t="s">
        <v>1774</v>
      </c>
      <c r="U516" s="9" t="s">
        <v>19</v>
      </c>
      <c r="V516" s="51" t="str">
        <f t="shared" si="3"/>
        <v>Ativo</v>
      </c>
      <c r="W516" s="45"/>
      <c r="X516" s="52" t="s">
        <v>124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>
        <v>135422.27</v>
      </c>
      <c r="AK516" s="54">
        <v>136497.06</v>
      </c>
      <c r="AL516" s="54">
        <v>137637.89</v>
      </c>
      <c r="AM516" s="54">
        <v>138604.86</v>
      </c>
      <c r="AN516" s="54">
        <v>139642.28</v>
      </c>
      <c r="AO516" s="54">
        <v>140837.2</v>
      </c>
      <c r="AP516" s="53">
        <v>141885.55</v>
      </c>
      <c r="AQ516" s="53">
        <v>142733.52</v>
      </c>
      <c r="AR516" s="53">
        <v>143940.23</v>
      </c>
      <c r="AS516" s="53">
        <v>145046.4</v>
      </c>
      <c r="AT516" s="53">
        <f t="array" ref="AT516">XLOOKUP(C516,'PL TOTAL D0'!A:A,'PL TOTAL D0'!C:C,"")</f>
        <v>146173.6</v>
      </c>
    </row>
    <row r="517" ht="15.75" customHeight="1">
      <c r="A517" s="41" t="s">
        <v>36</v>
      </c>
      <c r="B517" s="42" t="s">
        <v>1775</v>
      </c>
      <c r="C517" s="43" t="s">
        <v>1776</v>
      </c>
      <c r="D517" s="44" t="s">
        <v>18</v>
      </c>
      <c r="E517" s="45" t="s">
        <v>19</v>
      </c>
      <c r="F517" s="44" t="s">
        <v>20</v>
      </c>
      <c r="G517" s="44" t="str">
        <f t="shared" si="1"/>
        <v>#N/A</v>
      </c>
      <c r="H517" s="46" t="s">
        <v>186</v>
      </c>
      <c r="I517" s="46" t="s">
        <v>24</v>
      </c>
      <c r="J517" s="44" t="str">
        <f t="shared" si="7"/>
        <v>Não</v>
      </c>
      <c r="K517" s="47">
        <v>44966.0</v>
      </c>
      <c r="L517" s="72">
        <v>45119.0</v>
      </c>
      <c r="M517" s="45" t="s">
        <v>112</v>
      </c>
      <c r="N517" s="48">
        <v>0.012</v>
      </c>
      <c r="O517" s="44" t="s">
        <v>24</v>
      </c>
      <c r="P517" s="49">
        <v>0.0</v>
      </c>
      <c r="Q517" s="50"/>
      <c r="R517" s="138"/>
      <c r="S517" s="45" t="s">
        <v>113</v>
      </c>
      <c r="T517" s="224" t="s">
        <v>1777</v>
      </c>
      <c r="U517" s="9" t="s">
        <v>19</v>
      </c>
      <c r="V517" s="51" t="str">
        <f t="shared" si="3"/>
        <v>Encerrado</v>
      </c>
      <c r="W517" s="45"/>
      <c r="X517" s="52"/>
      <c r="Y517" s="54"/>
      <c r="Z517" s="54"/>
      <c r="AA517" s="54"/>
      <c r="AB517" s="54"/>
      <c r="AC517" s="54">
        <v>0.0</v>
      </c>
      <c r="AD517" s="54">
        <v>423818.64</v>
      </c>
      <c r="AE517" s="54">
        <v>428408.17</v>
      </c>
      <c r="AF517" s="54">
        <v>387469.55</v>
      </c>
      <c r="AG517" s="54">
        <v>384253.18</v>
      </c>
      <c r="AH517" s="54">
        <v>389699.92</v>
      </c>
      <c r="AI517" s="54">
        <v>0.0</v>
      </c>
      <c r="AJ517" s="54">
        <v>0.0</v>
      </c>
      <c r="AK517" s="54">
        <v>0.0</v>
      </c>
      <c r="AL517" s="54">
        <v>0.0</v>
      </c>
      <c r="AM517" s="54">
        <v>0.0</v>
      </c>
      <c r="AN517" s="54">
        <v>0.0</v>
      </c>
      <c r="AO517" s="54">
        <v>0.0</v>
      </c>
      <c r="AP517" s="53">
        <v>0.0</v>
      </c>
      <c r="AQ517" s="53">
        <v>0.0</v>
      </c>
      <c r="AR517" s="53">
        <v>0.0</v>
      </c>
      <c r="AS517" s="53">
        <v>0.0</v>
      </c>
      <c r="AT517" s="53" t="str">
        <f t="array" ref="AT517">XLOOKUP(C517,'PL TOTAL D0'!A:A,'PL TOTAL D0'!C:C,"")</f>
        <v/>
      </c>
    </row>
    <row r="518" ht="15.75" customHeight="1">
      <c r="A518" s="41" t="s">
        <v>36</v>
      </c>
      <c r="B518" s="42" t="s">
        <v>1778</v>
      </c>
      <c r="C518" s="43" t="s">
        <v>1779</v>
      </c>
      <c r="D518" s="44" t="s">
        <v>18</v>
      </c>
      <c r="E518" s="45" t="s">
        <v>19</v>
      </c>
      <c r="F518" s="44" t="s">
        <v>83</v>
      </c>
      <c r="G518" s="44" t="str">
        <f t="shared" si="1"/>
        <v>Augusto</v>
      </c>
      <c r="H518" s="46" t="s">
        <v>111</v>
      </c>
      <c r="I518" s="46" t="s">
        <v>24</v>
      </c>
      <c r="J518" s="44" t="str">
        <f t="shared" si="7"/>
        <v>Não</v>
      </c>
      <c r="K518" s="47">
        <v>45058.0</v>
      </c>
      <c r="L518" s="45"/>
      <c r="M518" s="45" t="s">
        <v>51</v>
      </c>
      <c r="N518" s="48">
        <v>0.012</v>
      </c>
      <c r="O518" s="44" t="s">
        <v>24</v>
      </c>
      <c r="P518" s="49">
        <v>0.0</v>
      </c>
      <c r="Q518" s="138"/>
      <c r="R518" s="138"/>
      <c r="S518" s="45" t="s">
        <v>113</v>
      </c>
      <c r="T518" s="24" t="s">
        <v>1780</v>
      </c>
      <c r="U518" s="9" t="s">
        <v>19</v>
      </c>
      <c r="V518" s="51" t="str">
        <f t="shared" si="3"/>
        <v>Ativo</v>
      </c>
      <c r="W518" s="45"/>
      <c r="X518" s="52" t="s">
        <v>124</v>
      </c>
      <c r="Y518" s="54"/>
      <c r="Z518" s="54"/>
      <c r="AA518" s="54"/>
      <c r="AB518" s="54"/>
      <c r="AC518" s="54"/>
      <c r="AD518" s="54"/>
      <c r="AE518" s="54"/>
      <c r="AF518" s="54">
        <v>0.0</v>
      </c>
      <c r="AG518" s="54">
        <v>100648.86</v>
      </c>
      <c r="AH518" s="54">
        <v>128229.47</v>
      </c>
      <c r="AI518" s="54">
        <v>134443.75</v>
      </c>
      <c r="AJ518" s="54">
        <v>135795.54</v>
      </c>
      <c r="AK518" s="54">
        <v>138609.77</v>
      </c>
      <c r="AL518" s="54">
        <v>240098.9</v>
      </c>
      <c r="AM518" s="54">
        <v>241952.08</v>
      </c>
      <c r="AN518" s="54">
        <v>256163.08</v>
      </c>
      <c r="AO518" s="54">
        <v>273358.25</v>
      </c>
      <c r="AP518" s="53">
        <v>275768.05</v>
      </c>
      <c r="AQ518" s="53">
        <v>323405.42</v>
      </c>
      <c r="AR518" s="53">
        <v>326434.69</v>
      </c>
      <c r="AS518" s="53">
        <v>332681.5</v>
      </c>
      <c r="AT518" s="53">
        <f t="array" ref="AT518">XLOOKUP(C518,'PL TOTAL D0'!A:A,'PL TOTAL D0'!C:C,"")</f>
        <v>335267.6</v>
      </c>
    </row>
    <row r="519" ht="15.75" customHeight="1">
      <c r="A519" s="41" t="s">
        <v>36</v>
      </c>
      <c r="B519" s="42" t="s">
        <v>1778</v>
      </c>
      <c r="C519" s="43" t="s">
        <v>1781</v>
      </c>
      <c r="D519" s="44" t="s">
        <v>18</v>
      </c>
      <c r="E519" s="45" t="s">
        <v>19</v>
      </c>
      <c r="F519" s="44" t="s">
        <v>83</v>
      </c>
      <c r="G519" s="44" t="str">
        <f t="shared" si="1"/>
        <v>Augusto</v>
      </c>
      <c r="H519" s="46" t="s">
        <v>111</v>
      </c>
      <c r="I519" s="46" t="s">
        <v>24</v>
      </c>
      <c r="J519" s="44" t="str">
        <f t="shared" si="7"/>
        <v>Não</v>
      </c>
      <c r="K519" s="47">
        <v>45092.0</v>
      </c>
      <c r="L519" s="45"/>
      <c r="M519" s="45" t="s">
        <v>51</v>
      </c>
      <c r="N519" s="48">
        <v>0.012</v>
      </c>
      <c r="O519" s="44" t="s">
        <v>24</v>
      </c>
      <c r="P519" s="49">
        <v>0.0</v>
      </c>
      <c r="Q519" s="138"/>
      <c r="R519" s="138"/>
      <c r="S519" s="45" t="s">
        <v>113</v>
      </c>
      <c r="T519" s="24" t="s">
        <v>1780</v>
      </c>
      <c r="U519" s="9" t="s">
        <v>19</v>
      </c>
      <c r="V519" s="51" t="str">
        <f t="shared" si="3"/>
        <v>Ativo</v>
      </c>
      <c r="W519" s="45"/>
      <c r="X519" s="52" t="s">
        <v>124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>
        <v>28496.71</v>
      </c>
      <c r="AI519" s="54">
        <v>28441.96</v>
      </c>
      <c r="AJ519" s="54">
        <v>28233.84</v>
      </c>
      <c r="AK519" s="54">
        <v>26446.26</v>
      </c>
      <c r="AL519" s="54">
        <v>26423.82</v>
      </c>
      <c r="AM519" s="54">
        <v>26662.78</v>
      </c>
      <c r="AN519" s="54">
        <v>14483.77</v>
      </c>
      <c r="AO519" s="54">
        <v>14559.84</v>
      </c>
      <c r="AP519" s="53">
        <v>14628.68</v>
      </c>
      <c r="AQ519" s="53">
        <v>14747.84</v>
      </c>
      <c r="AR519" s="53">
        <v>14871.88</v>
      </c>
      <c r="AS519" s="53">
        <v>14894.8</v>
      </c>
      <c r="AT519" s="53">
        <f t="array" ref="AT519">XLOOKUP(C519,'PL TOTAL D0'!A:A,'PL TOTAL D0'!C:C,"")</f>
        <v>14906.08</v>
      </c>
    </row>
    <row r="520" ht="15.75" customHeight="1">
      <c r="A520" s="41" t="s">
        <v>36</v>
      </c>
      <c r="B520" s="42" t="s">
        <v>1782</v>
      </c>
      <c r="C520" s="43" t="s">
        <v>1783</v>
      </c>
      <c r="D520" s="44" t="s">
        <v>18</v>
      </c>
      <c r="E520" s="45" t="s">
        <v>19</v>
      </c>
      <c r="F520" s="44" t="s">
        <v>1784</v>
      </c>
      <c r="G520" s="44" t="str">
        <f t="shared" si="1"/>
        <v>#N/A</v>
      </c>
      <c r="H520" s="46" t="s">
        <v>147</v>
      </c>
      <c r="I520" s="46" t="s">
        <v>220</v>
      </c>
      <c r="J520" s="44" t="str">
        <f t="shared" si="7"/>
        <v>Não</v>
      </c>
      <c r="K520" s="47">
        <v>45166.0</v>
      </c>
      <c r="L520" s="62"/>
      <c r="M520" s="45" t="s">
        <v>41</v>
      </c>
      <c r="N520" s="48">
        <v>0.015</v>
      </c>
      <c r="O520" s="44" t="s">
        <v>42</v>
      </c>
      <c r="P520" s="49">
        <v>0.1</v>
      </c>
      <c r="Q520" s="138"/>
      <c r="R520" s="50"/>
      <c r="S520" s="45" t="s">
        <v>113</v>
      </c>
      <c r="T520" s="24" t="s">
        <v>1785</v>
      </c>
      <c r="U520" s="9" t="s">
        <v>1101</v>
      </c>
      <c r="V520" s="51" t="str">
        <f t="shared" si="3"/>
        <v>Inativo</v>
      </c>
      <c r="W520" s="45"/>
      <c r="X520" s="52" t="s">
        <v>124</v>
      </c>
      <c r="Y520" s="54"/>
      <c r="Z520" s="54"/>
      <c r="AA520" s="54"/>
      <c r="AB520" s="54"/>
      <c r="AC520" s="54"/>
      <c r="AD520" s="54">
        <v>0.0</v>
      </c>
      <c r="AE520" s="54">
        <v>0.0</v>
      </c>
      <c r="AF520" s="54">
        <v>0.0</v>
      </c>
      <c r="AG520" s="54">
        <v>0.0</v>
      </c>
      <c r="AH520" s="54">
        <v>0.0</v>
      </c>
      <c r="AI520" s="54">
        <v>0.0</v>
      </c>
      <c r="AJ520" s="54">
        <v>0.0</v>
      </c>
      <c r="AK520" s="54">
        <v>0.0</v>
      </c>
      <c r="AL520" s="54">
        <v>0.0</v>
      </c>
      <c r="AM520" s="54">
        <v>0.0</v>
      </c>
      <c r="AN520" s="54">
        <v>0.0</v>
      </c>
      <c r="AO520" s="54">
        <v>0.0</v>
      </c>
      <c r="AP520" s="53">
        <v>0.0</v>
      </c>
      <c r="AQ520" s="53">
        <v>0.0</v>
      </c>
      <c r="AR520" s="53">
        <v>0.0</v>
      </c>
      <c r="AS520" s="53">
        <v>0.0</v>
      </c>
      <c r="AT520" s="53" t="str">
        <f t="array" ref="AT520">XLOOKUP(C520,'PL TOTAL D0'!A:A,'PL TOTAL D0'!C:C,"")</f>
        <v/>
      </c>
    </row>
    <row r="521" ht="15.75" customHeight="1">
      <c r="A521" s="41" t="s">
        <v>36</v>
      </c>
      <c r="B521" s="42" t="s">
        <v>1786</v>
      </c>
      <c r="C521" s="43" t="s">
        <v>1787</v>
      </c>
      <c r="D521" s="44" t="s">
        <v>18</v>
      </c>
      <c r="E521" s="45" t="s">
        <v>29</v>
      </c>
      <c r="F521" s="44" t="s">
        <v>167</v>
      </c>
      <c r="G521" s="44" t="str">
        <f t="shared" si="1"/>
        <v>Augusto</v>
      </c>
      <c r="H521" s="51" t="s">
        <v>147</v>
      </c>
      <c r="I521" s="51" t="s">
        <v>220</v>
      </c>
      <c r="J521" s="44" t="str">
        <f t="shared" si="7"/>
        <v>Não</v>
      </c>
      <c r="K521" s="47">
        <v>45007.0</v>
      </c>
      <c r="L521" s="45"/>
      <c r="M521" s="45" t="s">
        <v>51</v>
      </c>
      <c r="N521" s="48">
        <v>0.012</v>
      </c>
      <c r="O521" s="44" t="s">
        <v>24</v>
      </c>
      <c r="P521" s="49">
        <v>0.0</v>
      </c>
      <c r="Q521" s="138"/>
      <c r="R521" s="172" t="s">
        <v>1788</v>
      </c>
      <c r="S521" s="45" t="s">
        <v>113</v>
      </c>
      <c r="T521" s="24" t="s">
        <v>1789</v>
      </c>
      <c r="U521" s="9" t="s">
        <v>29</v>
      </c>
      <c r="V521" s="51" t="str">
        <f t="shared" si="3"/>
        <v>Ativo</v>
      </c>
      <c r="W521" s="45"/>
      <c r="X521" s="52" t="s">
        <v>124</v>
      </c>
      <c r="Y521" s="54"/>
      <c r="Z521" s="54"/>
      <c r="AA521" s="54"/>
      <c r="AB521" s="54"/>
      <c r="AC521" s="54"/>
      <c r="AD521" s="54"/>
      <c r="AE521" s="54">
        <v>336439.07</v>
      </c>
      <c r="AF521" s="54">
        <v>338334.87</v>
      </c>
      <c r="AG521" s="54">
        <v>341698.42</v>
      </c>
      <c r="AH521" s="54">
        <v>344838.06</v>
      </c>
      <c r="AI521" s="54">
        <v>347340.16</v>
      </c>
      <c r="AJ521" s="54">
        <v>349927.23</v>
      </c>
      <c r="AK521" s="54">
        <v>348939.08</v>
      </c>
      <c r="AL521" s="54">
        <v>351187.59</v>
      </c>
      <c r="AM521" s="54">
        <v>354202.22</v>
      </c>
      <c r="AN521" s="54">
        <v>357151.82</v>
      </c>
      <c r="AO521" s="54">
        <v>217220.42</v>
      </c>
      <c r="AP521" s="53">
        <v>191.05</v>
      </c>
      <c r="AQ521" s="53">
        <v>73.59</v>
      </c>
      <c r="AR521" s="53">
        <v>93.87</v>
      </c>
      <c r="AS521" s="53">
        <v>93.87</v>
      </c>
      <c r="AT521" s="53">
        <f t="array" ref="AT521">XLOOKUP(C521,'PL TOTAL D0'!A:A,'PL TOTAL D0'!C:C,"")</f>
        <v>94.24</v>
      </c>
    </row>
    <row r="522" ht="15.75" customHeight="1">
      <c r="A522" s="41" t="s">
        <v>36</v>
      </c>
      <c r="B522" s="42" t="s">
        <v>1786</v>
      </c>
      <c r="C522" s="43" t="s">
        <v>1790</v>
      </c>
      <c r="D522" s="44" t="s">
        <v>18</v>
      </c>
      <c r="E522" s="45" t="s">
        <v>29</v>
      </c>
      <c r="F522" s="44" t="s">
        <v>167</v>
      </c>
      <c r="G522" s="44" t="str">
        <f t="shared" si="1"/>
        <v>#N/A</v>
      </c>
      <c r="H522" s="51" t="s">
        <v>147</v>
      </c>
      <c r="I522" s="46" t="s">
        <v>220</v>
      </c>
      <c r="J522" s="44" t="str">
        <f t="shared" si="7"/>
        <v>Não</v>
      </c>
      <c r="K522" s="47">
        <v>45163.0</v>
      </c>
      <c r="L522" s="62"/>
      <c r="M522" s="45" t="s">
        <v>190</v>
      </c>
      <c r="N522" s="48">
        <v>0.025</v>
      </c>
      <c r="O522" s="44" t="s">
        <v>191</v>
      </c>
      <c r="P522" s="49">
        <v>0.2</v>
      </c>
      <c r="Q522" s="138"/>
      <c r="R522" s="60"/>
      <c r="S522" s="45" t="s">
        <v>113</v>
      </c>
      <c r="T522" s="24" t="s">
        <v>1789</v>
      </c>
      <c r="U522" s="9" t="s">
        <v>29</v>
      </c>
      <c r="V522" s="51" t="str">
        <f t="shared" si="3"/>
        <v>Ativo</v>
      </c>
      <c r="W522" s="45"/>
      <c r="X522" s="52" t="s">
        <v>124</v>
      </c>
      <c r="Y522" s="54"/>
      <c r="Z522" s="54"/>
      <c r="AA522" s="54"/>
      <c r="AB522" s="54"/>
      <c r="AC522" s="54"/>
      <c r="AD522" s="54"/>
      <c r="AE522" s="54">
        <v>0.0</v>
      </c>
      <c r="AF522" s="54">
        <v>0.0</v>
      </c>
      <c r="AG522" s="54">
        <v>0.0</v>
      </c>
      <c r="AH522" s="54">
        <v>0.0</v>
      </c>
      <c r="AI522" s="54">
        <v>0.0</v>
      </c>
      <c r="AJ522" s="54">
        <v>0.0</v>
      </c>
      <c r="AK522" s="54">
        <v>0.0</v>
      </c>
      <c r="AL522" s="54">
        <v>0.0</v>
      </c>
      <c r="AM522" s="54">
        <v>0.0</v>
      </c>
      <c r="AN522" s="54">
        <v>0.0</v>
      </c>
      <c r="AO522" s="54">
        <v>0.0</v>
      </c>
      <c r="AP522" s="53">
        <v>0.0</v>
      </c>
      <c r="AQ522" s="53">
        <v>0.0</v>
      </c>
      <c r="AR522" s="53">
        <v>0.0</v>
      </c>
      <c r="AS522" s="53">
        <v>0.0</v>
      </c>
      <c r="AT522" s="53" t="str">
        <f t="array" ref="AT522">XLOOKUP(C522,'PL TOTAL D0'!A:A,'PL TOTAL D0'!C:C,"")</f>
        <v/>
      </c>
    </row>
    <row r="523" ht="15.75" customHeight="1">
      <c r="A523" s="41" t="s">
        <v>36</v>
      </c>
      <c r="B523" s="55" t="s">
        <v>1791</v>
      </c>
      <c r="C523" s="56" t="s">
        <v>1792</v>
      </c>
      <c r="D523" s="9" t="s">
        <v>18</v>
      </c>
      <c r="E523" s="24" t="s">
        <v>29</v>
      </c>
      <c r="F523" s="9" t="s">
        <v>624</v>
      </c>
      <c r="G523" s="44" t="str">
        <f t="shared" si="1"/>
        <v>Augusto</v>
      </c>
      <c r="H523" s="51" t="s">
        <v>111</v>
      </c>
      <c r="I523" s="51" t="s">
        <v>24</v>
      </c>
      <c r="J523" s="44" t="str">
        <f t="shared" si="7"/>
        <v>Não</v>
      </c>
      <c r="K523" s="57">
        <v>45448.0</v>
      </c>
      <c r="L523" s="62"/>
      <c r="M523" s="24" t="s">
        <v>279</v>
      </c>
      <c r="N523" s="58">
        <v>0.007</v>
      </c>
      <c r="O523" s="9" t="s">
        <v>24</v>
      </c>
      <c r="P523" s="59">
        <v>0.0</v>
      </c>
      <c r="Q523" s="138"/>
      <c r="R523" s="60"/>
      <c r="S523" s="24" t="s">
        <v>113</v>
      </c>
      <c r="T523" s="24" t="s">
        <v>1793</v>
      </c>
      <c r="U523" s="9" t="s">
        <v>29</v>
      </c>
      <c r="V523" s="51" t="str">
        <f t="shared" si="3"/>
        <v>Ativo</v>
      </c>
      <c r="W523" s="24" t="s">
        <v>69</v>
      </c>
      <c r="X523" s="52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3"/>
      <c r="AQ523" s="53"/>
      <c r="AR523" s="53"/>
      <c r="AS523" s="53"/>
      <c r="AT523" s="53">
        <f t="array" ref="AT523">XLOOKUP(C523,'PL TOTAL D0'!A:A,'PL TOTAL D0'!C:C,"")</f>
        <v>11609.16</v>
      </c>
    </row>
    <row r="524" ht="15.75" customHeight="1">
      <c r="A524" s="41" t="s">
        <v>36</v>
      </c>
      <c r="B524" s="42" t="s">
        <v>1794</v>
      </c>
      <c r="C524" s="43" t="s">
        <v>1795</v>
      </c>
      <c r="D524" s="44" t="s">
        <v>18</v>
      </c>
      <c r="E524" s="45" t="s">
        <v>29</v>
      </c>
      <c r="F524" s="44" t="s">
        <v>142</v>
      </c>
      <c r="G524" s="44" t="str">
        <f t="shared" si="1"/>
        <v>#N/A</v>
      </c>
      <c r="H524" s="46" t="s">
        <v>186</v>
      </c>
      <c r="I524" s="51" t="s">
        <v>24</v>
      </c>
      <c r="J524" s="44" t="str">
        <f t="shared" si="7"/>
        <v>Não</v>
      </c>
      <c r="K524" s="47">
        <v>45029.0</v>
      </c>
      <c r="L524" s="225">
        <v>45250.0</v>
      </c>
      <c r="M524" s="45" t="s">
        <v>51</v>
      </c>
      <c r="N524" s="48">
        <v>0.01</v>
      </c>
      <c r="O524" s="44" t="s">
        <v>24</v>
      </c>
      <c r="P524" s="49">
        <v>0.0</v>
      </c>
      <c r="Q524" s="138"/>
      <c r="R524" s="138"/>
      <c r="S524" s="45" t="s">
        <v>113</v>
      </c>
      <c r="T524" s="24" t="s">
        <v>1796</v>
      </c>
      <c r="U524" s="9" t="s">
        <v>1797</v>
      </c>
      <c r="V524" s="51" t="str">
        <f t="shared" si="3"/>
        <v>Encerrado</v>
      </c>
      <c r="W524" s="45"/>
      <c r="X524" s="52"/>
      <c r="Y524" s="54"/>
      <c r="Z524" s="54"/>
      <c r="AA524" s="54"/>
      <c r="AB524" s="54"/>
      <c r="AC524" s="54"/>
      <c r="AD524" s="54">
        <v>0.0</v>
      </c>
      <c r="AE524" s="54">
        <v>0.0</v>
      </c>
      <c r="AF524" s="54">
        <v>5431.76</v>
      </c>
      <c r="AG524" s="54">
        <v>0.0</v>
      </c>
      <c r="AH524" s="54">
        <v>0.0</v>
      </c>
      <c r="AI524" s="54">
        <v>0.0</v>
      </c>
      <c r="AJ524" s="54">
        <v>0.0</v>
      </c>
      <c r="AK524" s="54">
        <v>0.0</v>
      </c>
      <c r="AL524" s="54">
        <v>0.0</v>
      </c>
      <c r="AM524" s="54">
        <v>0.0</v>
      </c>
      <c r="AN524" s="54">
        <v>0.0</v>
      </c>
      <c r="AO524" s="54">
        <v>0.0</v>
      </c>
      <c r="AP524" s="53">
        <v>0.0</v>
      </c>
      <c r="AQ524" s="53">
        <v>0.0</v>
      </c>
      <c r="AR524" s="53">
        <v>0.0</v>
      </c>
      <c r="AS524" s="53">
        <v>0.0</v>
      </c>
      <c r="AT524" s="53" t="str">
        <f t="array" ref="AT524">XLOOKUP(C524,'PL TOTAL D0'!A:A,'PL TOTAL D0'!C:C,"")</f>
        <v/>
      </c>
    </row>
    <row r="525" ht="15.75" customHeight="1">
      <c r="A525" s="41" t="s">
        <v>36</v>
      </c>
      <c r="B525" s="42" t="s">
        <v>1798</v>
      </c>
      <c r="C525" s="43" t="s">
        <v>1799</v>
      </c>
      <c r="D525" s="44" t="s">
        <v>18</v>
      </c>
      <c r="E525" s="45" t="s">
        <v>19</v>
      </c>
      <c r="F525" s="44" t="s">
        <v>20</v>
      </c>
      <c r="G525" s="44" t="str">
        <f t="shared" si="1"/>
        <v>Augusto</v>
      </c>
      <c r="H525" s="46" t="s">
        <v>111</v>
      </c>
      <c r="I525" s="46" t="s">
        <v>24</v>
      </c>
      <c r="J525" s="44" t="str">
        <f t="shared" si="7"/>
        <v>Sim</v>
      </c>
      <c r="K525" s="47">
        <v>45005.0</v>
      </c>
      <c r="L525" s="45"/>
      <c r="M525" s="45" t="s">
        <v>41</v>
      </c>
      <c r="N525" s="48">
        <v>0.015</v>
      </c>
      <c r="O525" s="44" t="s">
        <v>42</v>
      </c>
      <c r="P525" s="49">
        <v>0.1</v>
      </c>
      <c r="Q525" s="183" t="s">
        <v>1800</v>
      </c>
      <c r="R525" s="138"/>
      <c r="S525" s="45" t="s">
        <v>113</v>
      </c>
      <c r="T525" s="24" t="s">
        <v>1801</v>
      </c>
      <c r="U525" s="9" t="s">
        <v>19</v>
      </c>
      <c r="V525" s="51" t="str">
        <f t="shared" si="3"/>
        <v>Ativo</v>
      </c>
      <c r="W525" s="45"/>
      <c r="X525" s="52" t="s">
        <v>124</v>
      </c>
      <c r="Y525" s="54"/>
      <c r="Z525" s="54"/>
      <c r="AA525" s="54"/>
      <c r="AB525" s="54"/>
      <c r="AC525" s="54"/>
      <c r="AD525" s="54"/>
      <c r="AE525" s="54">
        <v>108824.42</v>
      </c>
      <c r="AF525" s="54">
        <v>47556.19</v>
      </c>
      <c r="AG525" s="54">
        <v>64503.79</v>
      </c>
      <c r="AH525" s="54">
        <v>66263.15</v>
      </c>
      <c r="AI525" s="54">
        <v>76565.75</v>
      </c>
      <c r="AJ525" s="54">
        <v>89589.62</v>
      </c>
      <c r="AK525" s="54">
        <v>103189.25</v>
      </c>
      <c r="AL525" s="54">
        <v>93072.73</v>
      </c>
      <c r="AM525" s="54">
        <v>389160.11</v>
      </c>
      <c r="AN525" s="54">
        <v>342594.29</v>
      </c>
      <c r="AO525" s="54">
        <v>342970.85</v>
      </c>
      <c r="AP525" s="53">
        <v>324593.25</v>
      </c>
      <c r="AQ525" s="53">
        <v>246738.52</v>
      </c>
      <c r="AR525" s="53">
        <v>141034.35</v>
      </c>
      <c r="AS525" s="53">
        <v>35966.39</v>
      </c>
      <c r="AT525" s="53">
        <f t="array" ref="AT525">XLOOKUP(C525,'PL TOTAL D0'!A:A,'PL TOTAL D0'!C:C,"")</f>
        <v>36072.22</v>
      </c>
    </row>
    <row r="526" ht="15.75" customHeight="1">
      <c r="A526" s="41" t="s">
        <v>36</v>
      </c>
      <c r="B526" s="42" t="s">
        <v>1802</v>
      </c>
      <c r="C526" s="56" t="s">
        <v>1803</v>
      </c>
      <c r="D526" s="44" t="s">
        <v>18</v>
      </c>
      <c r="E526" s="45" t="s">
        <v>19</v>
      </c>
      <c r="F526" s="44" t="s">
        <v>83</v>
      </c>
      <c r="G526" s="44" t="str">
        <f t="shared" si="1"/>
        <v>Augusto</v>
      </c>
      <c r="H526" s="51" t="s">
        <v>111</v>
      </c>
      <c r="I526" s="51" t="s">
        <v>24</v>
      </c>
      <c r="J526" s="44" t="str">
        <f t="shared" si="7"/>
        <v>Não</v>
      </c>
      <c r="K526" s="47">
        <v>45264.0</v>
      </c>
      <c r="L526" s="45"/>
      <c r="M526" s="93" t="s">
        <v>190</v>
      </c>
      <c r="N526" s="94">
        <v>0.025</v>
      </c>
      <c r="O526" s="95" t="s">
        <v>191</v>
      </c>
      <c r="P526" s="96">
        <v>0.2</v>
      </c>
      <c r="Q526" s="138"/>
      <c r="R526" s="138"/>
      <c r="S526" s="45" t="s">
        <v>113</v>
      </c>
      <c r="T526" s="24" t="s">
        <v>1804</v>
      </c>
      <c r="U526" s="9" t="s">
        <v>19</v>
      </c>
      <c r="V526" s="51" t="str">
        <f t="shared" si="3"/>
        <v>Ativo</v>
      </c>
      <c r="W526" s="45"/>
      <c r="X526" s="52" t="s">
        <v>124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>
        <v>0.0</v>
      </c>
      <c r="AN526" s="54">
        <v>50262.05</v>
      </c>
      <c r="AO526" s="54">
        <v>46968.64</v>
      </c>
      <c r="AP526" s="53">
        <v>47487.64</v>
      </c>
      <c r="AQ526" s="53">
        <v>48297.43</v>
      </c>
      <c r="AR526" s="53">
        <v>46293.52</v>
      </c>
      <c r="AS526" s="53">
        <v>45353.05</v>
      </c>
      <c r="AT526" s="53">
        <f t="array" ref="AT526">XLOOKUP(C526,'PL TOTAL D0'!A:A,'PL TOTAL D0'!C:C,"")</f>
        <v>45254.54</v>
      </c>
    </row>
    <row r="527" ht="15.75" customHeight="1">
      <c r="A527" s="41" t="s">
        <v>36</v>
      </c>
      <c r="B527" s="42" t="s">
        <v>1802</v>
      </c>
      <c r="C527" s="43" t="s">
        <v>1805</v>
      </c>
      <c r="D527" s="44" t="s">
        <v>18</v>
      </c>
      <c r="E527" s="45" t="s">
        <v>19</v>
      </c>
      <c r="F527" s="44" t="s">
        <v>83</v>
      </c>
      <c r="G527" s="44" t="str">
        <f t="shared" si="1"/>
        <v>Breno</v>
      </c>
      <c r="H527" s="46" t="s">
        <v>111</v>
      </c>
      <c r="I527" s="46" t="s">
        <v>24</v>
      </c>
      <c r="J527" s="44" t="str">
        <f t="shared" si="7"/>
        <v>Não</v>
      </c>
      <c r="K527" s="47">
        <v>45103.0</v>
      </c>
      <c r="L527" s="62"/>
      <c r="M527" s="45" t="s">
        <v>51</v>
      </c>
      <c r="N527" s="48">
        <v>0.012</v>
      </c>
      <c r="O527" s="44" t="s">
        <v>24</v>
      </c>
      <c r="P527" s="49">
        <v>0.0</v>
      </c>
      <c r="Q527" s="138"/>
      <c r="R527" s="138"/>
      <c r="S527" s="45" t="s">
        <v>113</v>
      </c>
      <c r="T527" s="24" t="s">
        <v>1804</v>
      </c>
      <c r="U527" s="9" t="s">
        <v>19</v>
      </c>
      <c r="V527" s="51" t="str">
        <f t="shared" si="3"/>
        <v>Ativo</v>
      </c>
      <c r="W527" s="45"/>
      <c r="X527" s="52" t="s">
        <v>124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>
        <v>200323.08</v>
      </c>
      <c r="AI527" s="54">
        <v>202185.21</v>
      </c>
      <c r="AJ527" s="54">
        <v>254401.12</v>
      </c>
      <c r="AK527" s="54">
        <v>256470.23</v>
      </c>
      <c r="AL527" s="54">
        <v>258614.98</v>
      </c>
      <c r="AM527" s="54">
        <v>310396.68</v>
      </c>
      <c r="AN527" s="54">
        <v>312685.08</v>
      </c>
      <c r="AO527" s="54">
        <v>315303.3</v>
      </c>
      <c r="AP527" s="53">
        <v>342539.61</v>
      </c>
      <c r="AQ527" s="53">
        <v>394597.36</v>
      </c>
      <c r="AR527" s="53">
        <v>396000.75</v>
      </c>
      <c r="AS527" s="53">
        <v>554884.7</v>
      </c>
      <c r="AT527" s="53">
        <f t="array" ref="AT527">XLOOKUP(C527,'PL TOTAL D0'!A:A,'PL TOTAL D0'!C:C,"")</f>
        <v>566615.4</v>
      </c>
    </row>
    <row r="528" ht="15.75" customHeight="1">
      <c r="A528" s="41" t="s">
        <v>36</v>
      </c>
      <c r="B528" s="42" t="s">
        <v>1806</v>
      </c>
      <c r="C528" s="43" t="s">
        <v>1807</v>
      </c>
      <c r="D528" s="44" t="s">
        <v>18</v>
      </c>
      <c r="E528" s="45" t="s">
        <v>19</v>
      </c>
      <c r="F528" s="44" t="s">
        <v>214</v>
      </c>
      <c r="G528" s="44" t="str">
        <f t="shared" si="1"/>
        <v>#N/A</v>
      </c>
      <c r="H528" s="51" t="s">
        <v>147</v>
      </c>
      <c r="I528" s="46" t="s">
        <v>220</v>
      </c>
      <c r="J528" s="44" t="str">
        <f t="shared" si="7"/>
        <v>Não</v>
      </c>
      <c r="K528" s="47">
        <v>45163.0</v>
      </c>
      <c r="L528" s="62"/>
      <c r="M528" s="45" t="s">
        <v>51</v>
      </c>
      <c r="N528" s="48">
        <v>0.01</v>
      </c>
      <c r="O528" s="44" t="s">
        <v>24</v>
      </c>
      <c r="P528" s="49">
        <v>0.0</v>
      </c>
      <c r="Q528" s="138"/>
      <c r="R528" s="138"/>
      <c r="S528" s="45" t="s">
        <v>113</v>
      </c>
      <c r="T528" s="24" t="s">
        <v>1808</v>
      </c>
      <c r="U528" s="9" t="s">
        <v>19</v>
      </c>
      <c r="V528" s="51" t="str">
        <f t="shared" si="3"/>
        <v>Inativo</v>
      </c>
      <c r="W528" s="45"/>
      <c r="X528" s="52" t="s">
        <v>124</v>
      </c>
      <c r="Y528" s="54"/>
      <c r="Z528" s="54"/>
      <c r="AA528" s="54"/>
      <c r="AB528" s="54">
        <v>51295.86</v>
      </c>
      <c r="AC528" s="54">
        <v>0.0</v>
      </c>
      <c r="AD528" s="54">
        <v>0.0</v>
      </c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 t="str">
        <f t="array" ref="AT528">XLOOKUP(C528,'PL TOTAL D0'!A:A,'PL TOTAL D0'!C:C,"")</f>
        <v/>
      </c>
    </row>
    <row r="529" ht="15.75" customHeight="1">
      <c r="A529" s="41" t="s">
        <v>36</v>
      </c>
      <c r="B529" s="42" t="s">
        <v>1809</v>
      </c>
      <c r="C529" s="81" t="s">
        <v>1810</v>
      </c>
      <c r="D529" s="44" t="s">
        <v>18</v>
      </c>
      <c r="E529" s="45" t="s">
        <v>19</v>
      </c>
      <c r="F529" s="44" t="s">
        <v>214</v>
      </c>
      <c r="G529" s="44" t="str">
        <f t="shared" si="1"/>
        <v>#N/A</v>
      </c>
      <c r="H529" s="51" t="s">
        <v>186</v>
      </c>
      <c r="I529" s="46" t="s">
        <v>24</v>
      </c>
      <c r="J529" s="44" t="str">
        <f t="shared" si="7"/>
        <v>Não</v>
      </c>
      <c r="K529" s="47">
        <v>44936.0</v>
      </c>
      <c r="L529" s="82">
        <v>45433.0</v>
      </c>
      <c r="M529" s="45" t="s">
        <v>51</v>
      </c>
      <c r="N529" s="48">
        <v>0.01</v>
      </c>
      <c r="O529" s="44" t="s">
        <v>24</v>
      </c>
      <c r="P529" s="49">
        <v>0.0</v>
      </c>
      <c r="Q529" s="60"/>
      <c r="R529" s="138"/>
      <c r="S529" s="45" t="s">
        <v>113</v>
      </c>
      <c r="T529" s="24" t="s">
        <v>1808</v>
      </c>
      <c r="U529" s="9" t="s">
        <v>19</v>
      </c>
      <c r="V529" s="51" t="str">
        <f t="shared" si="3"/>
        <v>Encerrado</v>
      </c>
      <c r="W529" s="45"/>
      <c r="X529" s="52" t="s">
        <v>124</v>
      </c>
      <c r="Y529" s="54"/>
      <c r="Z529" s="54"/>
      <c r="AA529" s="54"/>
      <c r="AB529" s="54"/>
      <c r="AC529" s="54">
        <v>172068.9</v>
      </c>
      <c r="AD529" s="54">
        <v>173538.72</v>
      </c>
      <c r="AE529" s="54">
        <v>120603.37</v>
      </c>
      <c r="AF529" s="54">
        <v>141559.66</v>
      </c>
      <c r="AG529" s="54">
        <v>147998.45</v>
      </c>
      <c r="AH529" s="54">
        <v>149308.13</v>
      </c>
      <c r="AI529" s="54">
        <v>150534.88</v>
      </c>
      <c r="AJ529" s="54">
        <v>181945.64</v>
      </c>
      <c r="AK529" s="54">
        <v>77673.74</v>
      </c>
      <c r="AL529" s="54">
        <v>78274.95</v>
      </c>
      <c r="AM529" s="54">
        <v>78830.87</v>
      </c>
      <c r="AN529" s="54">
        <v>79432.93</v>
      </c>
      <c r="AO529" s="54">
        <v>80159.88</v>
      </c>
      <c r="AP529" s="53">
        <v>29814.84</v>
      </c>
      <c r="AQ529" s="53">
        <v>0.0</v>
      </c>
      <c r="AR529" s="53">
        <v>0.0</v>
      </c>
      <c r="AS529" s="53">
        <v>0.0</v>
      </c>
      <c r="AT529" s="53" t="str">
        <f t="array" ref="AT529">XLOOKUP(C529,'PL TOTAL D0'!A:A,'PL TOTAL D0'!C:C,"")</f>
        <v/>
      </c>
    </row>
    <row r="530" ht="15.75" customHeight="1">
      <c r="A530" s="41" t="s">
        <v>36</v>
      </c>
      <c r="B530" s="55" t="s">
        <v>1811</v>
      </c>
      <c r="C530" s="126" t="s">
        <v>1812</v>
      </c>
      <c r="D530" s="9" t="s">
        <v>18</v>
      </c>
      <c r="E530" s="24" t="s">
        <v>19</v>
      </c>
      <c r="F530" s="9" t="s">
        <v>83</v>
      </c>
      <c r="G530" s="44" t="str">
        <f t="shared" si="1"/>
        <v>Augusto</v>
      </c>
      <c r="H530" s="51" t="s">
        <v>111</v>
      </c>
      <c r="I530" s="51" t="s">
        <v>24</v>
      </c>
      <c r="J530" s="44" t="str">
        <f t="shared" si="7"/>
        <v>Sim</v>
      </c>
      <c r="K530" s="57">
        <v>45460.0</v>
      </c>
      <c r="L530" s="82"/>
      <c r="M530" s="24" t="s">
        <v>51</v>
      </c>
      <c r="N530" s="58">
        <v>0.012</v>
      </c>
      <c r="O530" s="9" t="s">
        <v>24</v>
      </c>
      <c r="P530" s="59">
        <v>0.0</v>
      </c>
      <c r="Q530" s="60" t="s">
        <v>1813</v>
      </c>
      <c r="R530" s="138"/>
      <c r="S530" s="24" t="s">
        <v>113</v>
      </c>
      <c r="T530" s="24" t="s">
        <v>1814</v>
      </c>
      <c r="U530" s="9" t="s">
        <v>19</v>
      </c>
      <c r="V530" s="226" t="s">
        <v>111</v>
      </c>
      <c r="W530" s="24" t="s">
        <v>69</v>
      </c>
      <c r="X530" s="52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3"/>
      <c r="AQ530" s="53"/>
      <c r="AR530" s="53"/>
      <c r="AS530" s="53"/>
      <c r="AT530" s="53">
        <f t="array" ref="AT530">XLOOKUP(C530,'PL TOTAL D0'!A:A,'PL TOTAL D0'!C:C,"")</f>
        <v>147978.2</v>
      </c>
    </row>
    <row r="531" ht="15.75" customHeight="1">
      <c r="A531" s="41" t="s">
        <v>36</v>
      </c>
      <c r="B531" s="227" t="s">
        <v>1815</v>
      </c>
      <c r="C531" s="196" t="s">
        <v>1816</v>
      </c>
      <c r="D531" s="44" t="s">
        <v>18</v>
      </c>
      <c r="E531" s="45" t="s">
        <v>19</v>
      </c>
      <c r="F531" s="44" t="s">
        <v>257</v>
      </c>
      <c r="G531" s="44" t="str">
        <f t="shared" si="1"/>
        <v>#N/A</v>
      </c>
      <c r="H531" s="46" t="s">
        <v>147</v>
      </c>
      <c r="I531" s="46" t="s">
        <v>160</v>
      </c>
      <c r="J531" s="44" t="str">
        <f t="shared" si="7"/>
        <v>Não</v>
      </c>
      <c r="K531" s="47">
        <v>45163.0</v>
      </c>
      <c r="L531" s="62"/>
      <c r="M531" s="45" t="s">
        <v>41</v>
      </c>
      <c r="N531" s="48">
        <v>0.015</v>
      </c>
      <c r="O531" s="44" t="s">
        <v>42</v>
      </c>
      <c r="P531" s="49">
        <v>0.1</v>
      </c>
      <c r="Q531" s="138"/>
      <c r="R531" s="138"/>
      <c r="S531" s="45" t="s">
        <v>113</v>
      </c>
      <c r="T531" s="24" t="s">
        <v>1817</v>
      </c>
      <c r="U531" s="9" t="s">
        <v>19</v>
      </c>
      <c r="V531" s="51" t="str">
        <f t="shared" ref="V531:V754" si="8">IFS(H:H="Encerrado","Encerrado",COUNTBLANK(AD531:AO531)&gt;0,"Ativo",SUM(AD531:AO531)=0,"Inativo",SUM(AD531:AO531)&gt;0,"Ativo")</f>
        <v>Ativo</v>
      </c>
      <c r="W531" s="45"/>
      <c r="X531" s="52" t="s">
        <v>124</v>
      </c>
      <c r="Y531" s="54"/>
      <c r="Z531" s="54"/>
      <c r="AA531" s="54"/>
      <c r="AB531" s="54"/>
      <c r="AC531" s="54"/>
      <c r="AD531" s="54"/>
      <c r="AE531" s="54">
        <v>0.0</v>
      </c>
      <c r="AF531" s="54">
        <v>0.0</v>
      </c>
      <c r="AG531" s="54">
        <v>0.0</v>
      </c>
      <c r="AH531" s="54">
        <v>0.0</v>
      </c>
      <c r="AI531" s="54">
        <v>0.0</v>
      </c>
      <c r="AJ531" s="54">
        <v>0.0</v>
      </c>
      <c r="AK531" s="54">
        <v>0.0</v>
      </c>
      <c r="AL531" s="54">
        <v>0.0</v>
      </c>
      <c r="AM531" s="54">
        <v>0.0</v>
      </c>
      <c r="AN531" s="54">
        <v>0.0</v>
      </c>
      <c r="AO531" s="54">
        <v>0.0</v>
      </c>
      <c r="AP531" s="53">
        <v>0.0</v>
      </c>
      <c r="AQ531" s="53">
        <v>0.0</v>
      </c>
      <c r="AR531" s="53">
        <v>0.0</v>
      </c>
      <c r="AS531" s="53">
        <v>0.0</v>
      </c>
      <c r="AT531" s="53" t="str">
        <f t="array" ref="AT531">XLOOKUP(C531,'PL TOTAL D0'!A:A,'PL TOTAL D0'!C:C,"")</f>
        <v/>
      </c>
    </row>
    <row r="532" ht="15.75" customHeight="1">
      <c r="A532" s="41" t="s">
        <v>36</v>
      </c>
      <c r="B532" s="42" t="s">
        <v>1818</v>
      </c>
      <c r="C532" s="43" t="s">
        <v>1819</v>
      </c>
      <c r="D532" s="44" t="s">
        <v>18</v>
      </c>
      <c r="E532" s="45" t="s">
        <v>175</v>
      </c>
      <c r="F532" s="44" t="s">
        <v>197</v>
      </c>
      <c r="G532" s="44" t="str">
        <f t="shared" si="1"/>
        <v>Augusto</v>
      </c>
      <c r="H532" s="46" t="s">
        <v>111</v>
      </c>
      <c r="I532" s="46" t="s">
        <v>24</v>
      </c>
      <c r="J532" s="44" t="str">
        <f t="shared" si="7"/>
        <v>Não</v>
      </c>
      <c r="K532" s="47">
        <v>45075.0</v>
      </c>
      <c r="L532" s="45"/>
      <c r="M532" s="45" t="s">
        <v>190</v>
      </c>
      <c r="N532" s="48">
        <v>0.025</v>
      </c>
      <c r="O532" s="44" t="s">
        <v>191</v>
      </c>
      <c r="P532" s="49">
        <v>0.2</v>
      </c>
      <c r="Q532" s="138"/>
      <c r="R532" s="138"/>
      <c r="S532" s="45" t="s">
        <v>113</v>
      </c>
      <c r="T532" s="24" t="s">
        <v>1820</v>
      </c>
      <c r="U532" s="9" t="s">
        <v>179</v>
      </c>
      <c r="V532" s="51" t="str">
        <f t="shared" si="8"/>
        <v>Ativo</v>
      </c>
      <c r="W532" s="45"/>
      <c r="X532" s="52" t="s">
        <v>115</v>
      </c>
      <c r="Y532" s="54"/>
      <c r="Z532" s="54"/>
      <c r="AA532" s="54"/>
      <c r="AB532" s="54"/>
      <c r="AC532" s="54"/>
      <c r="AD532" s="54"/>
      <c r="AE532" s="54">
        <v>0.0</v>
      </c>
      <c r="AF532" s="54">
        <v>0.0</v>
      </c>
      <c r="AG532" s="54">
        <v>49931.15</v>
      </c>
      <c r="AH532" s="54">
        <v>51939.1</v>
      </c>
      <c r="AI532" s="54">
        <v>57669.29</v>
      </c>
      <c r="AJ532" s="54">
        <v>66902.6</v>
      </c>
      <c r="AK532" s="54">
        <v>66641.42</v>
      </c>
      <c r="AL532" s="54">
        <v>68617.76</v>
      </c>
      <c r="AM532" s="54">
        <v>73801.62</v>
      </c>
      <c r="AN532" s="54">
        <v>82681.06</v>
      </c>
      <c r="AO532" s="54">
        <v>81896.27</v>
      </c>
      <c r="AP532" s="53">
        <v>83029.07</v>
      </c>
      <c r="AQ532" s="53">
        <v>89381.9</v>
      </c>
      <c r="AR532" s="53">
        <v>90768.54</v>
      </c>
      <c r="AS532" s="53">
        <v>94097.87</v>
      </c>
      <c r="AT532" s="53">
        <f t="array" ref="AT532">XLOOKUP(C532,'PL TOTAL D0'!A:A,'PL TOTAL D0'!C:C,"")</f>
        <v>94153.82</v>
      </c>
    </row>
    <row r="533" ht="15.75" customHeight="1">
      <c r="A533" s="41" t="s">
        <v>36</v>
      </c>
      <c r="B533" s="55" t="s">
        <v>1821</v>
      </c>
      <c r="C533" s="56" t="s">
        <v>1822</v>
      </c>
      <c r="D533" s="9" t="s">
        <v>18</v>
      </c>
      <c r="E533" s="24" t="s">
        <v>29</v>
      </c>
      <c r="F533" s="9" t="s">
        <v>624</v>
      </c>
      <c r="G533" s="44" t="str">
        <f t="shared" si="1"/>
        <v>Augusto</v>
      </c>
      <c r="H533" s="51" t="s">
        <v>111</v>
      </c>
      <c r="I533" s="51" t="s">
        <v>24</v>
      </c>
      <c r="J533" s="44" t="str">
        <f t="shared" si="7"/>
        <v>Não</v>
      </c>
      <c r="K533" s="57">
        <v>45448.0</v>
      </c>
      <c r="L533" s="45"/>
      <c r="M533" s="24" t="s">
        <v>279</v>
      </c>
      <c r="N533" s="58">
        <v>0.007</v>
      </c>
      <c r="O533" s="9" t="s">
        <v>24</v>
      </c>
      <c r="P533" s="59">
        <v>0.0</v>
      </c>
      <c r="Q533" s="138"/>
      <c r="R533" s="138"/>
      <c r="S533" s="24" t="s">
        <v>113</v>
      </c>
      <c r="T533" s="24" t="s">
        <v>1823</v>
      </c>
      <c r="U533" s="9" t="s">
        <v>29</v>
      </c>
      <c r="V533" s="51" t="str">
        <f t="shared" si="8"/>
        <v>Ativo</v>
      </c>
      <c r="W533" s="24" t="s">
        <v>69</v>
      </c>
      <c r="X533" s="52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3"/>
      <c r="AQ533" s="53"/>
      <c r="AR533" s="53"/>
      <c r="AS533" s="53"/>
      <c r="AT533" s="53">
        <f t="array" ref="AT533">XLOOKUP(C533,'PL TOTAL D0'!A:A,'PL TOTAL D0'!C:C,"")</f>
        <v>11609.16</v>
      </c>
    </row>
    <row r="534" ht="15.75" customHeight="1">
      <c r="A534" s="41" t="s">
        <v>36</v>
      </c>
      <c r="B534" s="42" t="s">
        <v>1824</v>
      </c>
      <c r="C534" s="43" t="s">
        <v>1825</v>
      </c>
      <c r="D534" s="44" t="s">
        <v>18</v>
      </c>
      <c r="E534" s="45" t="s">
        <v>19</v>
      </c>
      <c r="F534" s="44" t="s">
        <v>214</v>
      </c>
      <c r="G534" s="44" t="str">
        <f t="shared" si="1"/>
        <v>Breno</v>
      </c>
      <c r="H534" s="46" t="s">
        <v>111</v>
      </c>
      <c r="I534" s="46" t="s">
        <v>24</v>
      </c>
      <c r="J534" s="44" t="str">
        <f t="shared" si="7"/>
        <v>Não</v>
      </c>
      <c r="K534" s="47">
        <v>45028.0</v>
      </c>
      <c r="L534" s="45"/>
      <c r="M534" s="45" t="s">
        <v>51</v>
      </c>
      <c r="N534" s="48">
        <v>0.012</v>
      </c>
      <c r="O534" s="44" t="s">
        <v>24</v>
      </c>
      <c r="P534" s="49">
        <v>0.0</v>
      </c>
      <c r="Q534" s="138"/>
      <c r="R534" s="138"/>
      <c r="S534" s="45" t="s">
        <v>113</v>
      </c>
      <c r="T534" s="24" t="s">
        <v>1826</v>
      </c>
      <c r="U534" s="9" t="s">
        <v>19</v>
      </c>
      <c r="V534" s="51" t="str">
        <f t="shared" si="8"/>
        <v>Ativo</v>
      </c>
      <c r="W534" s="45"/>
      <c r="X534" s="52" t="s">
        <v>124</v>
      </c>
      <c r="Y534" s="54"/>
      <c r="Z534" s="54"/>
      <c r="AA534" s="54"/>
      <c r="AB534" s="54"/>
      <c r="AC534" s="54"/>
      <c r="AD534" s="54"/>
      <c r="AE534" s="54"/>
      <c r="AF534" s="54">
        <v>392253.97</v>
      </c>
      <c r="AG534" s="54">
        <v>396340.75</v>
      </c>
      <c r="AH534" s="54">
        <v>400226.43</v>
      </c>
      <c r="AI534" s="54">
        <v>403716.37</v>
      </c>
      <c r="AJ534" s="54">
        <v>407861.72</v>
      </c>
      <c r="AK534" s="54">
        <v>461695.5</v>
      </c>
      <c r="AL534" s="54">
        <v>566451.91</v>
      </c>
      <c r="AM534" s="54">
        <v>570890.03</v>
      </c>
      <c r="AN534" s="54">
        <v>575596.87</v>
      </c>
      <c r="AO534" s="54">
        <v>578456.36</v>
      </c>
      <c r="AP534" s="53">
        <v>583073.2</v>
      </c>
      <c r="AQ534" s="53">
        <v>586787.5</v>
      </c>
      <c r="AR534" s="53">
        <v>591462.15</v>
      </c>
      <c r="AS534" s="53">
        <v>595896.7</v>
      </c>
      <c r="AT534" s="53">
        <f t="array" ref="AT534">XLOOKUP(C534,'PL TOTAL D0'!A:A,'PL TOTAL D0'!C:C,"")</f>
        <v>600624.9</v>
      </c>
    </row>
    <row r="535" ht="15.75" customHeight="1">
      <c r="A535" s="6" t="s">
        <v>36</v>
      </c>
      <c r="B535" s="55" t="s">
        <v>1827</v>
      </c>
      <c r="C535" s="56" t="s">
        <v>1828</v>
      </c>
      <c r="D535" s="9" t="s">
        <v>18</v>
      </c>
      <c r="E535" s="24" t="s">
        <v>29</v>
      </c>
      <c r="F535" s="9" t="s">
        <v>142</v>
      </c>
      <c r="G535" s="44" t="str">
        <f t="shared" si="1"/>
        <v>Augusto</v>
      </c>
      <c r="H535" s="51" t="s">
        <v>111</v>
      </c>
      <c r="I535" s="51" t="s">
        <v>24</v>
      </c>
      <c r="J535" s="44" t="str">
        <f t="shared" si="7"/>
        <v>Não</v>
      </c>
      <c r="K535" s="57">
        <v>45281.0</v>
      </c>
      <c r="L535" s="45"/>
      <c r="M535" s="129" t="s">
        <v>41</v>
      </c>
      <c r="N535" s="86">
        <v>0.0</v>
      </c>
      <c r="O535" s="87" t="s">
        <v>24</v>
      </c>
      <c r="P535" s="88">
        <v>0.0</v>
      </c>
      <c r="Q535" s="138"/>
      <c r="R535" s="138"/>
      <c r="S535" s="24" t="s">
        <v>113</v>
      </c>
      <c r="T535" s="24" t="s">
        <v>1829</v>
      </c>
      <c r="U535" s="9" t="s">
        <v>29</v>
      </c>
      <c r="V535" s="51" t="str">
        <f t="shared" si="8"/>
        <v>Ativo</v>
      </c>
      <c r="W535" s="45"/>
      <c r="X535" s="52" t="s">
        <v>124</v>
      </c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>
        <v>85000.0</v>
      </c>
      <c r="AO535" s="54">
        <v>87237.52</v>
      </c>
      <c r="AP535" s="53">
        <v>99231.47</v>
      </c>
      <c r="AQ535" s="53">
        <v>102513.19</v>
      </c>
      <c r="AR535" s="53">
        <v>102228.44</v>
      </c>
      <c r="AS535" s="53">
        <v>102910.3</v>
      </c>
      <c r="AT535" s="53">
        <f t="array" ref="AT535">XLOOKUP(C535,'PL TOTAL D0'!A:A,'PL TOTAL D0'!C:C,"")</f>
        <v>104683.1</v>
      </c>
    </row>
    <row r="536" ht="15.75" customHeight="1">
      <c r="A536" s="41" t="s">
        <v>36</v>
      </c>
      <c r="B536" s="42" t="s">
        <v>1830</v>
      </c>
      <c r="C536" s="43" t="s">
        <v>1831</v>
      </c>
      <c r="D536" s="44" t="s">
        <v>18</v>
      </c>
      <c r="E536" s="45" t="s">
        <v>29</v>
      </c>
      <c r="F536" s="44" t="s">
        <v>167</v>
      </c>
      <c r="G536" s="44" t="str">
        <f t="shared" si="1"/>
        <v>Augusto</v>
      </c>
      <c r="H536" s="46" t="s">
        <v>111</v>
      </c>
      <c r="I536" s="46" t="s">
        <v>24</v>
      </c>
      <c r="J536" s="44" t="str">
        <f t="shared" si="7"/>
        <v>Não</v>
      </c>
      <c r="K536" s="47">
        <v>45148.0</v>
      </c>
      <c r="L536" s="45"/>
      <c r="M536" s="45" t="s">
        <v>190</v>
      </c>
      <c r="N536" s="48">
        <v>0.025</v>
      </c>
      <c r="O536" s="44" t="s">
        <v>191</v>
      </c>
      <c r="P536" s="49">
        <v>0.2</v>
      </c>
      <c r="Q536" s="50"/>
      <c r="R536" s="50"/>
      <c r="S536" s="45" t="s">
        <v>113</v>
      </c>
      <c r="T536" s="24" t="s">
        <v>1832</v>
      </c>
      <c r="U536" s="9" t="s">
        <v>29</v>
      </c>
      <c r="V536" s="51" t="str">
        <f t="shared" si="8"/>
        <v>Ativo</v>
      </c>
      <c r="W536" s="45"/>
      <c r="X536" s="52" t="s">
        <v>124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>
        <v>0.0</v>
      </c>
      <c r="AI536" s="54">
        <v>0.0</v>
      </c>
      <c r="AJ536" s="54">
        <v>318190.88</v>
      </c>
      <c r="AK536" s="54">
        <v>310054.35</v>
      </c>
      <c r="AL536" s="54">
        <v>297092.46</v>
      </c>
      <c r="AM536" s="54">
        <v>318723.48</v>
      </c>
      <c r="AN536" s="54">
        <v>334082.16</v>
      </c>
      <c r="AO536" s="54">
        <v>310728.58</v>
      </c>
      <c r="AP536" s="53">
        <v>314827.38</v>
      </c>
      <c r="AQ536" s="53">
        <v>320036.63</v>
      </c>
      <c r="AR536" s="53">
        <v>306215.55</v>
      </c>
      <c r="AS536" s="53">
        <v>295815.9</v>
      </c>
      <c r="AT536" s="53">
        <f t="array" ref="AT536">XLOOKUP(C536,'PL TOTAL D0'!A:A,'PL TOTAL D0'!C:C,"")</f>
        <v>296249.8</v>
      </c>
    </row>
    <row r="537" ht="15.75" customHeight="1">
      <c r="A537" s="41" t="s">
        <v>36</v>
      </c>
      <c r="B537" s="42" t="s">
        <v>1833</v>
      </c>
      <c r="C537" s="43" t="s">
        <v>1834</v>
      </c>
      <c r="D537" s="44" t="s">
        <v>18</v>
      </c>
      <c r="E537" s="45" t="s">
        <v>29</v>
      </c>
      <c r="F537" s="44" t="s">
        <v>167</v>
      </c>
      <c r="G537" s="44" t="str">
        <f t="shared" si="1"/>
        <v>Bruno</v>
      </c>
      <c r="H537" s="46" t="s">
        <v>111</v>
      </c>
      <c r="I537" s="46" t="s">
        <v>24</v>
      </c>
      <c r="J537" s="44" t="str">
        <f t="shared" si="7"/>
        <v>Não</v>
      </c>
      <c r="K537" s="47">
        <v>44986.0</v>
      </c>
      <c r="L537" s="45"/>
      <c r="M537" s="45" t="s">
        <v>51</v>
      </c>
      <c r="N537" s="48">
        <v>0.012</v>
      </c>
      <c r="O537" s="44" t="s">
        <v>24</v>
      </c>
      <c r="P537" s="49">
        <v>0.0</v>
      </c>
      <c r="Q537" s="50"/>
      <c r="R537" s="50"/>
      <c r="S537" s="45" t="s">
        <v>113</v>
      </c>
      <c r="T537" s="24" t="s">
        <v>1832</v>
      </c>
      <c r="U537" s="9" t="s">
        <v>29</v>
      </c>
      <c r="V537" s="51" t="str">
        <f t="shared" si="8"/>
        <v>Ativo</v>
      </c>
      <c r="W537" s="45"/>
      <c r="X537" s="52" t="s">
        <v>124</v>
      </c>
      <c r="Y537" s="54"/>
      <c r="Z537" s="54"/>
      <c r="AA537" s="54"/>
      <c r="AB537" s="54"/>
      <c r="AC537" s="54"/>
      <c r="AD537" s="54">
        <v>0.0</v>
      </c>
      <c r="AE537" s="54">
        <v>1309680.34</v>
      </c>
      <c r="AF537" s="54">
        <v>1304279.67</v>
      </c>
      <c r="AG537" s="54">
        <v>1297521.3</v>
      </c>
      <c r="AH537" s="54">
        <v>1306782.92</v>
      </c>
      <c r="AI537" s="54">
        <v>1317426.15</v>
      </c>
      <c r="AJ537" s="54">
        <v>1278216.11</v>
      </c>
      <c r="AK537" s="54">
        <v>1271481.07</v>
      </c>
      <c r="AL537" s="54">
        <v>1265269.88</v>
      </c>
      <c r="AM537" s="54">
        <v>1268143.87</v>
      </c>
      <c r="AN537" s="54">
        <v>1279049.41</v>
      </c>
      <c r="AO537" s="54">
        <v>1280757.5</v>
      </c>
      <c r="AP537" s="53">
        <v>1285143.8</v>
      </c>
      <c r="AQ537" s="53">
        <v>1289543.74</v>
      </c>
      <c r="AR537" s="53">
        <v>1297114.63</v>
      </c>
      <c r="AS537" s="53">
        <v>1293053.0</v>
      </c>
      <c r="AT537" s="53">
        <f t="array" ref="AT537">XLOOKUP(C537,'PL TOTAL D0'!A:A,'PL TOTAL D0'!C:C,"")</f>
        <v>1301626</v>
      </c>
    </row>
    <row r="538" ht="15.75" customHeight="1">
      <c r="A538" s="41" t="s">
        <v>36</v>
      </c>
      <c r="B538" s="61" t="s">
        <v>1835</v>
      </c>
      <c r="C538" s="43" t="s">
        <v>1836</v>
      </c>
      <c r="D538" s="44" t="s">
        <v>18</v>
      </c>
      <c r="E538" s="45" t="s">
        <v>19</v>
      </c>
      <c r="F538" s="44" t="s">
        <v>257</v>
      </c>
      <c r="G538" s="44" t="str">
        <f t="shared" si="1"/>
        <v>Breno</v>
      </c>
      <c r="H538" s="46" t="s">
        <v>111</v>
      </c>
      <c r="I538" s="46" t="s">
        <v>24</v>
      </c>
      <c r="J538" s="44" t="str">
        <f t="shared" si="7"/>
        <v>Não</v>
      </c>
      <c r="K538" s="47">
        <v>45058.0</v>
      </c>
      <c r="L538" s="45"/>
      <c r="M538" s="45" t="s">
        <v>51</v>
      </c>
      <c r="N538" s="48">
        <v>0.008</v>
      </c>
      <c r="O538" s="44" t="s">
        <v>24</v>
      </c>
      <c r="P538" s="49">
        <v>0.0</v>
      </c>
      <c r="Q538" s="138"/>
      <c r="R538" s="138"/>
      <c r="S538" s="45" t="s">
        <v>365</v>
      </c>
      <c r="T538" s="24" t="s">
        <v>1837</v>
      </c>
      <c r="U538" s="9" t="s">
        <v>19</v>
      </c>
      <c r="V538" s="51" t="str">
        <f t="shared" si="8"/>
        <v>Ativo</v>
      </c>
      <c r="W538" s="45"/>
      <c r="X538" s="52" t="s">
        <v>124</v>
      </c>
      <c r="Y538" s="54"/>
      <c r="Z538" s="54"/>
      <c r="AA538" s="54"/>
      <c r="AB538" s="54"/>
      <c r="AC538" s="54"/>
      <c r="AD538" s="54"/>
      <c r="AE538" s="54"/>
      <c r="AF538" s="54">
        <v>0.0</v>
      </c>
      <c r="AG538" s="54">
        <v>917050.58</v>
      </c>
      <c r="AH538" s="54">
        <v>921849.32</v>
      </c>
      <c r="AI538" s="54">
        <v>925915.22</v>
      </c>
      <c r="AJ538" s="54">
        <v>932372.26</v>
      </c>
      <c r="AK538" s="54">
        <v>938332.24</v>
      </c>
      <c r="AL538" s="54">
        <v>946137.88</v>
      </c>
      <c r="AM538" s="54">
        <v>951998.3</v>
      </c>
      <c r="AN538" s="54">
        <v>959427.1</v>
      </c>
      <c r="AO538" s="54">
        <v>966990.1</v>
      </c>
      <c r="AP538" s="53">
        <v>973392.74</v>
      </c>
      <c r="AQ538" s="53">
        <v>977995.99</v>
      </c>
      <c r="AR538" s="53">
        <v>985720.73</v>
      </c>
      <c r="AS538" s="53">
        <v>993183.8</v>
      </c>
      <c r="AT538" s="53">
        <f t="array" ref="AT538">XLOOKUP(C538,'PL TOTAL D0'!A:A,'PL TOTAL D0'!C:C,"")</f>
        <v>997112.5</v>
      </c>
    </row>
    <row r="539" ht="15.75" customHeight="1">
      <c r="A539" s="41" t="s">
        <v>36</v>
      </c>
      <c r="B539" s="42" t="s">
        <v>1838</v>
      </c>
      <c r="C539" s="43" t="s">
        <v>1839</v>
      </c>
      <c r="D539" s="44" t="s">
        <v>18</v>
      </c>
      <c r="E539" s="45" t="s">
        <v>19</v>
      </c>
      <c r="F539" s="44" t="s">
        <v>20</v>
      </c>
      <c r="G539" s="44" t="str">
        <f t="shared" si="1"/>
        <v>Augusto</v>
      </c>
      <c r="H539" s="46" t="s">
        <v>111</v>
      </c>
      <c r="I539" s="46" t="s">
        <v>24</v>
      </c>
      <c r="J539" s="44" t="str">
        <f t="shared" si="7"/>
        <v>Não</v>
      </c>
      <c r="K539" s="47">
        <v>44973.0</v>
      </c>
      <c r="L539" s="45"/>
      <c r="M539" s="45" t="s">
        <v>51</v>
      </c>
      <c r="N539" s="48">
        <v>0.01</v>
      </c>
      <c r="O539" s="44" t="s">
        <v>24</v>
      </c>
      <c r="P539" s="49">
        <v>0.0</v>
      </c>
      <c r="Q539" s="60"/>
      <c r="R539" s="50"/>
      <c r="S539" s="45" t="s">
        <v>113</v>
      </c>
      <c r="T539" s="24" t="s">
        <v>1840</v>
      </c>
      <c r="U539" s="9" t="s">
        <v>19</v>
      </c>
      <c r="V539" s="51" t="str">
        <f t="shared" si="8"/>
        <v>Ativo</v>
      </c>
      <c r="W539" s="45"/>
      <c r="X539" s="52" t="s">
        <v>124</v>
      </c>
      <c r="Y539" s="54"/>
      <c r="Z539" s="54"/>
      <c r="AA539" s="54"/>
      <c r="AB539" s="54"/>
      <c r="AC539" s="54"/>
      <c r="AD539" s="54">
        <v>134565.58</v>
      </c>
      <c r="AE539" s="54">
        <v>131030.57</v>
      </c>
      <c r="AF539" s="54">
        <v>131907.25</v>
      </c>
      <c r="AG539" s="54">
        <v>119165.24</v>
      </c>
      <c r="AH539" s="54">
        <v>121226.11</v>
      </c>
      <c r="AI539" s="54">
        <v>117331.38</v>
      </c>
      <c r="AJ539" s="54">
        <v>118898.37</v>
      </c>
      <c r="AK539" s="54">
        <v>119904.59</v>
      </c>
      <c r="AL539" s="54">
        <v>80094.84</v>
      </c>
      <c r="AM539" s="54">
        <v>82181.14</v>
      </c>
      <c r="AN539" s="54">
        <v>100558.79</v>
      </c>
      <c r="AO539" s="54">
        <v>91388.44</v>
      </c>
      <c r="AP539" s="53">
        <v>87542.72</v>
      </c>
      <c r="AQ539" s="53">
        <v>83186.65</v>
      </c>
      <c r="AR539" s="53">
        <v>75175.92</v>
      </c>
      <c r="AS539" s="53">
        <v>69892.57</v>
      </c>
      <c r="AT539" s="53">
        <f t="array" ref="AT539">XLOOKUP(C539,'PL TOTAL D0'!A:A,'PL TOTAL D0'!C:C,"")</f>
        <v>63886.49</v>
      </c>
    </row>
    <row r="540" ht="15.75" customHeight="1">
      <c r="A540" s="6" t="s">
        <v>36</v>
      </c>
      <c r="B540" s="15" t="s">
        <v>1841</v>
      </c>
      <c r="C540" s="136" t="s">
        <v>1842</v>
      </c>
      <c r="D540" s="9" t="s">
        <v>49</v>
      </c>
      <c r="E540" s="24" t="s">
        <v>19</v>
      </c>
      <c r="F540" s="9" t="s">
        <v>50</v>
      </c>
      <c r="G540" s="44" t="str">
        <f t="shared" si="1"/>
        <v>Bruno</v>
      </c>
      <c r="H540" s="51" t="s">
        <v>111</v>
      </c>
      <c r="I540" s="51" t="s">
        <v>24</v>
      </c>
      <c r="J540" s="44" t="str">
        <f t="shared" si="7"/>
        <v>Não</v>
      </c>
      <c r="K540" s="57">
        <v>45337.0</v>
      </c>
      <c r="L540" s="45"/>
      <c r="M540" s="24" t="s">
        <v>51</v>
      </c>
      <c r="N540" s="58">
        <v>0.012</v>
      </c>
      <c r="O540" s="9" t="s">
        <v>24</v>
      </c>
      <c r="P540" s="59">
        <v>0.0</v>
      </c>
      <c r="Q540" s="60"/>
      <c r="R540" s="50"/>
      <c r="S540" s="24" t="s">
        <v>365</v>
      </c>
      <c r="T540" s="5" t="s">
        <v>1843</v>
      </c>
      <c r="U540" s="9" t="s">
        <v>19</v>
      </c>
      <c r="V540" s="51" t="str">
        <f t="shared" si="8"/>
        <v>Ativo</v>
      </c>
      <c r="W540" s="24"/>
      <c r="X540" s="52" t="s">
        <v>124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>
        <v>0.0</v>
      </c>
      <c r="AQ540" s="53">
        <v>663216.71</v>
      </c>
      <c r="AR540" s="53">
        <v>1510011.53</v>
      </c>
      <c r="AS540" s="53">
        <v>1369361.0</v>
      </c>
      <c r="AT540" s="53">
        <f t="array" ref="AT540">XLOOKUP(C540,'PL TOTAL D0'!A:A,'PL TOTAL D0'!C:C,"")</f>
        <v>1127466</v>
      </c>
    </row>
    <row r="541" ht="15.75" customHeight="1">
      <c r="A541" s="41" t="s">
        <v>36</v>
      </c>
      <c r="B541" s="55" t="s">
        <v>1844</v>
      </c>
      <c r="C541" s="43" t="s">
        <v>1845</v>
      </c>
      <c r="D541" s="44" t="s">
        <v>18</v>
      </c>
      <c r="E541" s="45" t="s">
        <v>175</v>
      </c>
      <c r="F541" s="44" t="s">
        <v>176</v>
      </c>
      <c r="G541" s="44" t="str">
        <f t="shared" si="1"/>
        <v>Breno</v>
      </c>
      <c r="H541" s="51" t="s">
        <v>111</v>
      </c>
      <c r="I541" s="46" t="s">
        <v>24</v>
      </c>
      <c r="J541" s="44" t="str">
        <f t="shared" si="7"/>
        <v>Não</v>
      </c>
      <c r="K541" s="47">
        <v>45163.0</v>
      </c>
      <c r="L541" s="62"/>
      <c r="M541" s="24" t="s">
        <v>112</v>
      </c>
      <c r="N541" s="58">
        <v>0.012</v>
      </c>
      <c r="O541" s="44" t="s">
        <v>42</v>
      </c>
      <c r="P541" s="49">
        <v>0.1</v>
      </c>
      <c r="Q541" s="183"/>
      <c r="R541" s="60" t="s">
        <v>1846</v>
      </c>
      <c r="S541" s="45" t="s">
        <v>113</v>
      </c>
      <c r="T541" s="24" t="s">
        <v>1847</v>
      </c>
      <c r="U541" s="9" t="s">
        <v>179</v>
      </c>
      <c r="V541" s="51" t="str">
        <f t="shared" si="8"/>
        <v>Ativo</v>
      </c>
      <c r="W541" s="45"/>
      <c r="X541" s="52" t="s">
        <v>115</v>
      </c>
      <c r="Y541" s="54"/>
      <c r="Z541" s="54"/>
      <c r="AA541" s="54"/>
      <c r="AB541" s="54"/>
      <c r="AC541" s="54"/>
      <c r="AD541" s="54"/>
      <c r="AE541" s="54"/>
      <c r="AF541" s="54">
        <v>0.0</v>
      </c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495723.2</v>
      </c>
      <c r="AO541" s="54">
        <v>489036.95</v>
      </c>
      <c r="AP541" s="53">
        <v>492682.44</v>
      </c>
      <c r="AQ541" s="53">
        <v>492167.63</v>
      </c>
      <c r="AR541" s="53">
        <v>491926.14</v>
      </c>
      <c r="AS541" s="53">
        <v>491737.7</v>
      </c>
      <c r="AT541" s="53">
        <f t="array" ref="AT541">XLOOKUP(C541,'PL TOTAL D0'!A:A,'PL TOTAL D0'!C:C,"")</f>
        <v>495131.8</v>
      </c>
    </row>
    <row r="542" ht="15.75" customHeight="1">
      <c r="A542" s="41" t="s">
        <v>36</v>
      </c>
      <c r="B542" s="42" t="s">
        <v>1848</v>
      </c>
      <c r="C542" s="43" t="s">
        <v>1849</v>
      </c>
      <c r="D542" s="44" t="s">
        <v>18</v>
      </c>
      <c r="E542" s="45" t="s">
        <v>175</v>
      </c>
      <c r="F542" s="44" t="s">
        <v>176</v>
      </c>
      <c r="G542" s="44" t="str">
        <f t="shared" si="1"/>
        <v>Augusto</v>
      </c>
      <c r="H542" s="51" t="s">
        <v>147</v>
      </c>
      <c r="I542" s="51" t="s">
        <v>685</v>
      </c>
      <c r="J542" s="44" t="str">
        <f t="shared" si="7"/>
        <v>Não</v>
      </c>
      <c r="K542" s="47">
        <v>45127.0</v>
      </c>
      <c r="L542" s="62"/>
      <c r="M542" s="45" t="s">
        <v>190</v>
      </c>
      <c r="N542" s="48">
        <v>0.025</v>
      </c>
      <c r="O542" s="44" t="s">
        <v>191</v>
      </c>
      <c r="P542" s="49">
        <v>0.2</v>
      </c>
      <c r="Q542" s="138"/>
      <c r="R542" s="138"/>
      <c r="S542" s="45" t="s">
        <v>113</v>
      </c>
      <c r="T542" s="24" t="s">
        <v>1850</v>
      </c>
      <c r="U542" s="9" t="s">
        <v>179</v>
      </c>
      <c r="V542" s="51" t="str">
        <f t="shared" si="8"/>
        <v>Ativo</v>
      </c>
      <c r="W542" s="45"/>
      <c r="X542" s="52" t="s">
        <v>115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50378.93</v>
      </c>
      <c r="AJ542" s="54">
        <v>50509.51</v>
      </c>
      <c r="AK542" s="54">
        <v>49400.81</v>
      </c>
      <c r="AL542" s="54">
        <v>47181.15</v>
      </c>
      <c r="AM542" s="54">
        <v>50692.58</v>
      </c>
      <c r="AN542" s="54">
        <v>53112.44</v>
      </c>
      <c r="AO542" s="54">
        <v>49430.06</v>
      </c>
      <c r="AP542" s="53">
        <v>50112.37</v>
      </c>
      <c r="AQ542" s="53">
        <v>50930.79</v>
      </c>
      <c r="AR542" s="53">
        <v>48747.29</v>
      </c>
      <c r="AS542" s="53">
        <v>47179.05</v>
      </c>
      <c r="AT542" s="53">
        <f t="array" ref="AT542">XLOOKUP(C542,'PL TOTAL D0'!A:A,'PL TOTAL D0'!C:C,"")</f>
        <v>5077.94</v>
      </c>
    </row>
    <row r="543" ht="15.75" customHeight="1">
      <c r="A543" s="41" t="s">
        <v>36</v>
      </c>
      <c r="B543" s="42" t="s">
        <v>1848</v>
      </c>
      <c r="C543" s="43" t="s">
        <v>1851</v>
      </c>
      <c r="D543" s="44" t="s">
        <v>18</v>
      </c>
      <c r="E543" s="45" t="s">
        <v>175</v>
      </c>
      <c r="F543" s="44" t="s">
        <v>176</v>
      </c>
      <c r="G543" s="44" t="str">
        <f t="shared" si="1"/>
        <v>Augusto</v>
      </c>
      <c r="H543" s="51" t="s">
        <v>147</v>
      </c>
      <c r="I543" s="51" t="s">
        <v>1154</v>
      </c>
      <c r="J543" s="44" t="str">
        <f t="shared" si="7"/>
        <v>Não</v>
      </c>
      <c r="K543" s="47">
        <v>45021.0</v>
      </c>
      <c r="L543" s="45"/>
      <c r="M543" s="45" t="s">
        <v>112</v>
      </c>
      <c r="N543" s="48">
        <v>0.012</v>
      </c>
      <c r="O543" s="44" t="s">
        <v>24</v>
      </c>
      <c r="P543" s="49">
        <v>0.0</v>
      </c>
      <c r="Q543" s="138"/>
      <c r="R543" s="138"/>
      <c r="S543" s="45" t="s">
        <v>113</v>
      </c>
      <c r="T543" s="24" t="s">
        <v>1850</v>
      </c>
      <c r="U543" s="9" t="s">
        <v>179</v>
      </c>
      <c r="V543" s="51" t="str">
        <f t="shared" si="8"/>
        <v>Ativo</v>
      </c>
      <c r="W543" s="45"/>
      <c r="X543" s="52" t="s">
        <v>115</v>
      </c>
      <c r="Y543" s="54"/>
      <c r="Z543" s="54"/>
      <c r="AA543" s="54"/>
      <c r="AB543" s="54"/>
      <c r="AC543" s="54"/>
      <c r="AD543" s="54"/>
      <c r="AE543" s="54">
        <v>0.0</v>
      </c>
      <c r="AF543" s="54">
        <v>177876.97</v>
      </c>
      <c r="AG543" s="54">
        <v>179377.58</v>
      </c>
      <c r="AH543" s="54">
        <v>181097.77</v>
      </c>
      <c r="AI543" s="54">
        <v>131177.81</v>
      </c>
      <c r="AJ543" s="54">
        <v>132234.7</v>
      </c>
      <c r="AK543" s="54">
        <v>132752.76</v>
      </c>
      <c r="AL543" s="54">
        <v>132974.39</v>
      </c>
      <c r="AM543" s="54">
        <v>135260.13</v>
      </c>
      <c r="AN543" s="54">
        <v>137192.65</v>
      </c>
      <c r="AO543" s="54">
        <v>135840.05</v>
      </c>
      <c r="AP543" s="53">
        <v>136829.17</v>
      </c>
      <c r="AQ543" s="53">
        <v>137673.4</v>
      </c>
      <c r="AR543" s="53">
        <v>137534.93</v>
      </c>
      <c r="AS543" s="53">
        <v>137446.5</v>
      </c>
      <c r="AT543" s="53">
        <f t="array" ref="AT543">XLOOKUP(C543,'PL TOTAL D0'!A:A,'PL TOTAL D0'!C:C,"")</f>
        <v>180587.8</v>
      </c>
    </row>
    <row r="544" ht="15.75" customHeight="1">
      <c r="A544" s="41" t="s">
        <v>36</v>
      </c>
      <c r="B544" s="55" t="s">
        <v>1852</v>
      </c>
      <c r="C544" s="56" t="s">
        <v>1853</v>
      </c>
      <c r="D544" s="9" t="s">
        <v>18</v>
      </c>
      <c r="E544" s="24" t="s">
        <v>29</v>
      </c>
      <c r="F544" s="9" t="s">
        <v>295</v>
      </c>
      <c r="G544" s="44" t="str">
        <f t="shared" si="1"/>
        <v>Augusto</v>
      </c>
      <c r="H544" s="51" t="s">
        <v>111</v>
      </c>
      <c r="I544" s="51" t="s">
        <v>24</v>
      </c>
      <c r="J544" s="44" t="str">
        <f t="shared" si="7"/>
        <v>Sim</v>
      </c>
      <c r="K544" s="57">
        <v>45449.0</v>
      </c>
      <c r="L544" s="45"/>
      <c r="M544" s="184" t="s">
        <v>1854</v>
      </c>
      <c r="N544" s="185">
        <v>0.011</v>
      </c>
      <c r="O544" s="186" t="s">
        <v>42</v>
      </c>
      <c r="P544" s="187">
        <v>0.1</v>
      </c>
      <c r="Q544" s="60" t="s">
        <v>1855</v>
      </c>
      <c r="R544" s="138"/>
      <c r="S544" s="24" t="s">
        <v>113</v>
      </c>
      <c r="T544" s="24" t="s">
        <v>1856</v>
      </c>
      <c r="U544" s="9" t="s">
        <v>29</v>
      </c>
      <c r="V544" s="51" t="str">
        <f t="shared" si="8"/>
        <v>Ativo</v>
      </c>
      <c r="W544" s="24" t="s">
        <v>69</v>
      </c>
      <c r="X544" s="52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/>
      <c r="AQ544" s="53"/>
      <c r="AR544" s="53"/>
      <c r="AS544" s="53"/>
      <c r="AT544" s="53">
        <f t="array" ref="AT544">XLOOKUP(C544,'PL TOTAL D0'!A:A,'PL TOTAL D0'!C:C,"")</f>
        <v>279722.5</v>
      </c>
    </row>
    <row r="545" ht="15.75" customHeight="1">
      <c r="A545" s="41" t="s">
        <v>36</v>
      </c>
      <c r="B545" s="61" t="s">
        <v>1857</v>
      </c>
      <c r="C545" s="43" t="s">
        <v>1858</v>
      </c>
      <c r="D545" s="44" t="s">
        <v>18</v>
      </c>
      <c r="E545" s="45" t="s">
        <v>19</v>
      </c>
      <c r="F545" s="44" t="s">
        <v>20</v>
      </c>
      <c r="G545" s="44" t="str">
        <f t="shared" si="1"/>
        <v>Bruno</v>
      </c>
      <c r="H545" s="51" t="s">
        <v>111</v>
      </c>
      <c r="I545" s="46" t="s">
        <v>24</v>
      </c>
      <c r="J545" s="44" t="str">
        <f t="shared" si="7"/>
        <v>Não</v>
      </c>
      <c r="K545" s="47">
        <v>45022.0</v>
      </c>
      <c r="L545" s="45"/>
      <c r="M545" s="24" t="s">
        <v>138</v>
      </c>
      <c r="N545" s="48">
        <v>0.012</v>
      </c>
      <c r="O545" s="9" t="s">
        <v>42</v>
      </c>
      <c r="P545" s="59">
        <v>0.1</v>
      </c>
      <c r="Q545" s="60"/>
      <c r="R545" s="228" t="s">
        <v>1859</v>
      </c>
      <c r="S545" s="45" t="s">
        <v>113</v>
      </c>
      <c r="T545" s="24" t="s">
        <v>1860</v>
      </c>
      <c r="U545" s="9" t="s">
        <v>19</v>
      </c>
      <c r="V545" s="51" t="str">
        <f t="shared" si="8"/>
        <v>Ativo</v>
      </c>
      <c r="W545" s="45"/>
      <c r="X545" s="52" t="s">
        <v>124</v>
      </c>
      <c r="Y545" s="54"/>
      <c r="Z545" s="54"/>
      <c r="AA545" s="54"/>
      <c r="AB545" s="54"/>
      <c r="AC545" s="54"/>
      <c r="AD545" s="54"/>
      <c r="AE545" s="54">
        <v>601591.75</v>
      </c>
      <c r="AF545" s="54">
        <v>717386.93</v>
      </c>
      <c r="AG545" s="54">
        <v>1048743.06</v>
      </c>
      <c r="AH545" s="54">
        <v>1063288.17</v>
      </c>
      <c r="AI545" s="54">
        <v>1073945.36</v>
      </c>
      <c r="AJ545" s="54">
        <v>1083419.33</v>
      </c>
      <c r="AK545" s="54">
        <v>1082641.95</v>
      </c>
      <c r="AL545" s="54">
        <v>1087386.42</v>
      </c>
      <c r="AM545" s="54">
        <v>1097502.53</v>
      </c>
      <c r="AN545" s="54">
        <v>1194938.98</v>
      </c>
      <c r="AO545" s="54">
        <v>1223884.13</v>
      </c>
      <c r="AP545" s="53">
        <v>1236519.35</v>
      </c>
      <c r="AQ545" s="53">
        <v>1242953.36</v>
      </c>
      <c r="AR545" s="53">
        <v>1240124.85</v>
      </c>
      <c r="AS545" s="53">
        <v>1250545.0</v>
      </c>
      <c r="AT545" s="53">
        <f t="array" ref="AT545">XLOOKUP(C545,'PL TOTAL D0'!A:A,'PL TOTAL D0'!C:C,"")</f>
        <v>1252316</v>
      </c>
    </row>
    <row r="546" ht="15.75" customHeight="1">
      <c r="A546" s="41" t="s">
        <v>36</v>
      </c>
      <c r="B546" s="42" t="s">
        <v>1861</v>
      </c>
      <c r="C546" s="43" t="s">
        <v>1862</v>
      </c>
      <c r="D546" s="44" t="s">
        <v>18</v>
      </c>
      <c r="E546" s="45" t="s">
        <v>29</v>
      </c>
      <c r="F546" s="44" t="s">
        <v>949</v>
      </c>
      <c r="G546" s="44" t="str">
        <f t="shared" si="1"/>
        <v>Augusto</v>
      </c>
      <c r="H546" s="46" t="s">
        <v>111</v>
      </c>
      <c r="I546" s="46" t="s">
        <v>24</v>
      </c>
      <c r="J546" s="44" t="str">
        <f t="shared" si="7"/>
        <v>Não</v>
      </c>
      <c r="K546" s="47">
        <v>45013.0</v>
      </c>
      <c r="L546" s="45"/>
      <c r="M546" s="45" t="s">
        <v>112</v>
      </c>
      <c r="N546" s="48">
        <v>0.012</v>
      </c>
      <c r="O546" s="44" t="s">
        <v>24</v>
      </c>
      <c r="P546" s="49">
        <v>0.0</v>
      </c>
      <c r="Q546" s="138"/>
      <c r="R546" s="138"/>
      <c r="S546" s="45" t="s">
        <v>113</v>
      </c>
      <c r="T546" s="24" t="s">
        <v>1863</v>
      </c>
      <c r="U546" s="9" t="s">
        <v>29</v>
      </c>
      <c r="V546" s="51" t="str">
        <f t="shared" si="8"/>
        <v>Ativo</v>
      </c>
      <c r="W546" s="45"/>
      <c r="X546" s="52" t="s">
        <v>124</v>
      </c>
      <c r="Y546" s="54"/>
      <c r="Z546" s="54"/>
      <c r="AA546" s="54"/>
      <c r="AB546" s="54"/>
      <c r="AC546" s="54"/>
      <c r="AD546" s="54"/>
      <c r="AE546" s="54">
        <v>155704.76</v>
      </c>
      <c r="AF546" s="54">
        <v>156998.83</v>
      </c>
      <c r="AG546" s="54">
        <v>158275.19</v>
      </c>
      <c r="AH546" s="54">
        <v>139442.52</v>
      </c>
      <c r="AI546" s="54">
        <v>120267.44</v>
      </c>
      <c r="AJ546" s="54">
        <v>120707.61</v>
      </c>
      <c r="AK546" s="54">
        <v>100215.5</v>
      </c>
      <c r="AL546" s="54">
        <v>100240.88</v>
      </c>
      <c r="AM546" s="54">
        <v>81936.87</v>
      </c>
      <c r="AN546" s="54">
        <v>108427.76</v>
      </c>
      <c r="AO546" s="54">
        <v>97226.03</v>
      </c>
      <c r="AP546" s="53">
        <v>97848.96</v>
      </c>
      <c r="AQ546" s="53">
        <v>77652.46</v>
      </c>
      <c r="AR546" s="53">
        <v>56959.33</v>
      </c>
      <c r="AS546" s="53">
        <v>46980.76</v>
      </c>
      <c r="AT546" s="53">
        <f t="array" ref="AT546">XLOOKUP(C546,'PL TOTAL D0'!A:A,'PL TOTAL D0'!C:C,"")</f>
        <v>47248.75</v>
      </c>
    </row>
    <row r="547" ht="15.75" customHeight="1">
      <c r="A547" s="41" t="s">
        <v>36</v>
      </c>
      <c r="B547" s="42" t="s">
        <v>1864</v>
      </c>
      <c r="C547" s="43" t="s">
        <v>1865</v>
      </c>
      <c r="D547" s="44" t="s">
        <v>18</v>
      </c>
      <c r="E547" s="45" t="s">
        <v>19</v>
      </c>
      <c r="F547" s="44" t="s">
        <v>214</v>
      </c>
      <c r="G547" s="44" t="str">
        <f t="shared" si="1"/>
        <v>Augusto</v>
      </c>
      <c r="H547" s="51" t="s">
        <v>147</v>
      </c>
      <c r="I547" s="51" t="s">
        <v>220</v>
      </c>
      <c r="J547" s="44" t="str">
        <f t="shared" si="7"/>
        <v>Não</v>
      </c>
      <c r="K547" s="47">
        <v>44943.0</v>
      </c>
      <c r="L547" s="45"/>
      <c r="M547" s="45" t="s">
        <v>51</v>
      </c>
      <c r="N547" s="48">
        <v>0.012</v>
      </c>
      <c r="O547" s="44" t="s">
        <v>24</v>
      </c>
      <c r="P547" s="49">
        <v>0.0</v>
      </c>
      <c r="Q547" s="60"/>
      <c r="R547" s="138"/>
      <c r="S547" s="45" t="s">
        <v>113</v>
      </c>
      <c r="T547" s="24" t="s">
        <v>1866</v>
      </c>
      <c r="U547" s="9" t="s">
        <v>19</v>
      </c>
      <c r="V547" s="51" t="str">
        <f t="shared" si="8"/>
        <v>Ativo</v>
      </c>
      <c r="W547" s="45"/>
      <c r="X547" s="52" t="s">
        <v>124</v>
      </c>
      <c r="Y547" s="54"/>
      <c r="Z547" s="54"/>
      <c r="AA547" s="54"/>
      <c r="AB547" s="54"/>
      <c r="AC547" s="54">
        <v>501159.49</v>
      </c>
      <c r="AD547" s="54">
        <v>288794.28</v>
      </c>
      <c r="AE547" s="54">
        <v>285585.79</v>
      </c>
      <c r="AF547" s="54">
        <v>242066.06</v>
      </c>
      <c r="AG547" s="54">
        <v>233418.45</v>
      </c>
      <c r="AH547" s="54">
        <v>221274.76</v>
      </c>
      <c r="AI547" s="54">
        <v>211013.95</v>
      </c>
      <c r="AJ547" s="54">
        <v>202631.36</v>
      </c>
      <c r="AK547" s="54">
        <v>199838.3</v>
      </c>
      <c r="AL547" s="54">
        <v>0.0</v>
      </c>
      <c r="AM547" s="54">
        <v>0.0</v>
      </c>
      <c r="AN547" s="54">
        <v>0.0</v>
      </c>
      <c r="AO547" s="54">
        <v>0.0</v>
      </c>
      <c r="AP547" s="53">
        <v>0.14</v>
      </c>
      <c r="AQ547" s="53">
        <v>0.14</v>
      </c>
      <c r="AR547" s="53">
        <v>0.14</v>
      </c>
      <c r="AS547" s="53">
        <v>0.14</v>
      </c>
      <c r="AT547" s="53">
        <f t="array" ref="AT547">XLOOKUP(C547,'PL TOTAL D0'!A:A,'PL TOTAL D0'!C:C,"")</f>
        <v>0.14</v>
      </c>
    </row>
    <row r="548" ht="15.75" customHeight="1">
      <c r="A548" s="41" t="s">
        <v>36</v>
      </c>
      <c r="B548" s="42" t="s">
        <v>1864</v>
      </c>
      <c r="C548" s="43" t="s">
        <v>1867</v>
      </c>
      <c r="D548" s="44" t="s">
        <v>18</v>
      </c>
      <c r="E548" s="45" t="s">
        <v>19</v>
      </c>
      <c r="F548" s="44" t="s">
        <v>214</v>
      </c>
      <c r="G548" s="44" t="str">
        <f t="shared" si="1"/>
        <v>#N/A</v>
      </c>
      <c r="H548" s="51" t="s">
        <v>147</v>
      </c>
      <c r="I548" s="46" t="s">
        <v>220</v>
      </c>
      <c r="J548" s="44" t="str">
        <f t="shared" si="7"/>
        <v>Não</v>
      </c>
      <c r="K548" s="47">
        <v>45163.0</v>
      </c>
      <c r="L548" s="62"/>
      <c r="M548" s="45" t="s">
        <v>41</v>
      </c>
      <c r="N548" s="48">
        <v>0.015</v>
      </c>
      <c r="O548" s="44" t="s">
        <v>42</v>
      </c>
      <c r="P548" s="49">
        <v>0.1</v>
      </c>
      <c r="Q548" s="138"/>
      <c r="R548" s="138"/>
      <c r="S548" s="45" t="s">
        <v>113</v>
      </c>
      <c r="T548" s="24" t="s">
        <v>1866</v>
      </c>
      <c r="U548" s="9" t="s">
        <v>19</v>
      </c>
      <c r="V548" s="51" t="str">
        <f t="shared" si="8"/>
        <v>Inativo</v>
      </c>
      <c r="W548" s="45"/>
      <c r="X548" s="52" t="s">
        <v>124</v>
      </c>
      <c r="Y548" s="54"/>
      <c r="Z548" s="54"/>
      <c r="AA548" s="54"/>
      <c r="AB548" s="54"/>
      <c r="AC548" s="54">
        <v>0.0</v>
      </c>
      <c r="AD548" s="54">
        <v>0.0</v>
      </c>
      <c r="AE548" s="54">
        <v>0.0</v>
      </c>
      <c r="AF548" s="54">
        <v>0.0</v>
      </c>
      <c r="AG548" s="54">
        <v>0.0</v>
      </c>
      <c r="AH548" s="54">
        <v>0.0</v>
      </c>
      <c r="AI548" s="54">
        <v>0.0</v>
      </c>
      <c r="AJ548" s="54">
        <v>0.0</v>
      </c>
      <c r="AK548" s="54">
        <v>0.0</v>
      </c>
      <c r="AL548" s="54">
        <v>0.0</v>
      </c>
      <c r="AM548" s="54">
        <v>0.0</v>
      </c>
      <c r="AN548" s="54">
        <v>0.0</v>
      </c>
      <c r="AO548" s="54">
        <v>0.0</v>
      </c>
      <c r="AP548" s="53">
        <v>0.0</v>
      </c>
      <c r="AQ548" s="53">
        <v>0.0</v>
      </c>
      <c r="AR548" s="53">
        <v>0.0</v>
      </c>
      <c r="AS548" s="53">
        <v>0.0</v>
      </c>
      <c r="AT548" s="53" t="str">
        <f t="array" ref="AT548">XLOOKUP(C548,'PL TOTAL D0'!A:A,'PL TOTAL D0'!C:C,"")</f>
        <v/>
      </c>
    </row>
    <row r="549" ht="15.75" customHeight="1">
      <c r="A549" s="41" t="s">
        <v>36</v>
      </c>
      <c r="B549" s="42" t="s">
        <v>1868</v>
      </c>
      <c r="C549" s="43" t="s">
        <v>1869</v>
      </c>
      <c r="D549" s="44" t="s">
        <v>18</v>
      </c>
      <c r="E549" s="45" t="s">
        <v>175</v>
      </c>
      <c r="F549" s="44" t="s">
        <v>176</v>
      </c>
      <c r="G549" s="44" t="str">
        <f t="shared" si="1"/>
        <v>Breno</v>
      </c>
      <c r="H549" s="51" t="s">
        <v>111</v>
      </c>
      <c r="I549" s="51" t="s">
        <v>24</v>
      </c>
      <c r="J549" s="44" t="str">
        <f t="shared" si="7"/>
        <v>Não</v>
      </c>
      <c r="K549" s="47">
        <v>45163.0</v>
      </c>
      <c r="L549" s="62"/>
      <c r="M549" s="45" t="s">
        <v>41</v>
      </c>
      <c r="N549" s="48">
        <v>0.015</v>
      </c>
      <c r="O549" s="44" t="s">
        <v>42</v>
      </c>
      <c r="P549" s="49">
        <v>0.1</v>
      </c>
      <c r="Q549" s="63"/>
      <c r="R549" s="60" t="s">
        <v>1870</v>
      </c>
      <c r="S549" s="45" t="s">
        <v>113</v>
      </c>
      <c r="T549" s="24" t="s">
        <v>1871</v>
      </c>
      <c r="U549" s="9" t="s">
        <v>179</v>
      </c>
      <c r="V549" s="51" t="str">
        <f t="shared" si="8"/>
        <v>Ativo</v>
      </c>
      <c r="W549" s="45"/>
      <c r="X549" s="52" t="s">
        <v>115</v>
      </c>
      <c r="Y549" s="54"/>
      <c r="Z549" s="54"/>
      <c r="AA549" s="54"/>
      <c r="AB549" s="54"/>
      <c r="AC549" s="54"/>
      <c r="AD549" s="54"/>
      <c r="AE549" s="54">
        <v>0.0</v>
      </c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708572.32</v>
      </c>
      <c r="AO549" s="54">
        <v>750481.26</v>
      </c>
      <c r="AP549" s="53">
        <v>759696.99</v>
      </c>
      <c r="AQ549" s="53">
        <v>830733.73</v>
      </c>
      <c r="AR549" s="53">
        <v>834273.8</v>
      </c>
      <c r="AS549" s="53">
        <v>912080.2</v>
      </c>
      <c r="AT549" s="53">
        <f t="array" ref="AT549">XLOOKUP(C549,'PL TOTAL D0'!A:A,'PL TOTAL D0'!C:C,"")</f>
        <v>924384.9</v>
      </c>
    </row>
    <row r="550" ht="15.75" customHeight="1">
      <c r="A550" s="41" t="s">
        <v>36</v>
      </c>
      <c r="B550" s="114" t="s">
        <v>1872</v>
      </c>
      <c r="C550" s="43" t="s">
        <v>1873</v>
      </c>
      <c r="D550" s="44" t="s">
        <v>18</v>
      </c>
      <c r="E550" s="45" t="s">
        <v>175</v>
      </c>
      <c r="F550" s="44" t="s">
        <v>176</v>
      </c>
      <c r="G550" s="44" t="str">
        <f t="shared" si="1"/>
        <v>#N/A</v>
      </c>
      <c r="H550" s="46" t="s">
        <v>186</v>
      </c>
      <c r="I550" s="51" t="s">
        <v>24</v>
      </c>
      <c r="J550" s="44" t="str">
        <f t="shared" si="7"/>
        <v>Não</v>
      </c>
      <c r="K550" s="47">
        <v>45035.0</v>
      </c>
      <c r="L550" s="122">
        <v>45274.0</v>
      </c>
      <c r="M550" s="45" t="s">
        <v>51</v>
      </c>
      <c r="N550" s="48">
        <v>0.012</v>
      </c>
      <c r="O550" s="44" t="s">
        <v>24</v>
      </c>
      <c r="P550" s="49">
        <v>0.0</v>
      </c>
      <c r="Q550" s="50"/>
      <c r="R550" s="50"/>
      <c r="S550" s="45" t="s">
        <v>113</v>
      </c>
      <c r="T550" s="24" t="s">
        <v>1871</v>
      </c>
      <c r="U550" s="9" t="s">
        <v>179</v>
      </c>
      <c r="V550" s="51" t="str">
        <f t="shared" si="8"/>
        <v>Encerrado</v>
      </c>
      <c r="W550" s="45"/>
      <c r="X550" s="52"/>
      <c r="Y550" s="54"/>
      <c r="Z550" s="54"/>
      <c r="AA550" s="54"/>
      <c r="AB550" s="54"/>
      <c r="AC550" s="54"/>
      <c r="AD550" s="54"/>
      <c r="AE550" s="54">
        <v>0.0</v>
      </c>
      <c r="AF550" s="54">
        <v>701658.56</v>
      </c>
      <c r="AG550" s="54">
        <v>709432.98</v>
      </c>
      <c r="AH550" s="54">
        <v>311014.03</v>
      </c>
      <c r="AI550" s="54">
        <v>312644.16</v>
      </c>
      <c r="AJ550" s="54">
        <v>315352.28</v>
      </c>
      <c r="AK550" s="54">
        <v>317999.63</v>
      </c>
      <c r="AL550" s="54">
        <v>0.0</v>
      </c>
      <c r="AM550" s="54">
        <v>0.0</v>
      </c>
      <c r="AN550" s="54">
        <v>0.0</v>
      </c>
      <c r="AO550" s="54">
        <v>0.0</v>
      </c>
      <c r="AP550" s="53">
        <v>0.0</v>
      </c>
      <c r="AQ550" s="53">
        <v>0.0</v>
      </c>
      <c r="AR550" s="53">
        <v>0.0</v>
      </c>
      <c r="AS550" s="53">
        <v>0.0</v>
      </c>
      <c r="AT550" s="53" t="str">
        <f t="array" ref="AT550">XLOOKUP(C550,'PL TOTAL D0'!A:A,'PL TOTAL D0'!C:C,"")</f>
        <v/>
      </c>
    </row>
    <row r="551" ht="15.75" customHeight="1">
      <c r="A551" s="41" t="s">
        <v>36</v>
      </c>
      <c r="B551" s="66" t="s">
        <v>1874</v>
      </c>
      <c r="C551" s="71" t="s">
        <v>1875</v>
      </c>
      <c r="D551" s="44" t="s">
        <v>56</v>
      </c>
      <c r="E551" s="45" t="s">
        <v>29</v>
      </c>
      <c r="F551" s="44" t="s">
        <v>110</v>
      </c>
      <c r="G551" s="44" t="str">
        <f t="shared" si="1"/>
        <v>Augusto</v>
      </c>
      <c r="H551" s="46" t="s">
        <v>111</v>
      </c>
      <c r="I551" s="46" t="s">
        <v>24</v>
      </c>
      <c r="J551" s="44" t="str">
        <f t="shared" si="7"/>
        <v>Não</v>
      </c>
      <c r="K551" s="47">
        <v>45230.0</v>
      </c>
      <c r="L551" s="45"/>
      <c r="M551" s="45" t="s">
        <v>112</v>
      </c>
      <c r="N551" s="48">
        <v>0.012</v>
      </c>
      <c r="O551" s="44" t="s">
        <v>42</v>
      </c>
      <c r="P551" s="49">
        <v>0.1</v>
      </c>
      <c r="Q551" s="50"/>
      <c r="R551" s="50"/>
      <c r="S551" s="45" t="s">
        <v>113</v>
      </c>
      <c r="T551" s="24" t="s">
        <v>1876</v>
      </c>
      <c r="U551" s="9" t="s">
        <v>29</v>
      </c>
      <c r="V551" s="51" t="str">
        <f t="shared" si="8"/>
        <v>Ativo</v>
      </c>
      <c r="W551" s="45"/>
      <c r="X551" s="52" t="s">
        <v>124</v>
      </c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>
        <v>0.0</v>
      </c>
      <c r="AM551" s="54">
        <v>95859.72</v>
      </c>
      <c r="AN551" s="54">
        <v>129859.35</v>
      </c>
      <c r="AO551" s="54">
        <v>129787.32</v>
      </c>
      <c r="AP551" s="53">
        <v>130948.12</v>
      </c>
      <c r="AQ551" s="53">
        <v>132130.09</v>
      </c>
      <c r="AR551" s="53">
        <v>136774.62</v>
      </c>
      <c r="AS551" s="53">
        <v>137070.5</v>
      </c>
      <c r="AT551" s="53">
        <f t="array" ref="AT551">XLOOKUP(C551,'PL TOTAL D0'!A:A,'PL TOTAL D0'!C:C,"")</f>
        <v>140396.4</v>
      </c>
    </row>
    <row r="552" ht="15.75" customHeight="1">
      <c r="A552" s="41" t="s">
        <v>36</v>
      </c>
      <c r="B552" s="64" t="s">
        <v>1877</v>
      </c>
      <c r="C552" s="65" t="s">
        <v>1878</v>
      </c>
      <c r="D552" s="9" t="s">
        <v>18</v>
      </c>
      <c r="E552" s="24" t="s">
        <v>29</v>
      </c>
      <c r="F552" s="9" t="s">
        <v>142</v>
      </c>
      <c r="G552" s="44" t="str">
        <f t="shared" si="1"/>
        <v>Breno</v>
      </c>
      <c r="H552" s="51" t="s">
        <v>111</v>
      </c>
      <c r="I552" s="51" t="s">
        <v>24</v>
      </c>
      <c r="J552" s="44" t="str">
        <f t="shared" si="7"/>
        <v>Não</v>
      </c>
      <c r="K552" s="57">
        <v>45407.0</v>
      </c>
      <c r="L552" s="45"/>
      <c r="M552" s="24" t="s">
        <v>51</v>
      </c>
      <c r="N552" s="58">
        <v>0.012</v>
      </c>
      <c r="O552" s="9" t="s">
        <v>24</v>
      </c>
      <c r="P552" s="59">
        <v>0.0</v>
      </c>
      <c r="Q552" s="50"/>
      <c r="R552" s="50"/>
      <c r="S552" s="24" t="s">
        <v>113</v>
      </c>
      <c r="T552" s="24" t="s">
        <v>1879</v>
      </c>
      <c r="U552" s="9" t="s">
        <v>29</v>
      </c>
      <c r="V552" s="51" t="str">
        <f t="shared" si="8"/>
        <v>Ativo</v>
      </c>
      <c r="W552" s="24" t="s">
        <v>86</v>
      </c>
      <c r="X552" s="52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/>
      <c r="AQ552" s="53"/>
      <c r="AR552" s="53">
        <v>0.0</v>
      </c>
      <c r="AS552" s="53">
        <v>571964.7</v>
      </c>
      <c r="AT552" s="53">
        <f t="array" ref="AT552">XLOOKUP(C552,'PL TOTAL D0'!A:A,'PL TOTAL D0'!C:C,"")</f>
        <v>577020.3</v>
      </c>
    </row>
    <row r="553" ht="15.75" customHeight="1">
      <c r="A553" s="41" t="s">
        <v>36</v>
      </c>
      <c r="B553" s="97" t="s">
        <v>1880</v>
      </c>
      <c r="C553" s="71" t="s">
        <v>1881</v>
      </c>
      <c r="D553" s="44" t="s">
        <v>18</v>
      </c>
      <c r="E553" s="45" t="s">
        <v>29</v>
      </c>
      <c r="F553" s="44" t="s">
        <v>127</v>
      </c>
      <c r="G553" s="44" t="str">
        <f t="shared" si="1"/>
        <v>Augusto</v>
      </c>
      <c r="H553" s="51" t="s">
        <v>111</v>
      </c>
      <c r="I553" s="51" t="s">
        <v>24</v>
      </c>
      <c r="J553" s="44" t="str">
        <f t="shared" si="7"/>
        <v>Não</v>
      </c>
      <c r="K553" s="47">
        <v>45240.0</v>
      </c>
      <c r="L553" s="45"/>
      <c r="M553" s="93" t="s">
        <v>128</v>
      </c>
      <c r="N553" s="94">
        <v>0.0</v>
      </c>
      <c r="O553" s="95" t="s">
        <v>24</v>
      </c>
      <c r="P553" s="96">
        <v>0.0</v>
      </c>
      <c r="Q553" s="50"/>
      <c r="R553" s="50"/>
      <c r="S553" s="45" t="s">
        <v>113</v>
      </c>
      <c r="T553" s="24" t="s">
        <v>1882</v>
      </c>
      <c r="U553" s="9" t="s">
        <v>29</v>
      </c>
      <c r="V553" s="51" t="str">
        <f t="shared" si="8"/>
        <v>Ativo</v>
      </c>
      <c r="W553" s="45"/>
      <c r="X553" s="52" t="s">
        <v>124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>
        <v>502.99</v>
      </c>
      <c r="AN553" s="54">
        <v>1010.44</v>
      </c>
      <c r="AO553" s="54">
        <v>1523.78</v>
      </c>
      <c r="AP553" s="53">
        <v>2030.61</v>
      </c>
      <c r="AQ553" s="53">
        <v>2546.54</v>
      </c>
      <c r="AR553" s="53">
        <v>3065.41</v>
      </c>
      <c r="AS553" s="53">
        <v>3084.3</v>
      </c>
      <c r="AT553" s="53">
        <f t="array" ref="AT553">XLOOKUP(C553,'PL TOTAL D0'!A:A,'PL TOTAL D0'!C:C,"")</f>
        <v>3103.8</v>
      </c>
    </row>
    <row r="554" ht="15.75" customHeight="1">
      <c r="A554" s="41" t="s">
        <v>36</v>
      </c>
      <c r="B554" s="42" t="s">
        <v>1883</v>
      </c>
      <c r="C554" s="43" t="s">
        <v>1884</v>
      </c>
      <c r="D554" s="44" t="s">
        <v>18</v>
      </c>
      <c r="E554" s="45" t="s">
        <v>19</v>
      </c>
      <c r="F554" s="44" t="s">
        <v>83</v>
      </c>
      <c r="G554" s="44" t="str">
        <f t="shared" si="1"/>
        <v>Augusto</v>
      </c>
      <c r="H554" s="46" t="s">
        <v>111</v>
      </c>
      <c r="I554" s="46" t="s">
        <v>24</v>
      </c>
      <c r="J554" s="44" t="str">
        <f t="shared" si="7"/>
        <v>Não</v>
      </c>
      <c r="K554" s="47">
        <v>44960.0</v>
      </c>
      <c r="L554" s="45"/>
      <c r="M554" s="45" t="s">
        <v>51</v>
      </c>
      <c r="N554" s="48">
        <v>0.012</v>
      </c>
      <c r="O554" s="44" t="s">
        <v>24</v>
      </c>
      <c r="P554" s="49">
        <v>0.0</v>
      </c>
      <c r="Q554" s="138"/>
      <c r="R554" s="138"/>
      <c r="S554" s="45" t="s">
        <v>113</v>
      </c>
      <c r="T554" s="24" t="s">
        <v>1885</v>
      </c>
      <c r="U554" s="9" t="s">
        <v>19</v>
      </c>
      <c r="V554" s="51" t="str">
        <f t="shared" si="8"/>
        <v>Ativo</v>
      </c>
      <c r="W554" s="45"/>
      <c r="X554" s="52" t="s">
        <v>124</v>
      </c>
      <c r="Y554" s="54"/>
      <c r="Z554" s="54"/>
      <c r="AA554" s="54"/>
      <c r="AB554" s="54"/>
      <c r="AC554" s="54">
        <v>0.0</v>
      </c>
      <c r="AD554" s="54">
        <v>50312.02</v>
      </c>
      <c r="AE554" s="54">
        <v>50841.72</v>
      </c>
      <c r="AF554" s="54">
        <v>1017.37</v>
      </c>
      <c r="AG554" s="54">
        <v>1027.31</v>
      </c>
      <c r="AH554" s="54">
        <v>1031.59</v>
      </c>
      <c r="AI554" s="54">
        <v>1042.93</v>
      </c>
      <c r="AJ554" s="54">
        <v>1055.11</v>
      </c>
      <c r="AK554" s="54">
        <v>1065.68</v>
      </c>
      <c r="AL554" s="54">
        <v>1077.1</v>
      </c>
      <c r="AM554" s="54">
        <v>1086.71</v>
      </c>
      <c r="AN554" s="54">
        <v>1096.69</v>
      </c>
      <c r="AO554" s="54">
        <v>1107.56</v>
      </c>
      <c r="AP554" s="53">
        <v>1116.81</v>
      </c>
      <c r="AQ554" s="53">
        <v>1126.35</v>
      </c>
      <c r="AR554" s="53">
        <v>1136.6</v>
      </c>
      <c r="AS554" s="53">
        <v>1146.31</v>
      </c>
      <c r="AT554" s="53">
        <f t="array" ref="AT554">XLOOKUP(C554,'PL TOTAL D0'!A:A,'PL TOTAL D0'!C:C,"")</f>
        <v>1130.99</v>
      </c>
    </row>
    <row r="555" ht="15.75" customHeight="1">
      <c r="A555" s="41" t="s">
        <v>36</v>
      </c>
      <c r="B555" s="42" t="s">
        <v>1886</v>
      </c>
      <c r="C555" s="43" t="s">
        <v>1887</v>
      </c>
      <c r="D555" s="44" t="s">
        <v>56</v>
      </c>
      <c r="E555" s="45" t="s">
        <v>29</v>
      </c>
      <c r="F555" s="44" t="s">
        <v>110</v>
      </c>
      <c r="G555" s="44" t="str">
        <f t="shared" si="1"/>
        <v>Bruno</v>
      </c>
      <c r="H555" s="46" t="s">
        <v>111</v>
      </c>
      <c r="I555" s="46" t="s">
        <v>24</v>
      </c>
      <c r="J555" s="44" t="str">
        <f t="shared" si="7"/>
        <v>Não</v>
      </c>
      <c r="K555" s="47">
        <v>45117.0</v>
      </c>
      <c r="L555" s="45"/>
      <c r="M555" s="45" t="s">
        <v>279</v>
      </c>
      <c r="N555" s="48">
        <v>0.007</v>
      </c>
      <c r="O555" s="44" t="s">
        <v>24</v>
      </c>
      <c r="P555" s="49">
        <v>0.0</v>
      </c>
      <c r="Q555" s="50"/>
      <c r="R555" s="138"/>
      <c r="S555" s="45" t="s">
        <v>113</v>
      </c>
      <c r="T555" s="24" t="s">
        <v>1888</v>
      </c>
      <c r="U555" s="9" t="s">
        <v>783</v>
      </c>
      <c r="V555" s="51" t="str">
        <f t="shared" si="8"/>
        <v>Ativo</v>
      </c>
      <c r="W555" s="45"/>
      <c r="X555" s="52" t="s">
        <v>124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>
        <v>0.0</v>
      </c>
      <c r="AI555" s="54">
        <v>1504511.49</v>
      </c>
      <c r="AJ555" s="54">
        <v>1521108.44</v>
      </c>
      <c r="AK555" s="54">
        <v>1534401.71</v>
      </c>
      <c r="AL555" s="54">
        <v>1549643.83</v>
      </c>
      <c r="AM555" s="54">
        <v>1562135.99</v>
      </c>
      <c r="AN555" s="54">
        <v>1575438.26</v>
      </c>
      <c r="AO555" s="54">
        <v>1624131.61</v>
      </c>
      <c r="AP555" s="53">
        <v>1636332.85</v>
      </c>
      <c r="AQ555" s="53">
        <v>1650026.08</v>
      </c>
      <c r="AR555" s="53">
        <v>1663929.51</v>
      </c>
      <c r="AS555" s="53">
        <v>1676632.0</v>
      </c>
      <c r="AT555" s="53">
        <f t="array" ref="AT555">XLOOKUP(C555,'PL TOTAL D0'!A:A,'PL TOTAL D0'!C:C,"")</f>
        <v>1689203</v>
      </c>
    </row>
    <row r="556" ht="15.75" customHeight="1">
      <c r="A556" s="41" t="s">
        <v>36</v>
      </c>
      <c r="B556" s="66" t="s">
        <v>1889</v>
      </c>
      <c r="C556" s="67" t="s">
        <v>1890</v>
      </c>
      <c r="D556" s="44" t="s">
        <v>18</v>
      </c>
      <c r="E556" s="45" t="s">
        <v>175</v>
      </c>
      <c r="F556" s="44" t="s">
        <v>197</v>
      </c>
      <c r="G556" s="44" t="str">
        <f t="shared" si="1"/>
        <v>Augusto</v>
      </c>
      <c r="H556" s="51" t="s">
        <v>111</v>
      </c>
      <c r="I556" s="51" t="s">
        <v>24</v>
      </c>
      <c r="J556" s="44" t="str">
        <f t="shared" si="7"/>
        <v>Não</v>
      </c>
      <c r="K556" s="47">
        <v>45226.0</v>
      </c>
      <c r="L556" s="45"/>
      <c r="M556" s="45" t="s">
        <v>51</v>
      </c>
      <c r="N556" s="48">
        <v>0.012</v>
      </c>
      <c r="O556" s="44" t="s">
        <v>24</v>
      </c>
      <c r="P556" s="49">
        <v>0.0</v>
      </c>
      <c r="Q556" s="50"/>
      <c r="R556" s="60" t="s">
        <v>1891</v>
      </c>
      <c r="S556" s="45" t="s">
        <v>365</v>
      </c>
      <c r="T556" s="24" t="s">
        <v>1892</v>
      </c>
      <c r="U556" s="9" t="s">
        <v>179</v>
      </c>
      <c r="V556" s="51" t="str">
        <f t="shared" si="8"/>
        <v>Ativo</v>
      </c>
      <c r="W556" s="45"/>
      <c r="X556" s="52" t="s">
        <v>115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>
        <v>0.0</v>
      </c>
      <c r="AM556" s="54">
        <v>0.0</v>
      </c>
      <c r="AN556" s="54">
        <v>218731.4</v>
      </c>
      <c r="AO556" s="54">
        <v>219765.25</v>
      </c>
      <c r="AP556" s="53">
        <v>250522.33</v>
      </c>
      <c r="AQ556" s="53">
        <v>252690.67</v>
      </c>
      <c r="AR556" s="53">
        <v>254558.91</v>
      </c>
      <c r="AS556" s="53">
        <v>255256.6</v>
      </c>
      <c r="AT556" s="53">
        <f t="array" ref="AT556">XLOOKUP(C556,'PL TOTAL D0'!A:A,'PL TOTAL D0'!C:C,"")</f>
        <v>236586</v>
      </c>
    </row>
    <row r="557" ht="15.75" customHeight="1">
      <c r="A557" s="41" t="s">
        <v>36</v>
      </c>
      <c r="B557" s="42" t="s">
        <v>1893</v>
      </c>
      <c r="C557" s="43" t="s">
        <v>1894</v>
      </c>
      <c r="D557" s="44" t="s">
        <v>18</v>
      </c>
      <c r="E557" s="45" t="s">
        <v>19</v>
      </c>
      <c r="F557" s="44" t="s">
        <v>83</v>
      </c>
      <c r="G557" s="44" t="str">
        <f t="shared" si="1"/>
        <v>Breno</v>
      </c>
      <c r="H557" s="46" t="s">
        <v>111</v>
      </c>
      <c r="I557" s="46" t="s">
        <v>24</v>
      </c>
      <c r="J557" s="44" t="str">
        <f t="shared" si="7"/>
        <v>Sim</v>
      </c>
      <c r="K557" s="47">
        <v>44973.0</v>
      </c>
      <c r="L557" s="45"/>
      <c r="M557" s="45" t="s">
        <v>112</v>
      </c>
      <c r="N557" s="48">
        <v>0.012</v>
      </c>
      <c r="O557" s="44" t="s">
        <v>24</v>
      </c>
      <c r="P557" s="49">
        <v>0.0</v>
      </c>
      <c r="Q557" s="60" t="s">
        <v>1895</v>
      </c>
      <c r="R557" s="138"/>
      <c r="S557" s="45" t="s">
        <v>113</v>
      </c>
      <c r="T557" s="24" t="s">
        <v>1896</v>
      </c>
      <c r="U557" s="9" t="s">
        <v>19</v>
      </c>
      <c r="V557" s="51" t="str">
        <f t="shared" si="8"/>
        <v>Ativo</v>
      </c>
      <c r="W557" s="45"/>
      <c r="X557" s="52" t="s">
        <v>124</v>
      </c>
      <c r="Y557" s="54"/>
      <c r="Z557" s="54"/>
      <c r="AA557" s="54"/>
      <c r="AB557" s="54"/>
      <c r="AC557" s="54">
        <v>253551.03</v>
      </c>
      <c r="AD557" s="54">
        <v>302011.97</v>
      </c>
      <c r="AE557" s="54">
        <v>305056.61</v>
      </c>
      <c r="AF557" s="54">
        <v>307539.42</v>
      </c>
      <c r="AG557" s="54">
        <v>310265.38</v>
      </c>
      <c r="AH557" s="54">
        <v>311135.49</v>
      </c>
      <c r="AI557" s="54">
        <v>313732.45</v>
      </c>
      <c r="AJ557" s="54">
        <v>316128.0</v>
      </c>
      <c r="AK557" s="54">
        <v>317485.3</v>
      </c>
      <c r="AL557" s="54">
        <v>318618.01</v>
      </c>
      <c r="AM557" s="54">
        <v>320679.52</v>
      </c>
      <c r="AN557" s="54">
        <v>323091.99</v>
      </c>
      <c r="AO557" s="54">
        <v>424507.21</v>
      </c>
      <c r="AP557" s="53">
        <v>427282.64</v>
      </c>
      <c r="AQ557" s="53">
        <v>430912.15</v>
      </c>
      <c r="AR557" s="53">
        <v>434152.22</v>
      </c>
      <c r="AS557" s="53">
        <v>436724.0</v>
      </c>
      <c r="AT557" s="53">
        <f t="array" ref="AT557">XLOOKUP(C557,'PL TOTAL D0'!A:A,'PL TOTAL D0'!C:C,"")</f>
        <v>440013.5</v>
      </c>
    </row>
    <row r="558" ht="15.75" customHeight="1">
      <c r="A558" s="6" t="s">
        <v>36</v>
      </c>
      <c r="B558" s="55" t="s">
        <v>1897</v>
      </c>
      <c r="C558" s="21" t="s">
        <v>1898</v>
      </c>
      <c r="D558" s="9" t="s">
        <v>49</v>
      </c>
      <c r="E558" s="24" t="s">
        <v>19</v>
      </c>
      <c r="F558" s="9" t="s">
        <v>50</v>
      </c>
      <c r="G558" s="44" t="str">
        <f t="shared" si="1"/>
        <v>Bruno</v>
      </c>
      <c r="H558" s="51" t="s">
        <v>111</v>
      </c>
      <c r="I558" s="51" t="s">
        <v>24</v>
      </c>
      <c r="J558" s="44" t="str">
        <f t="shared" si="7"/>
        <v>Não</v>
      </c>
      <c r="K558" s="57">
        <v>45344.0</v>
      </c>
      <c r="L558" s="45"/>
      <c r="M558" s="24" t="s">
        <v>51</v>
      </c>
      <c r="N558" s="58">
        <v>0.012</v>
      </c>
      <c r="O558" s="9" t="s">
        <v>24</v>
      </c>
      <c r="P558" s="59">
        <v>0.0</v>
      </c>
      <c r="Q558" s="50"/>
      <c r="R558" s="138"/>
      <c r="S558" s="24" t="s">
        <v>113</v>
      </c>
      <c r="T558" s="23" t="s">
        <v>1899</v>
      </c>
      <c r="U558" s="9" t="s">
        <v>19</v>
      </c>
      <c r="V558" s="51" t="str">
        <f t="shared" si="8"/>
        <v>Ativo</v>
      </c>
      <c r="W558" s="45"/>
      <c r="X558" s="52" t="s">
        <v>124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>
        <v>1353336.36</v>
      </c>
      <c r="AQ558" s="53">
        <v>1431243.69</v>
      </c>
      <c r="AR558" s="53">
        <v>1448256.37</v>
      </c>
      <c r="AS558" s="53">
        <v>1488093.0</v>
      </c>
      <c r="AT558" s="53">
        <f t="array" ref="AT558">XLOOKUP(C558,'PL TOTAL D0'!A:A,'PL TOTAL D0'!C:C,"")</f>
        <v>1489166</v>
      </c>
    </row>
    <row r="559" ht="15.75" customHeight="1">
      <c r="A559" s="41" t="s">
        <v>36</v>
      </c>
      <c r="B559" s="125" t="s">
        <v>1900</v>
      </c>
      <c r="C559" s="139" t="s">
        <v>1901</v>
      </c>
      <c r="D559" s="44" t="s">
        <v>18</v>
      </c>
      <c r="E559" s="45" t="s">
        <v>175</v>
      </c>
      <c r="F559" s="44" t="s">
        <v>197</v>
      </c>
      <c r="G559" s="44" t="str">
        <f t="shared" si="1"/>
        <v>Augusto</v>
      </c>
      <c r="H559" s="51" t="s">
        <v>111</v>
      </c>
      <c r="I559" s="51" t="s">
        <v>24</v>
      </c>
      <c r="J559" s="44" t="str">
        <f t="shared" si="7"/>
        <v>Não</v>
      </c>
      <c r="K559" s="47">
        <v>45217.0</v>
      </c>
      <c r="L559" s="45"/>
      <c r="M559" s="45" t="s">
        <v>41</v>
      </c>
      <c r="N559" s="48">
        <v>0.015</v>
      </c>
      <c r="O559" s="44" t="s">
        <v>42</v>
      </c>
      <c r="P559" s="49">
        <v>0.1</v>
      </c>
      <c r="Q559" s="138"/>
      <c r="R559" s="138"/>
      <c r="S559" s="45" t="s">
        <v>113</v>
      </c>
      <c r="T559" s="24" t="s">
        <v>1902</v>
      </c>
      <c r="U559" s="9" t="s">
        <v>179</v>
      </c>
      <c r="V559" s="51" t="str">
        <f t="shared" si="8"/>
        <v>Ativo</v>
      </c>
      <c r="W559" s="45"/>
      <c r="X559" s="52" t="s">
        <v>115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>
        <v>0.0</v>
      </c>
      <c r="AM559" s="54">
        <v>0.0</v>
      </c>
      <c r="AN559" s="54">
        <v>0.0</v>
      </c>
      <c r="AO559" s="54">
        <v>0.0</v>
      </c>
      <c r="AP559" s="53">
        <v>0.0</v>
      </c>
      <c r="AQ559" s="53">
        <v>50269.97</v>
      </c>
      <c r="AR559" s="53">
        <v>50015.82</v>
      </c>
      <c r="AS559" s="53">
        <v>49967.44</v>
      </c>
      <c r="AT559" s="53">
        <f t="array" ref="AT559">XLOOKUP(C559,'PL TOTAL D0'!A:A,'PL TOTAL D0'!C:C,"")</f>
        <v>50246.4</v>
      </c>
    </row>
    <row r="560" ht="15.75" customHeight="1">
      <c r="A560" s="41" t="s">
        <v>36</v>
      </c>
      <c r="B560" s="61" t="s">
        <v>1903</v>
      </c>
      <c r="C560" s="43" t="s">
        <v>1904</v>
      </c>
      <c r="D560" s="44" t="s">
        <v>18</v>
      </c>
      <c r="E560" s="45" t="s">
        <v>175</v>
      </c>
      <c r="F560" s="44" t="s">
        <v>176</v>
      </c>
      <c r="G560" s="44" t="str">
        <f t="shared" si="1"/>
        <v>Bruno</v>
      </c>
      <c r="H560" s="46" t="s">
        <v>111</v>
      </c>
      <c r="I560" s="46" t="s">
        <v>24</v>
      </c>
      <c r="J560" s="44" t="str">
        <f t="shared" si="7"/>
        <v>Sim</v>
      </c>
      <c r="K560" s="47">
        <v>45155.0</v>
      </c>
      <c r="L560" s="45"/>
      <c r="M560" s="45" t="s">
        <v>112</v>
      </c>
      <c r="N560" s="48">
        <v>0.012</v>
      </c>
      <c r="O560" s="44" t="s">
        <v>24</v>
      </c>
      <c r="P560" s="49">
        <v>0.0</v>
      </c>
      <c r="Q560" s="60" t="s">
        <v>1905</v>
      </c>
      <c r="R560" s="74"/>
      <c r="S560" s="45" t="s">
        <v>113</v>
      </c>
      <c r="T560" s="24" t="s">
        <v>1906</v>
      </c>
      <c r="U560" s="9" t="s">
        <v>179</v>
      </c>
      <c r="V560" s="51" t="str">
        <f t="shared" si="8"/>
        <v>Ativo</v>
      </c>
      <c r="W560" s="45"/>
      <c r="X560" s="52" t="s">
        <v>115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>
        <v>254727.21</v>
      </c>
      <c r="AK560" s="54">
        <v>276438.52</v>
      </c>
      <c r="AL560" s="54">
        <v>331459.89</v>
      </c>
      <c r="AM560" s="54">
        <v>336584.66</v>
      </c>
      <c r="AN560" s="54">
        <v>341095.63</v>
      </c>
      <c r="AO560" s="54">
        <v>589795.71</v>
      </c>
      <c r="AP560" s="53">
        <v>634652.05</v>
      </c>
      <c r="AQ560" s="53">
        <v>1042902.05</v>
      </c>
      <c r="AR560" s="53">
        <v>1040002.94</v>
      </c>
      <c r="AS560" s="53">
        <v>1043852.0</v>
      </c>
      <c r="AT560" s="53">
        <f t="array" ref="AT560">XLOOKUP(C560,'PL TOTAL D0'!A:A,'PL TOTAL D0'!C:C,"")</f>
        <v>1050678</v>
      </c>
    </row>
    <row r="561" ht="15.75" customHeight="1">
      <c r="A561" s="41" t="s">
        <v>36</v>
      </c>
      <c r="B561" s="42" t="s">
        <v>1907</v>
      </c>
      <c r="C561" s="43" t="s">
        <v>1908</v>
      </c>
      <c r="D561" s="44" t="s">
        <v>18</v>
      </c>
      <c r="E561" s="45" t="s">
        <v>19</v>
      </c>
      <c r="F561" s="44" t="s">
        <v>20</v>
      </c>
      <c r="G561" s="44" t="str">
        <f t="shared" si="1"/>
        <v>#N/A</v>
      </c>
      <c r="H561" s="51" t="s">
        <v>147</v>
      </c>
      <c r="I561" s="46" t="s">
        <v>220</v>
      </c>
      <c r="J561" s="44" t="str">
        <f t="shared" si="7"/>
        <v>Não</v>
      </c>
      <c r="K561" s="47">
        <v>45163.0</v>
      </c>
      <c r="L561" s="62"/>
      <c r="M561" s="45" t="s">
        <v>51</v>
      </c>
      <c r="N561" s="48">
        <v>0.01</v>
      </c>
      <c r="O561" s="44" t="s">
        <v>24</v>
      </c>
      <c r="P561" s="49">
        <v>0.0</v>
      </c>
      <c r="Q561" s="138"/>
      <c r="R561" s="138"/>
      <c r="S561" s="45" t="s">
        <v>365</v>
      </c>
      <c r="T561" s="24" t="s">
        <v>1909</v>
      </c>
      <c r="U561" s="9" t="s">
        <v>19</v>
      </c>
      <c r="V561" s="51" t="str">
        <f t="shared" si="8"/>
        <v>Ativo</v>
      </c>
      <c r="W561" s="45"/>
      <c r="X561" s="52" t="s">
        <v>124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 t="str">
        <f t="array" ref="AT561">XLOOKUP(C561,'PL TOTAL D0'!A:A,'PL TOTAL D0'!C:C,"")</f>
        <v/>
      </c>
    </row>
    <row r="562" ht="15.75" customHeight="1">
      <c r="A562" s="41" t="s">
        <v>36</v>
      </c>
      <c r="B562" s="42" t="s">
        <v>1910</v>
      </c>
      <c r="C562" s="43" t="s">
        <v>1911</v>
      </c>
      <c r="D562" s="44" t="s">
        <v>18</v>
      </c>
      <c r="E562" s="45" t="s">
        <v>19</v>
      </c>
      <c r="F562" s="44" t="s">
        <v>257</v>
      </c>
      <c r="G562" s="44" t="str">
        <f t="shared" si="1"/>
        <v>Bruno</v>
      </c>
      <c r="H562" s="46" t="s">
        <v>111</v>
      </c>
      <c r="I562" s="46" t="s">
        <v>24</v>
      </c>
      <c r="J562" s="44" t="str">
        <f t="shared" si="7"/>
        <v>Não</v>
      </c>
      <c r="K562" s="47">
        <v>44958.0</v>
      </c>
      <c r="L562" s="45"/>
      <c r="M562" s="45" t="s">
        <v>51</v>
      </c>
      <c r="N562" s="48">
        <v>0.007</v>
      </c>
      <c r="O562" s="44" t="s">
        <v>24</v>
      </c>
      <c r="P562" s="49">
        <v>0.0</v>
      </c>
      <c r="Q562" s="138"/>
      <c r="R562" s="138"/>
      <c r="S562" s="45" t="s">
        <v>365</v>
      </c>
      <c r="T562" s="24" t="s">
        <v>1912</v>
      </c>
      <c r="U562" s="9" t="s">
        <v>19</v>
      </c>
      <c r="V562" s="51" t="str">
        <f t="shared" si="8"/>
        <v>Ativo</v>
      </c>
      <c r="W562" s="45"/>
      <c r="X562" s="52" t="s">
        <v>1258</v>
      </c>
      <c r="Y562" s="54"/>
      <c r="Z562" s="54"/>
      <c r="AA562" s="54"/>
      <c r="AB562" s="54"/>
      <c r="AC562" s="54">
        <v>0.0</v>
      </c>
      <c r="AD562" s="54">
        <v>2977311.65</v>
      </c>
      <c r="AE562" s="54">
        <v>1365838.92</v>
      </c>
      <c r="AF562" s="54">
        <v>1374697.27</v>
      </c>
      <c r="AG562" s="54">
        <v>1389671.12</v>
      </c>
      <c r="AH562" s="54">
        <v>1402232.72</v>
      </c>
      <c r="AI562" s="54">
        <v>1409788.24</v>
      </c>
      <c r="AJ562" s="54">
        <v>1422979.54</v>
      </c>
      <c r="AK562" s="54">
        <v>1434733.03</v>
      </c>
      <c r="AL562" s="54">
        <v>1447073.51</v>
      </c>
      <c r="AM562" s="54">
        <v>1458586.15</v>
      </c>
      <c r="AN562" s="54">
        <v>1470626.55</v>
      </c>
      <c r="AO562" s="54">
        <v>1483501.85</v>
      </c>
      <c r="AP562" s="53">
        <v>1790089.98</v>
      </c>
      <c r="AQ562" s="53">
        <v>1806232.88</v>
      </c>
      <c r="AR562" s="53">
        <v>1805004.82</v>
      </c>
      <c r="AS562" s="53">
        <v>1819494.0</v>
      </c>
      <c r="AT562" s="53">
        <f t="array" ref="AT562">XLOOKUP(C562,'PL TOTAL D0'!A:A,'PL TOTAL D0'!C:C,"")</f>
        <v>1834511</v>
      </c>
    </row>
    <row r="563" ht="15.75" customHeight="1">
      <c r="A563" s="41" t="s">
        <v>36</v>
      </c>
      <c r="B563" s="42" t="s">
        <v>1910</v>
      </c>
      <c r="C563" s="43" t="s">
        <v>1913</v>
      </c>
      <c r="D563" s="44" t="s">
        <v>18</v>
      </c>
      <c r="E563" s="45" t="s">
        <v>19</v>
      </c>
      <c r="F563" s="44" t="s">
        <v>257</v>
      </c>
      <c r="G563" s="44" t="str">
        <f t="shared" si="1"/>
        <v>Bruno</v>
      </c>
      <c r="H563" s="46" t="s">
        <v>111</v>
      </c>
      <c r="I563" s="46" t="s">
        <v>24</v>
      </c>
      <c r="J563" s="44" t="str">
        <f t="shared" si="7"/>
        <v>Não</v>
      </c>
      <c r="K563" s="47">
        <v>44998.0</v>
      </c>
      <c r="L563" s="45"/>
      <c r="M563" s="45" t="s">
        <v>51</v>
      </c>
      <c r="N563" s="48">
        <v>0.007</v>
      </c>
      <c r="O563" s="44" t="s">
        <v>24</v>
      </c>
      <c r="P563" s="49">
        <v>0.0</v>
      </c>
      <c r="Q563" s="138"/>
      <c r="R563" s="138"/>
      <c r="S563" s="45" t="s">
        <v>365</v>
      </c>
      <c r="T563" s="24" t="s">
        <v>1912</v>
      </c>
      <c r="U563" s="9" t="s">
        <v>19</v>
      </c>
      <c r="V563" s="51" t="str">
        <f t="shared" si="8"/>
        <v>Ativo</v>
      </c>
      <c r="W563" s="45"/>
      <c r="X563" s="52" t="s">
        <v>1258</v>
      </c>
      <c r="Y563" s="54"/>
      <c r="Z563" s="54"/>
      <c r="AA563" s="54"/>
      <c r="AB563" s="54"/>
      <c r="AC563" s="54">
        <v>0.0</v>
      </c>
      <c r="AD563" s="54">
        <v>0.0</v>
      </c>
      <c r="AE563" s="54">
        <v>1643644.34</v>
      </c>
      <c r="AF563" s="54">
        <v>1653139.89</v>
      </c>
      <c r="AG563" s="54">
        <v>1667434.67</v>
      </c>
      <c r="AH563" s="54">
        <v>1683033.97</v>
      </c>
      <c r="AI563" s="54">
        <v>1694859.99</v>
      </c>
      <c r="AJ563" s="54">
        <v>1710534.55</v>
      </c>
      <c r="AK563" s="54">
        <v>1716725.01</v>
      </c>
      <c r="AL563" s="54">
        <v>1732559.45</v>
      </c>
      <c r="AM563" s="54">
        <v>1744628.66</v>
      </c>
      <c r="AN563" s="54">
        <v>1759607.04</v>
      </c>
      <c r="AO563" s="54">
        <v>1772542.69</v>
      </c>
      <c r="AP563" s="53">
        <v>1786002.2</v>
      </c>
      <c r="AQ563" s="53">
        <v>1609197.92</v>
      </c>
      <c r="AR563" s="53">
        <v>1392126.01</v>
      </c>
      <c r="AS563" s="53">
        <v>1397344.0</v>
      </c>
      <c r="AT563" s="53">
        <f t="array" ref="AT563">XLOOKUP(C563,'PL TOTAL D0'!A:A,'PL TOTAL D0'!C:C,"")</f>
        <v>1409133</v>
      </c>
    </row>
    <row r="564" ht="15.75" customHeight="1">
      <c r="A564" s="41" t="s">
        <v>36</v>
      </c>
      <c r="B564" s="42" t="s">
        <v>1914</v>
      </c>
      <c r="C564" s="43" t="s">
        <v>1915</v>
      </c>
      <c r="D564" s="44" t="s">
        <v>56</v>
      </c>
      <c r="E564" s="45" t="s">
        <v>29</v>
      </c>
      <c r="F564" s="44" t="s">
        <v>408</v>
      </c>
      <c r="G564" s="44" t="str">
        <f t="shared" si="1"/>
        <v>Bruno</v>
      </c>
      <c r="H564" s="46" t="s">
        <v>111</v>
      </c>
      <c r="I564" s="46" t="s">
        <v>24</v>
      </c>
      <c r="J564" s="44" t="str">
        <f t="shared" si="7"/>
        <v>Não</v>
      </c>
      <c r="K564" s="47">
        <v>45097.0</v>
      </c>
      <c r="L564" s="45"/>
      <c r="M564" s="45" t="s">
        <v>1916</v>
      </c>
      <c r="N564" s="48">
        <v>0.01</v>
      </c>
      <c r="O564" s="44" t="s">
        <v>24</v>
      </c>
      <c r="P564" s="49">
        <v>0.0</v>
      </c>
      <c r="Q564" s="74"/>
      <c r="R564" s="74"/>
      <c r="S564" s="45" t="s">
        <v>113</v>
      </c>
      <c r="T564" s="24" t="s">
        <v>1917</v>
      </c>
      <c r="U564" s="9" t="s">
        <v>46</v>
      </c>
      <c r="V564" s="51" t="str">
        <f t="shared" si="8"/>
        <v>Ativo</v>
      </c>
      <c r="W564" s="45"/>
      <c r="X564" s="52" t="s">
        <v>115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>
        <v>1162232.12</v>
      </c>
      <c r="AJ564" s="54">
        <v>1174050.43</v>
      </c>
      <c r="AK564" s="54">
        <v>1240505.75</v>
      </c>
      <c r="AL564" s="54">
        <v>1249250.74</v>
      </c>
      <c r="AM564" s="54">
        <v>2179804.13</v>
      </c>
      <c r="AN564" s="54">
        <v>2195792.98</v>
      </c>
      <c r="AO564" s="54">
        <v>2213575.45</v>
      </c>
      <c r="AP564" s="53">
        <v>2229283.49</v>
      </c>
      <c r="AQ564" s="53">
        <v>2244094.95</v>
      </c>
      <c r="AR564" s="53">
        <v>2307551.76</v>
      </c>
      <c r="AS564" s="53">
        <v>2323267.0</v>
      </c>
      <c r="AT564" s="53">
        <f t="array" ref="AT564">XLOOKUP(C564,'PL TOTAL D0'!A:A,'PL TOTAL D0'!C:C,"")</f>
        <v>2337371</v>
      </c>
    </row>
    <row r="565" ht="15.75" customHeight="1">
      <c r="A565" s="41" t="s">
        <v>36</v>
      </c>
      <c r="B565" s="42" t="s">
        <v>1918</v>
      </c>
      <c r="C565" s="43" t="s">
        <v>1919</v>
      </c>
      <c r="D565" s="44" t="s">
        <v>18</v>
      </c>
      <c r="E565" s="45" t="s">
        <v>175</v>
      </c>
      <c r="F565" s="44" t="s">
        <v>176</v>
      </c>
      <c r="G565" s="44" t="str">
        <f t="shared" si="1"/>
        <v>Augusto</v>
      </c>
      <c r="H565" s="46" t="s">
        <v>111</v>
      </c>
      <c r="I565" s="46" t="s">
        <v>24</v>
      </c>
      <c r="J565" s="44" t="str">
        <f t="shared" si="7"/>
        <v>Não</v>
      </c>
      <c r="K565" s="47">
        <v>45029.0</v>
      </c>
      <c r="L565" s="45"/>
      <c r="M565" s="45" t="s">
        <v>41</v>
      </c>
      <c r="N565" s="48">
        <v>0.015</v>
      </c>
      <c r="O565" s="44" t="s">
        <v>42</v>
      </c>
      <c r="P565" s="49">
        <v>0.1</v>
      </c>
      <c r="Q565" s="138"/>
      <c r="R565" s="138"/>
      <c r="S565" s="45" t="s">
        <v>113</v>
      </c>
      <c r="T565" s="24" t="s">
        <v>1920</v>
      </c>
      <c r="U565" s="9" t="s">
        <v>179</v>
      </c>
      <c r="V565" s="51" t="str">
        <f t="shared" si="8"/>
        <v>Ativo</v>
      </c>
      <c r="W565" s="45"/>
      <c r="X565" s="52" t="s">
        <v>115</v>
      </c>
      <c r="Y565" s="54"/>
      <c r="Z565" s="54"/>
      <c r="AA565" s="54"/>
      <c r="AB565" s="54"/>
      <c r="AC565" s="54"/>
      <c r="AD565" s="54"/>
      <c r="AE565" s="54">
        <v>0.0</v>
      </c>
      <c r="AF565" s="54">
        <v>40121.16</v>
      </c>
      <c r="AG565" s="54">
        <v>40564.96</v>
      </c>
      <c r="AH565" s="54">
        <v>44081.08</v>
      </c>
      <c r="AI565" s="54">
        <v>50609.72</v>
      </c>
      <c r="AJ565" s="54">
        <v>54230.36</v>
      </c>
      <c r="AK565" s="54">
        <v>57397.44</v>
      </c>
      <c r="AL565" s="54">
        <v>60377.08</v>
      </c>
      <c r="AM565" s="54">
        <v>64473.13</v>
      </c>
      <c r="AN565" s="54">
        <v>68654.73</v>
      </c>
      <c r="AO565" s="54">
        <v>69784.91</v>
      </c>
      <c r="AP565" s="53">
        <v>70378.04</v>
      </c>
      <c r="AQ565" s="53">
        <v>75125.82</v>
      </c>
      <c r="AR565" s="53">
        <v>112362.01</v>
      </c>
      <c r="AS565" s="53">
        <v>113909.0</v>
      </c>
      <c r="AT565" s="53">
        <f t="array" ref="AT565">XLOOKUP(C565,'PL TOTAL D0'!A:A,'PL TOTAL D0'!C:C,"")</f>
        <v>117569</v>
      </c>
    </row>
    <row r="566" ht="15.75" customHeight="1">
      <c r="A566" s="41" t="s">
        <v>36</v>
      </c>
      <c r="B566" s="61" t="s">
        <v>1921</v>
      </c>
      <c r="C566" s="43" t="s">
        <v>1922</v>
      </c>
      <c r="D566" s="44" t="s">
        <v>18</v>
      </c>
      <c r="E566" s="45" t="s">
        <v>29</v>
      </c>
      <c r="F566" s="44" t="s">
        <v>295</v>
      </c>
      <c r="G566" s="44" t="str">
        <f t="shared" si="1"/>
        <v>#N/A</v>
      </c>
      <c r="H566" s="51" t="s">
        <v>147</v>
      </c>
      <c r="I566" s="51" t="s">
        <v>220</v>
      </c>
      <c r="J566" s="44" t="str">
        <f t="shared" si="7"/>
        <v>Não</v>
      </c>
      <c r="K566" s="47">
        <v>45001.0</v>
      </c>
      <c r="L566" s="45"/>
      <c r="M566" s="45" t="s">
        <v>128</v>
      </c>
      <c r="N566" s="48">
        <v>0.0</v>
      </c>
      <c r="O566" s="44" t="s">
        <v>24</v>
      </c>
      <c r="P566" s="49">
        <v>0.0</v>
      </c>
      <c r="Q566" s="74"/>
      <c r="R566" s="50"/>
      <c r="S566" s="45" t="s">
        <v>113</v>
      </c>
      <c r="T566" s="24" t="s">
        <v>1923</v>
      </c>
      <c r="U566" s="9" t="s">
        <v>29</v>
      </c>
      <c r="V566" s="51" t="str">
        <f t="shared" si="8"/>
        <v>Ativo</v>
      </c>
      <c r="W566" s="45"/>
      <c r="X566" s="52" t="s">
        <v>124</v>
      </c>
      <c r="Y566" s="54"/>
      <c r="Z566" s="54"/>
      <c r="AA566" s="54"/>
      <c r="AB566" s="54"/>
      <c r="AC566" s="54"/>
      <c r="AD566" s="54"/>
      <c r="AE566" s="54">
        <v>240699.04</v>
      </c>
      <c r="AF566" s="54">
        <v>242683.04</v>
      </c>
      <c r="AG566" s="54">
        <v>245715.26</v>
      </c>
      <c r="AH566" s="54">
        <v>255492.88</v>
      </c>
      <c r="AI566" s="54">
        <v>258221.49</v>
      </c>
      <c r="AJ566" s="54">
        <v>261151.03</v>
      </c>
      <c r="AK566" s="54">
        <v>213028.8</v>
      </c>
      <c r="AL566" s="54">
        <v>215140.58</v>
      </c>
      <c r="AM566" s="54">
        <v>161000.5</v>
      </c>
      <c r="AN566" s="54">
        <v>160132.44</v>
      </c>
      <c r="AO566" s="54">
        <v>71056.31</v>
      </c>
      <c r="AP566" s="53">
        <v>0.0</v>
      </c>
      <c r="AQ566" s="53">
        <v>0.0</v>
      </c>
      <c r="AR566" s="53">
        <v>0.0</v>
      </c>
      <c r="AS566" s="53">
        <v>0.0</v>
      </c>
      <c r="AT566" s="53" t="str">
        <f t="array" ref="AT566">XLOOKUP(C566,'PL TOTAL D0'!A:A,'PL TOTAL D0'!C:C,"")</f>
        <v/>
      </c>
    </row>
    <row r="567" ht="15.75" customHeight="1">
      <c r="A567" s="41" t="s">
        <v>36</v>
      </c>
      <c r="B567" s="42" t="s">
        <v>1924</v>
      </c>
      <c r="C567" s="43" t="s">
        <v>1925</v>
      </c>
      <c r="D567" s="44" t="s">
        <v>56</v>
      </c>
      <c r="E567" s="45" t="s">
        <v>29</v>
      </c>
      <c r="F567" s="44" t="s">
        <v>1926</v>
      </c>
      <c r="G567" s="44" t="str">
        <f t="shared" si="1"/>
        <v>Augusto</v>
      </c>
      <c r="H567" s="46" t="s">
        <v>111</v>
      </c>
      <c r="I567" s="46" t="s">
        <v>24</v>
      </c>
      <c r="J567" s="44" t="str">
        <f t="shared" si="7"/>
        <v>Não</v>
      </c>
      <c r="K567" s="47">
        <v>44929.0</v>
      </c>
      <c r="L567" s="45"/>
      <c r="M567" s="45" t="s">
        <v>51</v>
      </c>
      <c r="N567" s="48">
        <v>0.012</v>
      </c>
      <c r="O567" s="44" t="s">
        <v>24</v>
      </c>
      <c r="P567" s="49">
        <v>0.0</v>
      </c>
      <c r="Q567" s="138"/>
      <c r="R567" s="138"/>
      <c r="S567" s="45" t="s">
        <v>113</v>
      </c>
      <c r="T567" s="24" t="s">
        <v>1927</v>
      </c>
      <c r="U567" s="9" t="s">
        <v>19</v>
      </c>
      <c r="V567" s="51" t="str">
        <f t="shared" si="8"/>
        <v>Ativo</v>
      </c>
      <c r="W567" s="45"/>
      <c r="X567" s="52" t="s">
        <v>115</v>
      </c>
      <c r="Y567" s="54"/>
      <c r="Z567" s="54"/>
      <c r="AA567" s="54"/>
      <c r="AB567" s="54"/>
      <c r="AC567" s="54">
        <v>295761.97</v>
      </c>
      <c r="AD567" s="54">
        <v>297479.42</v>
      </c>
      <c r="AE567" s="54">
        <v>336452.8</v>
      </c>
      <c r="AF567" s="54">
        <v>338756.18</v>
      </c>
      <c r="AG567" s="54">
        <v>342130.28</v>
      </c>
      <c r="AH567" s="54">
        <v>344541.66</v>
      </c>
      <c r="AI567" s="54">
        <v>346952.7</v>
      </c>
      <c r="AJ567" s="54">
        <v>349411.89</v>
      </c>
      <c r="AK567" s="54">
        <v>350929.21</v>
      </c>
      <c r="AL567" s="54">
        <v>353700.83</v>
      </c>
      <c r="AM567" s="54">
        <v>355768.52</v>
      </c>
      <c r="AN567" s="54">
        <v>358487.89</v>
      </c>
      <c r="AO567" s="54">
        <v>361575.81</v>
      </c>
      <c r="AP567" s="53">
        <v>363485.83</v>
      </c>
      <c r="AQ567" s="53">
        <v>365697.18</v>
      </c>
      <c r="AR567" s="53">
        <v>368502.72</v>
      </c>
      <c r="AS567" s="53">
        <v>371274.4</v>
      </c>
      <c r="AT567" s="53">
        <f t="array" ref="AT567">XLOOKUP(C567,'PL TOTAL D0'!A:A,'PL TOTAL D0'!C:C,"")</f>
        <v>373992.1</v>
      </c>
    </row>
    <row r="568" ht="15.75" customHeight="1">
      <c r="A568" s="6" t="s">
        <v>36</v>
      </c>
      <c r="B568" s="55" t="s">
        <v>1928</v>
      </c>
      <c r="C568" s="7" t="s">
        <v>1929</v>
      </c>
      <c r="D568" s="9" t="s">
        <v>18</v>
      </c>
      <c r="E568" s="24" t="s">
        <v>29</v>
      </c>
      <c r="F568" s="9" t="s">
        <v>295</v>
      </c>
      <c r="G568" s="44" t="str">
        <f t="shared" si="1"/>
        <v>Augusto</v>
      </c>
      <c r="H568" s="51" t="s">
        <v>111</v>
      </c>
      <c r="I568" s="51" t="s">
        <v>24</v>
      </c>
      <c r="J568" s="44" t="str">
        <f t="shared" si="7"/>
        <v>Sim</v>
      </c>
      <c r="K568" s="57">
        <v>45338.0</v>
      </c>
      <c r="L568" s="45"/>
      <c r="M568" s="24" t="s">
        <v>51</v>
      </c>
      <c r="N568" s="58">
        <v>0.012</v>
      </c>
      <c r="O568" s="9" t="s">
        <v>24</v>
      </c>
      <c r="P568" s="59">
        <v>0.0</v>
      </c>
      <c r="Q568" s="15" t="s">
        <v>1930</v>
      </c>
      <c r="R568" s="138"/>
      <c r="S568" s="24" t="s">
        <v>113</v>
      </c>
      <c r="T568" s="5" t="s">
        <v>1931</v>
      </c>
      <c r="U568" s="9" t="s">
        <v>29</v>
      </c>
      <c r="V568" s="51" t="str">
        <f t="shared" si="8"/>
        <v>Ativo</v>
      </c>
      <c r="W568" s="45"/>
      <c r="X568" s="52" t="s">
        <v>124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3">
        <v>422677.5</v>
      </c>
      <c r="AQ568" s="53">
        <v>256538.48</v>
      </c>
      <c r="AR568" s="53">
        <v>258707.65</v>
      </c>
      <c r="AS568" s="53">
        <v>248937.5</v>
      </c>
      <c r="AT568" s="53">
        <f t="array" ref="AT568">XLOOKUP(C568,'PL TOTAL D0'!A:A,'PL TOTAL D0'!C:C,"")</f>
        <v>250924.6</v>
      </c>
    </row>
    <row r="569" ht="15.75" customHeight="1">
      <c r="A569" s="41" t="s">
        <v>36</v>
      </c>
      <c r="B569" s="42" t="s">
        <v>1932</v>
      </c>
      <c r="C569" s="43" t="s">
        <v>1933</v>
      </c>
      <c r="D569" s="44" t="s">
        <v>18</v>
      </c>
      <c r="E569" s="45" t="s">
        <v>29</v>
      </c>
      <c r="F569" s="44" t="s">
        <v>1934</v>
      </c>
      <c r="G569" s="44" t="str">
        <f t="shared" si="1"/>
        <v>Augusto</v>
      </c>
      <c r="H569" s="46" t="s">
        <v>111</v>
      </c>
      <c r="I569" s="46" t="s">
        <v>24</v>
      </c>
      <c r="J569" s="44" t="str">
        <f t="shared" si="7"/>
        <v>Não</v>
      </c>
      <c r="K569" s="47">
        <v>44994.0</v>
      </c>
      <c r="L569" s="45"/>
      <c r="M569" s="45" t="s">
        <v>51</v>
      </c>
      <c r="N569" s="48">
        <v>0.012</v>
      </c>
      <c r="O569" s="44" t="s">
        <v>24</v>
      </c>
      <c r="P569" s="49">
        <v>0.0</v>
      </c>
      <c r="Q569" s="138"/>
      <c r="R569" s="138"/>
      <c r="S569" s="45" t="s">
        <v>113</v>
      </c>
      <c r="T569" s="24" t="s">
        <v>1935</v>
      </c>
      <c r="U569" s="9" t="s">
        <v>29</v>
      </c>
      <c r="V569" s="51" t="str">
        <f t="shared" si="8"/>
        <v>Ativo</v>
      </c>
      <c r="W569" s="45"/>
      <c r="X569" s="52" t="s">
        <v>124</v>
      </c>
      <c r="Y569" s="54"/>
      <c r="Z569" s="54"/>
      <c r="AA569" s="54"/>
      <c r="AB569" s="54"/>
      <c r="AC569" s="54"/>
      <c r="AD569" s="54">
        <v>0.0</v>
      </c>
      <c r="AE569" s="54">
        <v>165623.1</v>
      </c>
      <c r="AF569" s="54">
        <v>167201.9</v>
      </c>
      <c r="AG569" s="54">
        <v>168860.19</v>
      </c>
      <c r="AH569" s="54">
        <v>170307.91</v>
      </c>
      <c r="AI569" s="54">
        <v>171767.27</v>
      </c>
      <c r="AJ569" s="54">
        <v>152684.86</v>
      </c>
      <c r="AK569" s="54">
        <v>153125.67</v>
      </c>
      <c r="AL569" s="54">
        <v>153582.35</v>
      </c>
      <c r="AM569" s="54">
        <v>155453.48</v>
      </c>
      <c r="AN569" s="54">
        <v>157002.03</v>
      </c>
      <c r="AO569" s="54">
        <v>158147.74</v>
      </c>
      <c r="AP569" s="53">
        <v>159045.38</v>
      </c>
      <c r="AQ569" s="53">
        <v>160214.99</v>
      </c>
      <c r="AR569" s="53">
        <v>160971.11</v>
      </c>
      <c r="AS569" s="53">
        <v>161089.9</v>
      </c>
      <c r="AT569" s="53">
        <f t="array" ref="AT569">XLOOKUP(C569,'PL TOTAL D0'!A:A,'PL TOTAL D0'!C:C,"")</f>
        <v>162047.9</v>
      </c>
    </row>
    <row r="570" ht="15.75" customHeight="1">
      <c r="A570" s="6" t="s">
        <v>36</v>
      </c>
      <c r="B570" s="55" t="s">
        <v>1936</v>
      </c>
      <c r="C570" s="56" t="s">
        <v>1937</v>
      </c>
      <c r="D570" s="9" t="s">
        <v>49</v>
      </c>
      <c r="E570" s="24" t="s">
        <v>19</v>
      </c>
      <c r="F570" s="9" t="s">
        <v>50</v>
      </c>
      <c r="G570" s="44" t="str">
        <f t="shared" si="1"/>
        <v>Breno</v>
      </c>
      <c r="H570" s="51" t="s">
        <v>111</v>
      </c>
      <c r="I570" s="51" t="s">
        <v>24</v>
      </c>
      <c r="J570" s="44" t="str">
        <f t="shared" si="7"/>
        <v>Não</v>
      </c>
      <c r="K570" s="57">
        <v>45327.0</v>
      </c>
      <c r="L570" s="45"/>
      <c r="M570" s="11" t="s">
        <v>112</v>
      </c>
      <c r="N570" s="12">
        <v>0.012</v>
      </c>
      <c r="O570" s="13" t="s">
        <v>42</v>
      </c>
      <c r="P570" s="14">
        <v>0.1</v>
      </c>
      <c r="Q570" s="138"/>
      <c r="R570" s="138"/>
      <c r="S570" s="24" t="s">
        <v>113</v>
      </c>
      <c r="T570" s="24" t="s">
        <v>1938</v>
      </c>
      <c r="U570" s="9" t="s">
        <v>29</v>
      </c>
      <c r="V570" s="51" t="str">
        <f t="shared" si="8"/>
        <v>Ativo</v>
      </c>
      <c r="W570" s="45"/>
      <c r="X570" s="52" t="s">
        <v>124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>
        <v>0.0</v>
      </c>
      <c r="AP570" s="53">
        <v>600257.94</v>
      </c>
      <c r="AQ570" s="53">
        <v>603404.57</v>
      </c>
      <c r="AR570" s="53">
        <v>681852.95</v>
      </c>
      <c r="AS570" s="53">
        <v>681714.3</v>
      </c>
      <c r="AT570" s="53">
        <f t="array" ref="AT570">XLOOKUP(C570,'PL TOTAL D0'!A:A,'PL TOTAL D0'!C:C,"")</f>
        <v>705913.4</v>
      </c>
    </row>
    <row r="571" ht="15.75" customHeight="1">
      <c r="A571" s="41" t="s">
        <v>36</v>
      </c>
      <c r="B571" s="42" t="s">
        <v>1939</v>
      </c>
      <c r="C571" s="43" t="s">
        <v>1940</v>
      </c>
      <c r="D571" s="44" t="s">
        <v>18</v>
      </c>
      <c r="E571" s="45" t="s">
        <v>19</v>
      </c>
      <c r="F571" s="44" t="s">
        <v>20</v>
      </c>
      <c r="G571" s="44" t="str">
        <f t="shared" si="1"/>
        <v>Augusto</v>
      </c>
      <c r="H571" s="46" t="s">
        <v>111</v>
      </c>
      <c r="I571" s="46" t="s">
        <v>24</v>
      </c>
      <c r="J571" s="44" t="str">
        <f t="shared" si="7"/>
        <v>Sim</v>
      </c>
      <c r="K571" s="47">
        <v>45098.0</v>
      </c>
      <c r="L571" s="62"/>
      <c r="M571" s="45" t="s">
        <v>51</v>
      </c>
      <c r="N571" s="48">
        <v>0.012</v>
      </c>
      <c r="O571" s="44" t="s">
        <v>24</v>
      </c>
      <c r="P571" s="49">
        <v>0.0</v>
      </c>
      <c r="Q571" s="76" t="s">
        <v>1941</v>
      </c>
      <c r="R571" s="50"/>
      <c r="S571" s="45" t="s">
        <v>113</v>
      </c>
      <c r="T571" s="24" t="s">
        <v>1942</v>
      </c>
      <c r="U571" s="9" t="s">
        <v>19</v>
      </c>
      <c r="V571" s="51" t="str">
        <f t="shared" si="8"/>
        <v>Ativo</v>
      </c>
      <c r="W571" s="45"/>
      <c r="X571" s="52" t="s">
        <v>124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>
        <v>28087.71</v>
      </c>
      <c r="AI571" s="54">
        <v>353259.52</v>
      </c>
      <c r="AJ571" s="54">
        <v>356967.54</v>
      </c>
      <c r="AK571" s="54">
        <v>359380.24</v>
      </c>
      <c r="AL571" s="54">
        <v>362555.21</v>
      </c>
      <c r="AM571" s="54">
        <v>365243.39</v>
      </c>
      <c r="AN571" s="54">
        <v>367695.2</v>
      </c>
      <c r="AO571" s="54">
        <v>370412.66</v>
      </c>
      <c r="AP571" s="53">
        <v>372718.31</v>
      </c>
      <c r="AQ571" s="53">
        <v>125398.61</v>
      </c>
      <c r="AR571" s="53">
        <v>126260.57</v>
      </c>
      <c r="AS571" s="53">
        <v>94273.79</v>
      </c>
      <c r="AT571" s="53">
        <f t="array" ref="AT571">XLOOKUP(C571,'PL TOTAL D0'!A:A,'PL TOTAL D0'!C:C,"")</f>
        <v>95027.58</v>
      </c>
    </row>
    <row r="572" ht="15.75" customHeight="1">
      <c r="A572" s="41" t="s">
        <v>36</v>
      </c>
      <c r="B572" s="42" t="s">
        <v>1943</v>
      </c>
      <c r="C572" s="43" t="s">
        <v>1944</v>
      </c>
      <c r="D572" s="44" t="s">
        <v>18</v>
      </c>
      <c r="E572" s="45" t="s">
        <v>29</v>
      </c>
      <c r="F572" s="44" t="s">
        <v>142</v>
      </c>
      <c r="G572" s="44" t="str">
        <f t="shared" si="1"/>
        <v>Augusto</v>
      </c>
      <c r="H572" s="51" t="s">
        <v>111</v>
      </c>
      <c r="I572" s="51" t="s">
        <v>24</v>
      </c>
      <c r="J572" s="44" t="str">
        <f t="shared" si="7"/>
        <v>Não</v>
      </c>
      <c r="K572" s="47">
        <v>44928.0</v>
      </c>
      <c r="L572" s="45"/>
      <c r="M572" s="24" t="s">
        <v>112</v>
      </c>
      <c r="N572" s="48">
        <v>0.0</v>
      </c>
      <c r="O572" s="44" t="s">
        <v>24</v>
      </c>
      <c r="P572" s="49">
        <v>0.0</v>
      </c>
      <c r="Q572" s="138"/>
      <c r="R572" s="138"/>
      <c r="S572" s="45" t="s">
        <v>113</v>
      </c>
      <c r="T572" s="24" t="s">
        <v>1945</v>
      </c>
      <c r="U572" s="9" t="s">
        <v>29</v>
      </c>
      <c r="V572" s="51" t="str">
        <f t="shared" si="8"/>
        <v>Ativo</v>
      </c>
      <c r="W572" s="45"/>
      <c r="X572" s="52" t="s">
        <v>124</v>
      </c>
      <c r="Y572" s="54"/>
      <c r="Z572" s="54"/>
      <c r="AA572" s="54"/>
      <c r="AB572" s="54">
        <v>64015.93</v>
      </c>
      <c r="AC572" s="54">
        <v>59888.92</v>
      </c>
      <c r="AD572" s="54">
        <v>44917.04</v>
      </c>
      <c r="AE572" s="54">
        <v>46776.24</v>
      </c>
      <c r="AF572" s="54">
        <v>51910.5</v>
      </c>
      <c r="AG572" s="54">
        <v>56248.95</v>
      </c>
      <c r="AH572" s="54">
        <v>56870.02</v>
      </c>
      <c r="AI572" s="54">
        <v>41471.87</v>
      </c>
      <c r="AJ572" s="54">
        <v>46115.8</v>
      </c>
      <c r="AK572" s="54">
        <v>42232.68</v>
      </c>
      <c r="AL572" s="54">
        <v>39568.06</v>
      </c>
      <c r="AM572" s="54">
        <v>43508.72</v>
      </c>
      <c r="AN572" s="54">
        <v>64045.57</v>
      </c>
      <c r="AO572" s="54">
        <v>66948.91</v>
      </c>
      <c r="AP572" s="53">
        <v>67122.48</v>
      </c>
      <c r="AQ572" s="53">
        <v>68171.38</v>
      </c>
      <c r="AR572" s="53">
        <v>68787.96</v>
      </c>
      <c r="AS572" s="53">
        <v>69355.69</v>
      </c>
      <c r="AT572" s="53">
        <f t="array" ref="AT572">XLOOKUP(C572,'PL TOTAL D0'!A:A,'PL TOTAL D0'!C:C,"")</f>
        <v>65966.85</v>
      </c>
    </row>
    <row r="573" ht="15.75" customHeight="1">
      <c r="A573" s="41" t="s">
        <v>36</v>
      </c>
      <c r="B573" s="42" t="s">
        <v>1946</v>
      </c>
      <c r="C573" s="43" t="s">
        <v>1947</v>
      </c>
      <c r="D573" s="44" t="s">
        <v>18</v>
      </c>
      <c r="E573" s="45" t="s">
        <v>175</v>
      </c>
      <c r="F573" s="44" t="s">
        <v>176</v>
      </c>
      <c r="G573" s="44" t="str">
        <f t="shared" si="1"/>
        <v>Augusto</v>
      </c>
      <c r="H573" s="51" t="s">
        <v>111</v>
      </c>
      <c r="I573" s="51" t="s">
        <v>24</v>
      </c>
      <c r="J573" s="44" t="str">
        <f t="shared" si="7"/>
        <v>Não</v>
      </c>
      <c r="K573" s="47">
        <v>45163.0</v>
      </c>
      <c r="L573" s="62"/>
      <c r="M573" s="45" t="s">
        <v>41</v>
      </c>
      <c r="N573" s="48">
        <v>0.015</v>
      </c>
      <c r="O573" s="44" t="s">
        <v>42</v>
      </c>
      <c r="P573" s="49">
        <v>0.1</v>
      </c>
      <c r="Q573" s="63"/>
      <c r="R573" s="60" t="s">
        <v>1948</v>
      </c>
      <c r="S573" s="45" t="s">
        <v>113</v>
      </c>
      <c r="T573" s="24" t="s">
        <v>1949</v>
      </c>
      <c r="U573" s="9" t="s">
        <v>179</v>
      </c>
      <c r="V573" s="51" t="str">
        <f t="shared" si="8"/>
        <v>Ativo</v>
      </c>
      <c r="W573" s="45"/>
      <c r="X573" s="52" t="s">
        <v>115</v>
      </c>
      <c r="Y573" s="54"/>
      <c r="Z573" s="54"/>
      <c r="AA573" s="54"/>
      <c r="AB573" s="54"/>
      <c r="AC573" s="54"/>
      <c r="AD573" s="54"/>
      <c r="AE573" s="54">
        <v>0.0</v>
      </c>
      <c r="AF573" s="54">
        <v>0.0</v>
      </c>
      <c r="AG573" s="54">
        <v>0.0</v>
      </c>
      <c r="AH573" s="54">
        <v>0.0</v>
      </c>
      <c r="AI573" s="54">
        <v>0.0</v>
      </c>
      <c r="AJ573" s="54">
        <v>0.0</v>
      </c>
      <c r="AK573" s="54">
        <v>0.0</v>
      </c>
      <c r="AL573" s="54">
        <v>0.0</v>
      </c>
      <c r="AM573" s="54">
        <v>0.0</v>
      </c>
      <c r="AN573" s="54">
        <v>0.0</v>
      </c>
      <c r="AO573" s="54">
        <v>138546.58</v>
      </c>
      <c r="AP573" s="53">
        <v>139562.43</v>
      </c>
      <c r="AQ573" s="53">
        <v>140246.64</v>
      </c>
      <c r="AR573" s="53">
        <v>139258.12</v>
      </c>
      <c r="AS573" s="53">
        <v>138801.3</v>
      </c>
      <c r="AT573" s="53">
        <f t="array" ref="AT573">XLOOKUP(C573,'PL TOTAL D0'!A:A,'PL TOTAL D0'!C:C,"")</f>
        <v>139604.8</v>
      </c>
    </row>
    <row r="574" ht="15.75" customHeight="1">
      <c r="A574" s="41" t="s">
        <v>36</v>
      </c>
      <c r="B574" s="114" t="s">
        <v>1950</v>
      </c>
      <c r="C574" s="43" t="s">
        <v>1951</v>
      </c>
      <c r="D574" s="44" t="s">
        <v>18</v>
      </c>
      <c r="E574" s="45" t="s">
        <v>175</v>
      </c>
      <c r="F574" s="44" t="s">
        <v>176</v>
      </c>
      <c r="G574" s="44" t="str">
        <f t="shared" si="1"/>
        <v>#N/A</v>
      </c>
      <c r="H574" s="46" t="s">
        <v>186</v>
      </c>
      <c r="I574" s="51" t="s">
        <v>24</v>
      </c>
      <c r="J574" s="44" t="str">
        <f t="shared" si="7"/>
        <v>Não</v>
      </c>
      <c r="K574" s="47">
        <v>45035.0</v>
      </c>
      <c r="L574" s="122">
        <v>45273.0</v>
      </c>
      <c r="M574" s="45" t="s">
        <v>51</v>
      </c>
      <c r="N574" s="48">
        <v>0.012</v>
      </c>
      <c r="O574" s="44" t="s">
        <v>24</v>
      </c>
      <c r="P574" s="49">
        <v>0.0</v>
      </c>
      <c r="Q574" s="60"/>
      <c r="R574" s="60"/>
      <c r="S574" s="45" t="s">
        <v>113</v>
      </c>
      <c r="T574" s="24" t="s">
        <v>1949</v>
      </c>
      <c r="U574" s="9" t="s">
        <v>179</v>
      </c>
      <c r="V574" s="51" t="str">
        <f t="shared" si="8"/>
        <v>Encerrado</v>
      </c>
      <c r="W574" s="45"/>
      <c r="X574" s="52"/>
      <c r="Y574" s="54"/>
      <c r="Z574" s="54"/>
      <c r="AA574" s="54"/>
      <c r="AB574" s="54"/>
      <c r="AC574" s="54"/>
      <c r="AD574" s="54"/>
      <c r="AE574" s="54">
        <v>0.0</v>
      </c>
      <c r="AF574" s="54">
        <v>701737.29</v>
      </c>
      <c r="AG574" s="54">
        <v>709516.96</v>
      </c>
      <c r="AH574" s="54">
        <v>311081.44</v>
      </c>
      <c r="AI574" s="54">
        <v>313149.4</v>
      </c>
      <c r="AJ574" s="54">
        <v>313634.66</v>
      </c>
      <c r="AK574" s="54">
        <v>3.86</v>
      </c>
      <c r="AL574" s="54">
        <v>3.86</v>
      </c>
      <c r="AM574" s="54">
        <v>3.86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 t="str">
        <f t="array" ref="AT574">XLOOKUP(C574,'PL TOTAL D0'!A:A,'PL TOTAL D0'!C:C,"")</f>
        <v/>
      </c>
    </row>
    <row r="575" ht="15.75" customHeight="1">
      <c r="A575" s="41" t="s">
        <v>36</v>
      </c>
      <c r="B575" s="42" t="s">
        <v>1952</v>
      </c>
      <c r="C575" s="43" t="s">
        <v>1953</v>
      </c>
      <c r="D575" s="44" t="s">
        <v>18</v>
      </c>
      <c r="E575" s="45" t="s">
        <v>175</v>
      </c>
      <c r="F575" s="44" t="s">
        <v>525</v>
      </c>
      <c r="G575" s="44" t="str">
        <f t="shared" si="1"/>
        <v>#N/A</v>
      </c>
      <c r="H575" s="46" t="s">
        <v>147</v>
      </c>
      <c r="I575" s="46" t="s">
        <v>220</v>
      </c>
      <c r="J575" s="44" t="str">
        <f t="shared" si="7"/>
        <v>Não</v>
      </c>
      <c r="K575" s="47">
        <v>45163.0</v>
      </c>
      <c r="L575" s="62"/>
      <c r="M575" s="45" t="s">
        <v>51</v>
      </c>
      <c r="N575" s="48">
        <v>0.007</v>
      </c>
      <c r="O575" s="44" t="s">
        <v>24</v>
      </c>
      <c r="P575" s="49">
        <v>0.0</v>
      </c>
      <c r="Q575" s="138"/>
      <c r="R575" s="50" t="s">
        <v>1021</v>
      </c>
      <c r="S575" s="45" t="s">
        <v>113</v>
      </c>
      <c r="T575" s="24" t="s">
        <v>1954</v>
      </c>
      <c r="U575" s="9" t="s">
        <v>46</v>
      </c>
      <c r="V575" s="51" t="str">
        <f t="shared" si="8"/>
        <v>Ativo</v>
      </c>
      <c r="W575" s="45"/>
      <c r="X575" s="52" t="s">
        <v>115</v>
      </c>
      <c r="Y575" s="54"/>
      <c r="Z575" s="54"/>
      <c r="AA575" s="54"/>
      <c r="AB575" s="54"/>
      <c r="AC575" s="54"/>
      <c r="AD575" s="54"/>
      <c r="AE575" s="54"/>
      <c r="AF575" s="54">
        <v>0.0</v>
      </c>
      <c r="AG575" s="54">
        <v>0.0</v>
      </c>
      <c r="AH575" s="54">
        <v>0.0</v>
      </c>
      <c r="AI575" s="54">
        <v>0.0</v>
      </c>
      <c r="AJ575" s="54">
        <v>0.0</v>
      </c>
      <c r="AK575" s="54">
        <v>0.0</v>
      </c>
      <c r="AL575" s="54">
        <v>0.0</v>
      </c>
      <c r="AM575" s="54">
        <v>0.0</v>
      </c>
      <c r="AN575" s="54">
        <v>0.0</v>
      </c>
      <c r="AO575" s="54">
        <v>0.0</v>
      </c>
      <c r="AP575" s="53">
        <v>0.0</v>
      </c>
      <c r="AQ575" s="53">
        <v>0.0</v>
      </c>
      <c r="AR575" s="53">
        <v>0.0</v>
      </c>
      <c r="AS575" s="53">
        <v>0.0</v>
      </c>
      <c r="AT575" s="53" t="str">
        <f t="array" ref="AT575">XLOOKUP(C575,'PL TOTAL D0'!A:A,'PL TOTAL D0'!C:C,"")</f>
        <v/>
      </c>
    </row>
    <row r="576" ht="15.75" customHeight="1">
      <c r="A576" s="41" t="s">
        <v>36</v>
      </c>
      <c r="B576" s="42" t="s">
        <v>1955</v>
      </c>
      <c r="C576" s="43" t="s">
        <v>1956</v>
      </c>
      <c r="D576" s="44" t="s">
        <v>18</v>
      </c>
      <c r="E576" s="45" t="s">
        <v>175</v>
      </c>
      <c r="F576" s="44" t="s">
        <v>176</v>
      </c>
      <c r="G576" s="44" t="str">
        <f t="shared" si="1"/>
        <v>#N/A</v>
      </c>
      <c r="H576" s="46" t="s">
        <v>147</v>
      </c>
      <c r="I576" s="46" t="s">
        <v>220</v>
      </c>
      <c r="J576" s="44" t="str">
        <f t="shared" si="7"/>
        <v>Não</v>
      </c>
      <c r="K576" s="47">
        <v>45163.0</v>
      </c>
      <c r="L576" s="62"/>
      <c r="M576" s="45" t="s">
        <v>51</v>
      </c>
      <c r="N576" s="48">
        <v>0.012</v>
      </c>
      <c r="O576" s="44" t="s">
        <v>24</v>
      </c>
      <c r="P576" s="49">
        <v>0.0</v>
      </c>
      <c r="Q576" s="138"/>
      <c r="R576" s="229" t="s">
        <v>1957</v>
      </c>
      <c r="S576" s="45" t="s">
        <v>113</v>
      </c>
      <c r="T576" s="24" t="s">
        <v>1958</v>
      </c>
      <c r="U576" s="9" t="s">
        <v>179</v>
      </c>
      <c r="V576" s="51" t="str">
        <f t="shared" si="8"/>
        <v>Ativo</v>
      </c>
      <c r="W576" s="45"/>
      <c r="X576" s="52" t="s">
        <v>115</v>
      </c>
      <c r="Y576" s="54"/>
      <c r="Z576" s="54"/>
      <c r="AA576" s="54"/>
      <c r="AB576" s="54"/>
      <c r="AC576" s="54"/>
      <c r="AD576" s="54"/>
      <c r="AE576" s="54">
        <v>0.0</v>
      </c>
      <c r="AF576" s="54">
        <v>0.0</v>
      </c>
      <c r="AG576" s="54">
        <v>0.0</v>
      </c>
      <c r="AH576" s="54">
        <v>0.0</v>
      </c>
      <c r="AI576" s="54">
        <v>0.0</v>
      </c>
      <c r="AJ576" s="54">
        <v>0.0</v>
      </c>
      <c r="AK576" s="54">
        <v>0.0</v>
      </c>
      <c r="AL576" s="54">
        <v>0.0</v>
      </c>
      <c r="AM576" s="54">
        <v>0.0</v>
      </c>
      <c r="AN576" s="54">
        <v>0.0</v>
      </c>
      <c r="AO576" s="54">
        <v>0.0</v>
      </c>
      <c r="AP576" s="53">
        <v>0.0</v>
      </c>
      <c r="AQ576" s="53">
        <v>0.0</v>
      </c>
      <c r="AR576" s="53">
        <v>0.0</v>
      </c>
      <c r="AS576" s="53">
        <v>0.0</v>
      </c>
      <c r="AT576" s="53" t="str">
        <f t="array" ref="AT576">XLOOKUP(C576,'PL TOTAL D0'!A:A,'PL TOTAL D0'!C:C,"")</f>
        <v/>
      </c>
    </row>
    <row r="577" ht="15.75" customHeight="1">
      <c r="A577" s="41" t="s">
        <v>36</v>
      </c>
      <c r="B577" s="42" t="s">
        <v>1959</v>
      </c>
      <c r="C577" s="43" t="s">
        <v>1960</v>
      </c>
      <c r="D577" s="44" t="s">
        <v>56</v>
      </c>
      <c r="E577" s="45" t="s">
        <v>29</v>
      </c>
      <c r="F577" s="44" t="s">
        <v>110</v>
      </c>
      <c r="G577" s="44" t="str">
        <f t="shared" si="1"/>
        <v>Breno</v>
      </c>
      <c r="H577" s="46" t="s">
        <v>111</v>
      </c>
      <c r="I577" s="46" t="s">
        <v>24</v>
      </c>
      <c r="J577" s="44" t="str">
        <f t="shared" si="7"/>
        <v>Não</v>
      </c>
      <c r="K577" s="47">
        <v>45082.0</v>
      </c>
      <c r="L577" s="62"/>
      <c r="M577" s="45" t="s">
        <v>270</v>
      </c>
      <c r="N577" s="48">
        <v>0.018</v>
      </c>
      <c r="O577" s="44" t="s">
        <v>42</v>
      </c>
      <c r="P577" s="49">
        <v>0.2</v>
      </c>
      <c r="Q577" s="74"/>
      <c r="R577" s="74"/>
      <c r="S577" s="45" t="s">
        <v>113</v>
      </c>
      <c r="T577" s="24" t="s">
        <v>1961</v>
      </c>
      <c r="U577" s="9" t="s">
        <v>29</v>
      </c>
      <c r="V577" s="51" t="str">
        <f t="shared" si="8"/>
        <v>Ativo</v>
      </c>
      <c r="W577" s="45"/>
      <c r="X577" s="52" t="s">
        <v>115</v>
      </c>
      <c r="Y577" s="54"/>
      <c r="Z577" s="54"/>
      <c r="AA577" s="54"/>
      <c r="AB577" s="54"/>
      <c r="AC577" s="54"/>
      <c r="AD577" s="54"/>
      <c r="AE577" s="54"/>
      <c r="AF577" s="54">
        <v>0.0</v>
      </c>
      <c r="AG577" s="54">
        <v>0.0</v>
      </c>
      <c r="AH577" s="54">
        <v>623400.99</v>
      </c>
      <c r="AI577" s="54">
        <v>681159.69</v>
      </c>
      <c r="AJ577" s="54">
        <v>701601.4</v>
      </c>
      <c r="AK577" s="54">
        <v>692743.23</v>
      </c>
      <c r="AL577" s="54">
        <v>688107.42</v>
      </c>
      <c r="AM577" s="54">
        <v>701645.17</v>
      </c>
      <c r="AN577" s="54">
        <v>721860.49</v>
      </c>
      <c r="AO577" s="54">
        <v>688520.55</v>
      </c>
      <c r="AP577" s="53">
        <v>695565.07</v>
      </c>
      <c r="AQ577" s="53">
        <v>703252.34</v>
      </c>
      <c r="AR577" s="53">
        <v>688431.26</v>
      </c>
      <c r="AS577" s="53">
        <v>680296.0</v>
      </c>
      <c r="AT577" s="53">
        <f t="array" ref="AT577">XLOOKUP(C577,'PL TOTAL D0'!A:A,'PL TOTAL D0'!C:C,"")</f>
        <v>681713.6</v>
      </c>
    </row>
    <row r="578" ht="15.75" customHeight="1">
      <c r="A578" s="41" t="s">
        <v>36</v>
      </c>
      <c r="B578" s="42" t="s">
        <v>1962</v>
      </c>
      <c r="C578" s="43" t="s">
        <v>1963</v>
      </c>
      <c r="D578" s="44" t="s">
        <v>18</v>
      </c>
      <c r="E578" s="45" t="s">
        <v>19</v>
      </c>
      <c r="F578" s="44" t="s">
        <v>20</v>
      </c>
      <c r="G578" s="44" t="str">
        <f t="shared" si="1"/>
        <v>Augusto</v>
      </c>
      <c r="H578" s="51" t="s">
        <v>111</v>
      </c>
      <c r="I578" s="51" t="s">
        <v>24</v>
      </c>
      <c r="J578" s="44" t="str">
        <f t="shared" si="7"/>
        <v>Não</v>
      </c>
      <c r="K578" s="47">
        <v>44994.0</v>
      </c>
      <c r="L578" s="45"/>
      <c r="M578" s="24" t="s">
        <v>51</v>
      </c>
      <c r="N578" s="58">
        <v>0.012</v>
      </c>
      <c r="O578" s="9" t="s">
        <v>24</v>
      </c>
      <c r="P578" s="59">
        <v>0.0</v>
      </c>
      <c r="Q578" s="73"/>
      <c r="R578" s="73" t="s">
        <v>585</v>
      </c>
      <c r="S578" s="45" t="s">
        <v>113</v>
      </c>
      <c r="T578" s="24" t="s">
        <v>1964</v>
      </c>
      <c r="U578" s="9" t="s">
        <v>19</v>
      </c>
      <c r="V578" s="51" t="str">
        <f t="shared" si="8"/>
        <v>Ativo</v>
      </c>
      <c r="W578" s="45"/>
      <c r="X578" s="52" t="s">
        <v>124</v>
      </c>
      <c r="Y578" s="54"/>
      <c r="Z578" s="54"/>
      <c r="AA578" s="54"/>
      <c r="AB578" s="54"/>
      <c r="AC578" s="54"/>
      <c r="AD578" s="54">
        <v>0.0</v>
      </c>
      <c r="AE578" s="54">
        <v>104644.9</v>
      </c>
      <c r="AF578" s="54">
        <v>104992.36</v>
      </c>
      <c r="AG578" s="54">
        <v>106366.95</v>
      </c>
      <c r="AH578" s="54">
        <v>107455.17</v>
      </c>
      <c r="AI578" s="54">
        <v>108307.08</v>
      </c>
      <c r="AJ578" s="54">
        <v>109381.01</v>
      </c>
      <c r="AK578" s="54">
        <v>110181.84</v>
      </c>
      <c r="AL578" s="54">
        <v>110541.69</v>
      </c>
      <c r="AM578" s="54">
        <v>111342.3</v>
      </c>
      <c r="AN578" s="54">
        <v>112177.45</v>
      </c>
      <c r="AO578" s="54">
        <v>113123.62</v>
      </c>
      <c r="AP578" s="53">
        <v>113982.99</v>
      </c>
      <c r="AQ578" s="53">
        <v>114402.67</v>
      </c>
      <c r="AR578" s="53">
        <v>115227.91</v>
      </c>
      <c r="AS578" s="53">
        <v>115999.5</v>
      </c>
      <c r="AT578" s="53">
        <f t="array" ref="AT578">XLOOKUP(C578,'PL TOTAL D0'!A:A,'PL TOTAL D0'!C:C,"")</f>
        <v>116865.8</v>
      </c>
    </row>
    <row r="579" ht="15.75" customHeight="1">
      <c r="A579" s="41" t="s">
        <v>36</v>
      </c>
      <c r="B579" s="64" t="s">
        <v>1965</v>
      </c>
      <c r="C579" s="65" t="s">
        <v>1966</v>
      </c>
      <c r="D579" s="9" t="s">
        <v>18</v>
      </c>
      <c r="E579" s="24" t="s">
        <v>29</v>
      </c>
      <c r="F579" s="9" t="s">
        <v>624</v>
      </c>
      <c r="G579" s="44" t="str">
        <f t="shared" si="1"/>
        <v>Breno</v>
      </c>
      <c r="H579" s="51" t="s">
        <v>111</v>
      </c>
      <c r="I579" s="51" t="s">
        <v>24</v>
      </c>
      <c r="J579" s="44" t="str">
        <f t="shared" si="7"/>
        <v>Não</v>
      </c>
      <c r="K579" s="57">
        <v>45408.0</v>
      </c>
      <c r="L579" s="45"/>
      <c r="M579" s="24" t="s">
        <v>51</v>
      </c>
      <c r="N579" s="58">
        <v>0.012</v>
      </c>
      <c r="O579" s="9" t="s">
        <v>24</v>
      </c>
      <c r="P579" s="59">
        <v>0.0</v>
      </c>
      <c r="Q579" s="73"/>
      <c r="R579" s="73"/>
      <c r="S579" s="24" t="s">
        <v>113</v>
      </c>
      <c r="T579" s="24" t="s">
        <v>1967</v>
      </c>
      <c r="U579" s="9" t="s">
        <v>29</v>
      </c>
      <c r="V579" s="51" t="str">
        <f t="shared" si="8"/>
        <v>Ativo</v>
      </c>
      <c r="W579" s="24" t="s">
        <v>69</v>
      </c>
      <c r="X579" s="52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3"/>
      <c r="AQ579" s="53"/>
      <c r="AR579" s="53">
        <v>0.0</v>
      </c>
      <c r="AS579" s="53">
        <v>469224.4</v>
      </c>
      <c r="AT579" s="53">
        <f t="array" ref="AT579">XLOOKUP(C579,'PL TOTAL D0'!A:A,'PL TOTAL D0'!C:C,"")</f>
        <v>472897.3</v>
      </c>
    </row>
    <row r="580" ht="15.75" customHeight="1">
      <c r="A580" s="41" t="s">
        <v>36</v>
      </c>
      <c r="B580" s="118" t="s">
        <v>1968</v>
      </c>
      <c r="C580" s="119" t="s">
        <v>1969</v>
      </c>
      <c r="D580" s="9" t="s">
        <v>18</v>
      </c>
      <c r="E580" s="24" t="s">
        <v>29</v>
      </c>
      <c r="F580" s="9" t="s">
        <v>624</v>
      </c>
      <c r="G580" s="44" t="str">
        <f t="shared" si="1"/>
        <v>#N/A</v>
      </c>
      <c r="H580" s="51" t="s">
        <v>206</v>
      </c>
      <c r="I580" s="51" t="s">
        <v>24</v>
      </c>
      <c r="J580" s="44" t="str">
        <f t="shared" si="7"/>
        <v>Não</v>
      </c>
      <c r="K580" s="57">
        <v>45461.0</v>
      </c>
      <c r="L580" s="45"/>
      <c r="M580" s="24" t="s">
        <v>51</v>
      </c>
      <c r="N580" s="58">
        <v>0.012</v>
      </c>
      <c r="O580" s="9" t="s">
        <v>24</v>
      </c>
      <c r="P580" s="59">
        <v>0.0</v>
      </c>
      <c r="Q580" s="73"/>
      <c r="R580" s="73"/>
      <c r="S580" s="24" t="s">
        <v>113</v>
      </c>
      <c r="T580" s="24" t="s">
        <v>1970</v>
      </c>
      <c r="U580" s="9" t="s">
        <v>46</v>
      </c>
      <c r="V580" s="51" t="str">
        <f t="shared" si="8"/>
        <v>Ativo</v>
      </c>
      <c r="W580" s="24" t="s">
        <v>69</v>
      </c>
      <c r="X580" s="52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3"/>
      <c r="AQ580" s="53"/>
      <c r="AR580" s="53"/>
      <c r="AS580" s="53"/>
      <c r="AT580" s="53" t="str">
        <f t="array" ref="AT580">XLOOKUP(C580,'PL TOTAL D0'!A:A,'PL TOTAL D0'!C:C,"")</f>
        <v/>
      </c>
    </row>
    <row r="581" ht="15.75" customHeight="1">
      <c r="A581" s="41" t="s">
        <v>36</v>
      </c>
      <c r="B581" s="42" t="s">
        <v>1971</v>
      </c>
      <c r="C581" s="43" t="s">
        <v>1972</v>
      </c>
      <c r="D581" s="44" t="s">
        <v>56</v>
      </c>
      <c r="E581" s="45" t="s">
        <v>29</v>
      </c>
      <c r="F581" s="44" t="s">
        <v>110</v>
      </c>
      <c r="G581" s="44" t="str">
        <f t="shared" si="1"/>
        <v>Bruno</v>
      </c>
      <c r="H581" s="46" t="s">
        <v>111</v>
      </c>
      <c r="I581" s="46" t="s">
        <v>24</v>
      </c>
      <c r="J581" s="44" t="str">
        <f t="shared" si="7"/>
        <v>Sim</v>
      </c>
      <c r="K581" s="47">
        <v>45089.0</v>
      </c>
      <c r="L581" s="45"/>
      <c r="M581" s="45" t="s">
        <v>606</v>
      </c>
      <c r="N581" s="48">
        <v>0.008</v>
      </c>
      <c r="O581" s="44" t="s">
        <v>24</v>
      </c>
      <c r="P581" s="49">
        <v>0.0</v>
      </c>
      <c r="Q581" s="230" t="s">
        <v>1973</v>
      </c>
      <c r="R581" s="50"/>
      <c r="S581" s="45" t="s">
        <v>113</v>
      </c>
      <c r="T581" s="24" t="s">
        <v>1974</v>
      </c>
      <c r="U581" s="9" t="s">
        <v>29</v>
      </c>
      <c r="V581" s="51" t="str">
        <f t="shared" si="8"/>
        <v>Ativo</v>
      </c>
      <c r="W581" s="45"/>
      <c r="X581" s="52" t="s">
        <v>124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844672.09</v>
      </c>
      <c r="AI581" s="54">
        <v>1470305.87</v>
      </c>
      <c r="AJ581" s="54">
        <v>1550885.26</v>
      </c>
      <c r="AK581" s="54">
        <v>1818215.96</v>
      </c>
      <c r="AL581" s="54">
        <v>1901777.71</v>
      </c>
      <c r="AM581" s="54">
        <v>1783134.08</v>
      </c>
      <c r="AN581" s="54">
        <v>2044607.24</v>
      </c>
      <c r="AO581" s="54">
        <v>2055002.86</v>
      </c>
      <c r="AP581" s="53">
        <v>2110226.61</v>
      </c>
      <c r="AQ581" s="53">
        <v>2137864.26</v>
      </c>
      <c r="AR581" s="53">
        <v>2137697.55</v>
      </c>
      <c r="AS581" s="53">
        <v>2147145.0</v>
      </c>
      <c r="AT581" s="53">
        <f t="array" ref="AT581">XLOOKUP(C581,'PL TOTAL D0'!A:A,'PL TOTAL D0'!C:C,"")</f>
        <v>2223661</v>
      </c>
    </row>
    <row r="582" ht="15.75" customHeight="1">
      <c r="A582" s="41" t="s">
        <v>36</v>
      </c>
      <c r="B582" s="42" t="s">
        <v>1975</v>
      </c>
      <c r="C582" s="43" t="s">
        <v>1976</v>
      </c>
      <c r="D582" s="44" t="s">
        <v>18</v>
      </c>
      <c r="E582" s="45" t="s">
        <v>29</v>
      </c>
      <c r="F582" s="44" t="s">
        <v>167</v>
      </c>
      <c r="G582" s="44" t="str">
        <f t="shared" si="1"/>
        <v>Breno</v>
      </c>
      <c r="H582" s="46" t="s">
        <v>111</v>
      </c>
      <c r="I582" s="46" t="s">
        <v>24</v>
      </c>
      <c r="J582" s="44" t="str">
        <f t="shared" si="7"/>
        <v>Não</v>
      </c>
      <c r="K582" s="47">
        <v>44986.0</v>
      </c>
      <c r="L582" s="45"/>
      <c r="M582" s="45" t="s">
        <v>51</v>
      </c>
      <c r="N582" s="48">
        <v>0.012</v>
      </c>
      <c r="O582" s="44" t="s">
        <v>24</v>
      </c>
      <c r="P582" s="49">
        <v>0.0</v>
      </c>
      <c r="Q582" s="138"/>
      <c r="R582" s="138"/>
      <c r="S582" s="45" t="s">
        <v>113</v>
      </c>
      <c r="T582" s="24" t="s">
        <v>1977</v>
      </c>
      <c r="U582" s="9" t="s">
        <v>29</v>
      </c>
      <c r="V582" s="51" t="str">
        <f t="shared" si="8"/>
        <v>Ativo</v>
      </c>
      <c r="W582" s="45"/>
      <c r="X582" s="52" t="s">
        <v>124</v>
      </c>
      <c r="Y582" s="54"/>
      <c r="Z582" s="54"/>
      <c r="AA582" s="54"/>
      <c r="AB582" s="54"/>
      <c r="AC582" s="54"/>
      <c r="AD582" s="54">
        <v>0.0</v>
      </c>
      <c r="AE582" s="54">
        <v>397131.76</v>
      </c>
      <c r="AF582" s="54">
        <v>400319.23</v>
      </c>
      <c r="AG582" s="54">
        <v>403819.67</v>
      </c>
      <c r="AH582" s="54">
        <v>407595.85</v>
      </c>
      <c r="AI582" s="54">
        <v>410402.21</v>
      </c>
      <c r="AJ582" s="54">
        <v>413976.63</v>
      </c>
      <c r="AK582" s="54">
        <v>416683.62</v>
      </c>
      <c r="AL582" s="54">
        <v>420357.87</v>
      </c>
      <c r="AM582" s="54">
        <v>423410.5</v>
      </c>
      <c r="AN582" s="54">
        <v>426737.93</v>
      </c>
      <c r="AO582" s="54">
        <v>429986.35</v>
      </c>
      <c r="AP582" s="53">
        <v>433344.55</v>
      </c>
      <c r="AQ582" s="53">
        <v>436678.49</v>
      </c>
      <c r="AR582" s="53">
        <v>437700.48</v>
      </c>
      <c r="AS582" s="53">
        <v>439555.1</v>
      </c>
      <c r="AT582" s="53">
        <f t="array" ref="AT582">XLOOKUP(C582,'PL TOTAL D0'!A:A,'PL TOTAL D0'!C:C,"")</f>
        <v>443043.9</v>
      </c>
    </row>
    <row r="583" ht="17.25" customHeight="1">
      <c r="A583" s="41" t="s">
        <v>36</v>
      </c>
      <c r="B583" s="42" t="s">
        <v>1978</v>
      </c>
      <c r="C583" s="43" t="s">
        <v>1979</v>
      </c>
      <c r="D583" s="44" t="s">
        <v>18</v>
      </c>
      <c r="E583" s="45" t="s">
        <v>29</v>
      </c>
      <c r="F583" s="44" t="s">
        <v>167</v>
      </c>
      <c r="G583" s="44" t="str">
        <f t="shared" si="1"/>
        <v>Augusto</v>
      </c>
      <c r="H583" s="46" t="s">
        <v>111</v>
      </c>
      <c r="I583" s="46" t="s">
        <v>24</v>
      </c>
      <c r="J583" s="44" t="str">
        <f t="shared" si="7"/>
        <v>Não</v>
      </c>
      <c r="K583" s="47">
        <v>44973.0</v>
      </c>
      <c r="L583" s="45"/>
      <c r="M583" s="45" t="s">
        <v>51</v>
      </c>
      <c r="N583" s="48">
        <v>0.012</v>
      </c>
      <c r="O583" s="44" t="s">
        <v>24</v>
      </c>
      <c r="P583" s="49">
        <v>0.0</v>
      </c>
      <c r="Q583" s="138"/>
      <c r="R583" s="138"/>
      <c r="S583" s="45" t="s">
        <v>113</v>
      </c>
      <c r="T583" s="24" t="s">
        <v>1980</v>
      </c>
      <c r="U583" s="9" t="s">
        <v>29</v>
      </c>
      <c r="V583" s="51" t="str">
        <f t="shared" si="8"/>
        <v>Ativo</v>
      </c>
      <c r="W583" s="45"/>
      <c r="X583" s="52" t="s">
        <v>124</v>
      </c>
      <c r="Y583" s="54"/>
      <c r="Z583" s="54"/>
      <c r="AA583" s="54"/>
      <c r="AB583" s="54"/>
      <c r="AC583" s="54">
        <v>0.0</v>
      </c>
      <c r="AD583" s="54">
        <v>22406.26</v>
      </c>
      <c r="AE583" s="54">
        <v>123178.45</v>
      </c>
      <c r="AF583" s="54">
        <v>125221.88</v>
      </c>
      <c r="AG583" s="54">
        <v>127766.28</v>
      </c>
      <c r="AH583" s="54">
        <v>128997.24</v>
      </c>
      <c r="AI583" s="54">
        <v>129836.83</v>
      </c>
      <c r="AJ583" s="54">
        <v>135579.88</v>
      </c>
      <c r="AK583" s="54">
        <v>135977.64</v>
      </c>
      <c r="AL583" s="54">
        <v>136319.08</v>
      </c>
      <c r="AM583" s="54">
        <v>142388.81</v>
      </c>
      <c r="AN583" s="54">
        <v>143984.23</v>
      </c>
      <c r="AO583" s="54">
        <v>144825.19</v>
      </c>
      <c r="AP583" s="53">
        <v>145769.92</v>
      </c>
      <c r="AQ583" s="53">
        <v>146841.97</v>
      </c>
      <c r="AR583" s="53">
        <v>147818.6</v>
      </c>
      <c r="AS583" s="53">
        <v>147654.4</v>
      </c>
      <c r="AT583" s="53">
        <f t="array" ref="AT583">XLOOKUP(C583,'PL TOTAL D0'!A:A,'PL TOTAL D0'!C:C,"")</f>
        <v>127532.7</v>
      </c>
    </row>
    <row r="584" ht="17.25" customHeight="1">
      <c r="A584" s="41" t="s">
        <v>36</v>
      </c>
      <c r="B584" s="97" t="s">
        <v>1981</v>
      </c>
      <c r="C584" s="156" t="s">
        <v>1982</v>
      </c>
      <c r="D584" s="44" t="s">
        <v>18</v>
      </c>
      <c r="E584" s="45" t="s">
        <v>29</v>
      </c>
      <c r="F584" s="44" t="s">
        <v>127</v>
      </c>
      <c r="G584" s="44" t="str">
        <f t="shared" si="1"/>
        <v>Augusto</v>
      </c>
      <c r="H584" s="46" t="s">
        <v>111</v>
      </c>
      <c r="I584" s="51" t="s">
        <v>24</v>
      </c>
      <c r="J584" s="44" t="str">
        <f t="shared" si="7"/>
        <v>Não</v>
      </c>
      <c r="K584" s="47">
        <v>45259.0</v>
      </c>
      <c r="L584" s="45"/>
      <c r="M584" s="45" t="s">
        <v>51</v>
      </c>
      <c r="N584" s="94">
        <v>0.012</v>
      </c>
      <c r="O584" s="95" t="s">
        <v>24</v>
      </c>
      <c r="P584" s="96">
        <v>0.0</v>
      </c>
      <c r="Q584" s="138"/>
      <c r="R584" s="183"/>
      <c r="S584" s="45" t="s">
        <v>113</v>
      </c>
      <c r="T584" s="24" t="s">
        <v>1983</v>
      </c>
      <c r="U584" s="9" t="s">
        <v>29</v>
      </c>
      <c r="V584" s="51" t="str">
        <f t="shared" si="8"/>
        <v>Ativo</v>
      </c>
      <c r="W584" s="45"/>
      <c r="X584" s="52" t="s">
        <v>124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>
        <v>20010.0</v>
      </c>
      <c r="AN584" s="54">
        <v>40308.46</v>
      </c>
      <c r="AO584" s="54">
        <v>40674.87</v>
      </c>
      <c r="AP584" s="53">
        <v>61072.64</v>
      </c>
      <c r="AQ584" s="53">
        <v>71720.31</v>
      </c>
      <c r="AR584" s="53">
        <v>72330.27</v>
      </c>
      <c r="AS584" s="53">
        <v>93021.66</v>
      </c>
      <c r="AT584" s="53">
        <f t="array" ref="AT584">XLOOKUP(C584,'PL TOTAL D0'!A:A,'PL TOTAL D0'!C:C,"")</f>
        <v>93785.62</v>
      </c>
    </row>
    <row r="585" ht="15.75" customHeight="1">
      <c r="A585" s="41" t="s">
        <v>36</v>
      </c>
      <c r="B585" s="42" t="s">
        <v>1984</v>
      </c>
      <c r="C585" s="81" t="s">
        <v>1985</v>
      </c>
      <c r="D585" s="44" t="s">
        <v>18</v>
      </c>
      <c r="E585" s="45" t="s">
        <v>175</v>
      </c>
      <c r="F585" s="44" t="s">
        <v>176</v>
      </c>
      <c r="G585" s="44" t="str">
        <f t="shared" si="1"/>
        <v>#N/A</v>
      </c>
      <c r="H585" s="51" t="s">
        <v>186</v>
      </c>
      <c r="I585" s="51" t="s">
        <v>24</v>
      </c>
      <c r="J585" s="44" t="str">
        <f t="shared" si="7"/>
        <v>Não</v>
      </c>
      <c r="K585" s="47">
        <v>45111.0</v>
      </c>
      <c r="L585" s="68">
        <v>45433.0</v>
      </c>
      <c r="M585" s="45" t="s">
        <v>270</v>
      </c>
      <c r="N585" s="48">
        <v>0.02</v>
      </c>
      <c r="O585" s="44" t="s">
        <v>42</v>
      </c>
      <c r="P585" s="49">
        <v>0.2</v>
      </c>
      <c r="Q585" s="60"/>
      <c r="R585" s="138"/>
      <c r="S585" s="45" t="s">
        <v>113</v>
      </c>
      <c r="T585" s="24" t="s">
        <v>1986</v>
      </c>
      <c r="U585" s="9" t="s">
        <v>179</v>
      </c>
      <c r="V585" s="51" t="str">
        <f t="shared" si="8"/>
        <v>Encerrado</v>
      </c>
      <c r="W585" s="45"/>
      <c r="X585" s="52" t="s">
        <v>115</v>
      </c>
      <c r="Y585" s="54"/>
      <c r="Z585" s="54"/>
      <c r="AA585" s="54"/>
      <c r="AB585" s="54"/>
      <c r="AC585" s="54"/>
      <c r="AD585" s="54"/>
      <c r="AE585" s="54">
        <v>0.0</v>
      </c>
      <c r="AF585" s="54">
        <v>0.0</v>
      </c>
      <c r="AG585" s="54">
        <v>0.0</v>
      </c>
      <c r="AH585" s="54">
        <v>0.0</v>
      </c>
      <c r="AI585" s="54">
        <v>650405.77</v>
      </c>
      <c r="AJ585" s="54">
        <v>679714.54</v>
      </c>
      <c r="AK585" s="54">
        <v>776296.78</v>
      </c>
      <c r="AL585" s="54">
        <v>796616.21</v>
      </c>
      <c r="AM585" s="54">
        <v>823802.9</v>
      </c>
      <c r="AN585" s="54">
        <v>945272.34</v>
      </c>
      <c r="AO585" s="54">
        <v>972610.18</v>
      </c>
      <c r="AP585" s="53">
        <v>981430.06</v>
      </c>
      <c r="AQ585" s="53">
        <v>0.0</v>
      </c>
      <c r="AR585" s="53">
        <v>0.0</v>
      </c>
      <c r="AS585" s="53">
        <v>0.0</v>
      </c>
      <c r="AT585" s="53" t="str">
        <f t="array" ref="AT585">XLOOKUP(C585,'PL TOTAL D0'!A:A,'PL TOTAL D0'!C:C,"")</f>
        <v/>
      </c>
    </row>
    <row r="586" ht="15.75" customHeight="1">
      <c r="A586" s="41" t="s">
        <v>36</v>
      </c>
      <c r="B586" s="42" t="s">
        <v>1984</v>
      </c>
      <c r="C586" s="81" t="s">
        <v>1987</v>
      </c>
      <c r="D586" s="44" t="s">
        <v>18</v>
      </c>
      <c r="E586" s="45" t="s">
        <v>175</v>
      </c>
      <c r="F586" s="44" t="s">
        <v>176</v>
      </c>
      <c r="G586" s="44" t="str">
        <f t="shared" si="1"/>
        <v>#N/A</v>
      </c>
      <c r="H586" s="51" t="s">
        <v>186</v>
      </c>
      <c r="I586" s="46" t="s">
        <v>24</v>
      </c>
      <c r="J586" s="44" t="str">
        <f t="shared" si="7"/>
        <v>Não</v>
      </c>
      <c r="K586" s="47">
        <v>45035.0</v>
      </c>
      <c r="L586" s="82">
        <v>45433.0</v>
      </c>
      <c r="M586" s="45" t="s">
        <v>51</v>
      </c>
      <c r="N586" s="48">
        <v>0.012</v>
      </c>
      <c r="O586" s="44" t="s">
        <v>24</v>
      </c>
      <c r="P586" s="49">
        <v>0.0</v>
      </c>
      <c r="Q586" s="60"/>
      <c r="R586" s="138"/>
      <c r="S586" s="45" t="s">
        <v>113</v>
      </c>
      <c r="T586" s="24" t="s">
        <v>1986</v>
      </c>
      <c r="U586" s="9" t="s">
        <v>179</v>
      </c>
      <c r="V586" s="51" t="str">
        <f t="shared" si="8"/>
        <v>Encerrado</v>
      </c>
      <c r="W586" s="45"/>
      <c r="X586" s="52" t="s">
        <v>115</v>
      </c>
      <c r="Y586" s="54"/>
      <c r="Z586" s="54"/>
      <c r="AA586" s="54"/>
      <c r="AB586" s="54"/>
      <c r="AC586" s="54"/>
      <c r="AD586" s="54"/>
      <c r="AE586" s="54">
        <v>0.0</v>
      </c>
      <c r="AF586" s="54">
        <v>3193690.29</v>
      </c>
      <c r="AG586" s="54">
        <v>3353269.63</v>
      </c>
      <c r="AH586" s="54">
        <v>3483183.91</v>
      </c>
      <c r="AI586" s="54">
        <v>2892594.6</v>
      </c>
      <c r="AJ586" s="54">
        <v>2920496.59</v>
      </c>
      <c r="AK586" s="54">
        <v>2943857.57</v>
      </c>
      <c r="AL586" s="54">
        <v>2969879.49</v>
      </c>
      <c r="AM586" s="54">
        <v>2991246.35</v>
      </c>
      <c r="AN586" s="54">
        <v>3010215.04</v>
      </c>
      <c r="AO586" s="54">
        <v>3038251.64</v>
      </c>
      <c r="AP586" s="53">
        <v>3063154.49</v>
      </c>
      <c r="AQ586" s="53">
        <v>0.0</v>
      </c>
      <c r="AR586" s="53">
        <v>0.0</v>
      </c>
      <c r="AS586" s="53">
        <v>0.0</v>
      </c>
      <c r="AT586" s="53" t="str">
        <f t="array" ref="AT586">XLOOKUP(C586,'PL TOTAL D0'!A:A,'PL TOTAL D0'!C:C,"")</f>
        <v/>
      </c>
    </row>
    <row r="587" ht="15.75" customHeight="1">
      <c r="A587" s="41" t="s">
        <v>36</v>
      </c>
      <c r="B587" s="42" t="s">
        <v>1988</v>
      </c>
      <c r="C587" s="43" t="s">
        <v>1989</v>
      </c>
      <c r="D587" s="44" t="s">
        <v>18</v>
      </c>
      <c r="E587" s="45" t="s">
        <v>19</v>
      </c>
      <c r="F587" s="44" t="s">
        <v>20</v>
      </c>
      <c r="G587" s="44" t="str">
        <f t="shared" si="1"/>
        <v>Augusto</v>
      </c>
      <c r="H587" s="51" t="s">
        <v>111</v>
      </c>
      <c r="I587" s="51" t="s">
        <v>24</v>
      </c>
      <c r="J587" s="44" t="str">
        <f t="shared" si="7"/>
        <v>Não</v>
      </c>
      <c r="K587" s="47">
        <v>45100.0</v>
      </c>
      <c r="L587" s="62"/>
      <c r="M587" s="24" t="s">
        <v>138</v>
      </c>
      <c r="N587" s="48">
        <v>0.012</v>
      </c>
      <c r="O587" s="9" t="s">
        <v>42</v>
      </c>
      <c r="P587" s="59">
        <v>0.1</v>
      </c>
      <c r="Q587" s="138"/>
      <c r="R587" s="138"/>
      <c r="S587" s="45" t="s">
        <v>113</v>
      </c>
      <c r="T587" s="24" t="s">
        <v>1990</v>
      </c>
      <c r="U587" s="9" t="s">
        <v>497</v>
      </c>
      <c r="V587" s="51" t="str">
        <f t="shared" si="8"/>
        <v>Ativo</v>
      </c>
      <c r="W587" s="45"/>
      <c r="X587" s="52" t="s">
        <v>124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>
        <v>30059.16</v>
      </c>
      <c r="AI587" s="54">
        <v>30326.11</v>
      </c>
      <c r="AJ587" s="54">
        <v>30619.31</v>
      </c>
      <c r="AK587" s="54">
        <v>30857.14</v>
      </c>
      <c r="AL587" s="54">
        <v>31138.01</v>
      </c>
      <c r="AM587" s="54">
        <v>31371.26</v>
      </c>
      <c r="AN587" s="54">
        <v>31623.21</v>
      </c>
      <c r="AO587" s="54">
        <v>31807.61</v>
      </c>
      <c r="AP587" s="53">
        <v>32038.04</v>
      </c>
      <c r="AQ587" s="53">
        <v>32287.35</v>
      </c>
      <c r="AR587" s="53">
        <v>32413.05</v>
      </c>
      <c r="AS587" s="53">
        <v>32572.88</v>
      </c>
      <c r="AT587" s="53">
        <f t="array" ref="AT587">XLOOKUP(C587,'PL TOTAL D0'!A:A,'PL TOTAL D0'!C:C,"")</f>
        <v>32652.24</v>
      </c>
    </row>
    <row r="588" ht="15.75" customHeight="1">
      <c r="A588" s="41" t="s">
        <v>36</v>
      </c>
      <c r="B588" s="55" t="s">
        <v>1991</v>
      </c>
      <c r="C588" s="56" t="s">
        <v>1992</v>
      </c>
      <c r="D588" s="9" t="s">
        <v>18</v>
      </c>
      <c r="E588" s="24" t="s">
        <v>29</v>
      </c>
      <c r="F588" s="9" t="s">
        <v>142</v>
      </c>
      <c r="G588" s="44" t="str">
        <f t="shared" si="1"/>
        <v>Augusto</v>
      </c>
      <c r="H588" s="51" t="s">
        <v>111</v>
      </c>
      <c r="I588" s="51" t="s">
        <v>24</v>
      </c>
      <c r="J588" s="44" t="str">
        <f t="shared" si="7"/>
        <v>Não</v>
      </c>
      <c r="K588" s="57">
        <v>45315.0</v>
      </c>
      <c r="L588" s="62"/>
      <c r="M588" s="24" t="s">
        <v>128</v>
      </c>
      <c r="N588" s="58">
        <v>0.0</v>
      </c>
      <c r="O588" s="9" t="s">
        <v>24</v>
      </c>
      <c r="P588" s="59">
        <v>0.0</v>
      </c>
      <c r="Q588" s="138"/>
      <c r="R588" s="138"/>
      <c r="S588" s="24" t="s">
        <v>113</v>
      </c>
      <c r="T588" s="24" t="s">
        <v>1993</v>
      </c>
      <c r="U588" s="9" t="s">
        <v>19</v>
      </c>
      <c r="V588" s="51" t="str">
        <f t="shared" si="8"/>
        <v>Ativo</v>
      </c>
      <c r="W588" s="45"/>
      <c r="X588" s="52" t="s">
        <v>124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>
        <v>0.0</v>
      </c>
      <c r="AP588" s="53">
        <v>0.0</v>
      </c>
      <c r="AQ588" s="53">
        <v>5028.95</v>
      </c>
      <c r="AR588" s="53">
        <v>6584.48</v>
      </c>
      <c r="AS588" s="53">
        <v>8630.3</v>
      </c>
      <c r="AT588" s="53">
        <f t="array" ref="AT588">XLOOKUP(C588,'PL TOTAL D0'!A:A,'PL TOTAL D0'!C:C,"")</f>
        <v>10708.81</v>
      </c>
    </row>
    <row r="589" ht="15.75" customHeight="1">
      <c r="A589" s="41" t="s">
        <v>36</v>
      </c>
      <c r="B589" s="97" t="s">
        <v>1994</v>
      </c>
      <c r="C589" s="71" t="s">
        <v>1995</v>
      </c>
      <c r="D589" s="44" t="s">
        <v>18</v>
      </c>
      <c r="E589" s="45" t="s">
        <v>19</v>
      </c>
      <c r="F589" s="44" t="s">
        <v>20</v>
      </c>
      <c r="G589" s="44" t="str">
        <f t="shared" si="1"/>
        <v>Breno</v>
      </c>
      <c r="H589" s="51" t="s">
        <v>111</v>
      </c>
      <c r="I589" s="46" t="s">
        <v>24</v>
      </c>
      <c r="J589" s="44" t="str">
        <f t="shared" si="7"/>
        <v>Sim</v>
      </c>
      <c r="K589" s="47">
        <v>45233.0</v>
      </c>
      <c r="L589" s="62"/>
      <c r="M589" s="24" t="s">
        <v>112</v>
      </c>
      <c r="N589" s="48">
        <v>0.012</v>
      </c>
      <c r="O589" s="9" t="s">
        <v>42</v>
      </c>
      <c r="P589" s="59">
        <v>0.1</v>
      </c>
      <c r="Q589" s="76" t="s">
        <v>1941</v>
      </c>
      <c r="R589" s="231" t="s">
        <v>1996</v>
      </c>
      <c r="S589" s="45" t="s">
        <v>113</v>
      </c>
      <c r="T589" s="24" t="s">
        <v>1997</v>
      </c>
      <c r="U589" s="9" t="s">
        <v>19</v>
      </c>
      <c r="V589" s="51" t="str">
        <f t="shared" si="8"/>
        <v>Ativo</v>
      </c>
      <c r="W589" s="45"/>
      <c r="X589" s="52" t="s">
        <v>124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>
        <v>2000000.0</v>
      </c>
      <c r="AM589" s="54">
        <v>2015353.51</v>
      </c>
      <c r="AN589" s="54">
        <v>2034452.33</v>
      </c>
      <c r="AO589" s="54">
        <v>2047708.22</v>
      </c>
      <c r="AP589" s="53">
        <v>1556016.05</v>
      </c>
      <c r="AQ589" s="53">
        <v>1063307.91</v>
      </c>
      <c r="AR589" s="53">
        <v>755626.29</v>
      </c>
      <c r="AS589" s="53">
        <v>549567.6</v>
      </c>
      <c r="AT589" s="53">
        <f t="array" ref="AT589">XLOOKUP(C589,'PL TOTAL D0'!A:A,'PL TOTAL D0'!C:C,"")</f>
        <v>452228.3</v>
      </c>
    </row>
    <row r="590" ht="15.75" customHeight="1">
      <c r="A590" s="41" t="s">
        <v>36</v>
      </c>
      <c r="B590" s="61" t="s">
        <v>1998</v>
      </c>
      <c r="C590" s="43" t="s">
        <v>1999</v>
      </c>
      <c r="D590" s="44" t="s">
        <v>18</v>
      </c>
      <c r="E590" s="45" t="s">
        <v>175</v>
      </c>
      <c r="F590" s="44" t="s">
        <v>176</v>
      </c>
      <c r="G590" s="44" t="str">
        <f t="shared" si="1"/>
        <v>Augusto</v>
      </c>
      <c r="H590" s="46" t="s">
        <v>111</v>
      </c>
      <c r="I590" s="46" t="s">
        <v>24</v>
      </c>
      <c r="J590" s="44" t="str">
        <f t="shared" si="7"/>
        <v>Não</v>
      </c>
      <c r="K590" s="47">
        <v>45056.0</v>
      </c>
      <c r="L590" s="62"/>
      <c r="M590" s="45" t="s">
        <v>51</v>
      </c>
      <c r="N590" s="48">
        <v>0.012</v>
      </c>
      <c r="O590" s="44" t="s">
        <v>24</v>
      </c>
      <c r="P590" s="49">
        <v>0.0</v>
      </c>
      <c r="Q590" s="138"/>
      <c r="R590" s="50" t="s">
        <v>2000</v>
      </c>
      <c r="S590" s="45" t="s">
        <v>113</v>
      </c>
      <c r="T590" s="24" t="s">
        <v>2001</v>
      </c>
      <c r="U590" s="9" t="s">
        <v>60</v>
      </c>
      <c r="V590" s="51" t="str">
        <f t="shared" si="8"/>
        <v>Ativo</v>
      </c>
      <c r="W590" s="45"/>
      <c r="X590" s="52" t="s">
        <v>115</v>
      </c>
      <c r="Y590" s="54"/>
      <c r="Z590" s="54"/>
      <c r="AA590" s="54"/>
      <c r="AB590" s="54"/>
      <c r="AC590" s="54"/>
      <c r="AD590" s="54"/>
      <c r="AE590" s="54">
        <v>0.0</v>
      </c>
      <c r="AF590" s="54">
        <v>0.0</v>
      </c>
      <c r="AG590" s="54">
        <v>0.0</v>
      </c>
      <c r="AH590" s="54">
        <v>341945.34</v>
      </c>
      <c r="AI590" s="54">
        <v>345033.68</v>
      </c>
      <c r="AJ590" s="54">
        <v>348396.55</v>
      </c>
      <c r="AK590" s="54">
        <v>351124.95</v>
      </c>
      <c r="AL590" s="54">
        <v>354086.89</v>
      </c>
      <c r="AM590" s="54">
        <v>356598.26</v>
      </c>
      <c r="AN590" s="54">
        <v>359308.27</v>
      </c>
      <c r="AO590" s="54">
        <v>362599.84</v>
      </c>
      <c r="AP590" s="53">
        <v>365566.08</v>
      </c>
      <c r="AQ590" s="53">
        <v>337962.6</v>
      </c>
      <c r="AR590" s="53">
        <v>340466.57</v>
      </c>
      <c r="AS590" s="53">
        <v>326997.2</v>
      </c>
      <c r="AT590" s="53">
        <f t="array" ref="AT590">XLOOKUP(C590,'PL TOTAL D0'!A:A,'PL TOTAL D0'!C:C,"")</f>
        <v>313661.8</v>
      </c>
    </row>
    <row r="591" ht="15.75" customHeight="1">
      <c r="A591" s="41" t="s">
        <v>36</v>
      </c>
      <c r="B591" s="61" t="s">
        <v>1998</v>
      </c>
      <c r="C591" s="43" t="s">
        <v>2002</v>
      </c>
      <c r="D591" s="44" t="s">
        <v>18</v>
      </c>
      <c r="E591" s="45" t="s">
        <v>175</v>
      </c>
      <c r="F591" s="44" t="s">
        <v>176</v>
      </c>
      <c r="G591" s="44" t="str">
        <f t="shared" si="1"/>
        <v>Breno</v>
      </c>
      <c r="H591" s="46" t="s">
        <v>111</v>
      </c>
      <c r="I591" s="46" t="s">
        <v>24</v>
      </c>
      <c r="J591" s="44" t="str">
        <f t="shared" si="7"/>
        <v>Não</v>
      </c>
      <c r="K591" s="47">
        <v>45034.0</v>
      </c>
      <c r="L591" s="45"/>
      <c r="M591" s="45" t="s">
        <v>194</v>
      </c>
      <c r="N591" s="48">
        <v>0.008</v>
      </c>
      <c r="O591" s="44" t="s">
        <v>195</v>
      </c>
      <c r="P591" s="49">
        <v>0.1</v>
      </c>
      <c r="Q591" s="138"/>
      <c r="R591" s="138"/>
      <c r="S591" s="45" t="s">
        <v>113</v>
      </c>
      <c r="T591" s="24" t="s">
        <v>2001</v>
      </c>
      <c r="U591" s="9" t="s">
        <v>60</v>
      </c>
      <c r="V591" s="51" t="str">
        <f t="shared" si="8"/>
        <v>Ativo</v>
      </c>
      <c r="W591" s="45"/>
      <c r="X591" s="52" t="s">
        <v>115</v>
      </c>
      <c r="Y591" s="54"/>
      <c r="Z591" s="54"/>
      <c r="AA591" s="54"/>
      <c r="AB591" s="54"/>
      <c r="AC591" s="54"/>
      <c r="AD591" s="54"/>
      <c r="AE591" s="54">
        <v>0.0</v>
      </c>
      <c r="AF591" s="54">
        <v>545084.31</v>
      </c>
      <c r="AG591" s="54">
        <v>579285.01</v>
      </c>
      <c r="AH591" s="54">
        <v>604195.66</v>
      </c>
      <c r="AI591" s="54">
        <v>619206.82</v>
      </c>
      <c r="AJ591" s="54">
        <v>624915.15</v>
      </c>
      <c r="AK591" s="54">
        <v>629675.94</v>
      </c>
      <c r="AL591" s="54">
        <v>618554.44</v>
      </c>
      <c r="AM591" s="54">
        <v>629953.34</v>
      </c>
      <c r="AN591" s="54">
        <v>645323.53</v>
      </c>
      <c r="AO591" s="54">
        <v>645658.4</v>
      </c>
      <c r="AP591" s="53">
        <v>658727.99</v>
      </c>
      <c r="AQ591" s="53">
        <v>663847.98</v>
      </c>
      <c r="AR591" s="53">
        <v>654171.76</v>
      </c>
      <c r="AS591" s="53">
        <v>651639.8</v>
      </c>
      <c r="AT591" s="53">
        <f t="array" ref="AT591">XLOOKUP(C591,'PL TOTAL D0'!A:A,'PL TOTAL D0'!C:C,"")</f>
        <v>647001.2</v>
      </c>
    </row>
    <row r="592" ht="15.75" customHeight="1">
      <c r="A592" s="41" t="s">
        <v>36</v>
      </c>
      <c r="B592" s="61" t="s">
        <v>1998</v>
      </c>
      <c r="C592" s="43" t="s">
        <v>2003</v>
      </c>
      <c r="D592" s="44" t="s">
        <v>18</v>
      </c>
      <c r="E592" s="45" t="s">
        <v>175</v>
      </c>
      <c r="F592" s="44" t="s">
        <v>176</v>
      </c>
      <c r="G592" s="44" t="str">
        <f t="shared" si="1"/>
        <v>Breno</v>
      </c>
      <c r="H592" s="46" t="s">
        <v>111</v>
      </c>
      <c r="I592" s="46" t="s">
        <v>24</v>
      </c>
      <c r="J592" s="44" t="str">
        <f t="shared" si="7"/>
        <v>Sim</v>
      </c>
      <c r="K592" s="47">
        <v>45034.0</v>
      </c>
      <c r="L592" s="45"/>
      <c r="M592" s="45" t="s">
        <v>51</v>
      </c>
      <c r="N592" s="48">
        <v>0.012</v>
      </c>
      <c r="O592" s="44" t="s">
        <v>24</v>
      </c>
      <c r="P592" s="49">
        <v>0.0</v>
      </c>
      <c r="Q592" s="73" t="s">
        <v>2004</v>
      </c>
      <c r="R592" s="74"/>
      <c r="S592" s="45" t="s">
        <v>113</v>
      </c>
      <c r="T592" s="24" t="s">
        <v>2001</v>
      </c>
      <c r="U592" s="9" t="s">
        <v>60</v>
      </c>
      <c r="V592" s="51" t="str">
        <f t="shared" si="8"/>
        <v>Ativo</v>
      </c>
      <c r="W592" s="45"/>
      <c r="X592" s="52" t="s">
        <v>115</v>
      </c>
      <c r="Y592" s="54"/>
      <c r="Z592" s="54"/>
      <c r="AA592" s="54"/>
      <c r="AB592" s="54"/>
      <c r="AC592" s="54"/>
      <c r="AD592" s="54"/>
      <c r="AE592" s="54">
        <v>0.0</v>
      </c>
      <c r="AF592" s="54">
        <v>773689.8</v>
      </c>
      <c r="AG592" s="54">
        <v>959768.12</v>
      </c>
      <c r="AH592" s="54">
        <v>621659.37</v>
      </c>
      <c r="AI592" s="54">
        <v>564875.41</v>
      </c>
      <c r="AJ592" s="54">
        <v>570213.32</v>
      </c>
      <c r="AK592" s="54">
        <v>566734.95</v>
      </c>
      <c r="AL592" s="54">
        <v>559509.81</v>
      </c>
      <c r="AM592" s="54">
        <v>563466.37</v>
      </c>
      <c r="AN592" s="54">
        <v>567959.82</v>
      </c>
      <c r="AO592" s="54">
        <v>572510.06</v>
      </c>
      <c r="AP592" s="53">
        <v>566750.13</v>
      </c>
      <c r="AQ592" s="53">
        <v>554805.92</v>
      </c>
      <c r="AR592" s="53">
        <v>546484.35</v>
      </c>
      <c r="AS592" s="53">
        <v>550537.5</v>
      </c>
      <c r="AT592" s="53">
        <f t="array" ref="AT592">XLOOKUP(C592,'PL TOTAL D0'!A:A,'PL TOTAL D0'!C:C,"")</f>
        <v>553943.7</v>
      </c>
    </row>
    <row r="593" ht="15.75" customHeight="1">
      <c r="A593" s="41" t="s">
        <v>36</v>
      </c>
      <c r="B593" s="42" t="s">
        <v>2005</v>
      </c>
      <c r="C593" s="43" t="s">
        <v>2006</v>
      </c>
      <c r="D593" s="44" t="s">
        <v>18</v>
      </c>
      <c r="E593" s="45" t="s">
        <v>175</v>
      </c>
      <c r="F593" s="44" t="s">
        <v>197</v>
      </c>
      <c r="G593" s="44" t="str">
        <f t="shared" si="1"/>
        <v>Augusto</v>
      </c>
      <c r="H593" s="46" t="s">
        <v>111</v>
      </c>
      <c r="I593" s="46" t="s">
        <v>24</v>
      </c>
      <c r="J593" s="44" t="str">
        <f t="shared" si="7"/>
        <v>Não</v>
      </c>
      <c r="K593" s="47">
        <v>45159.0</v>
      </c>
      <c r="L593" s="62"/>
      <c r="M593" s="45" t="s">
        <v>41</v>
      </c>
      <c r="N593" s="48">
        <v>0.015</v>
      </c>
      <c r="O593" s="44" t="s">
        <v>42</v>
      </c>
      <c r="P593" s="49">
        <v>0.1</v>
      </c>
      <c r="Q593" s="74"/>
      <c r="R593" s="60" t="s">
        <v>2007</v>
      </c>
      <c r="S593" s="45" t="s">
        <v>113</v>
      </c>
      <c r="T593" s="24" t="s">
        <v>2008</v>
      </c>
      <c r="U593" s="9" t="s">
        <v>783</v>
      </c>
      <c r="V593" s="51" t="str">
        <f t="shared" si="8"/>
        <v>Ativo</v>
      </c>
      <c r="W593" s="45"/>
      <c r="X593" s="52" t="s">
        <v>115</v>
      </c>
      <c r="Y593" s="54"/>
      <c r="Z593" s="54"/>
      <c r="AA593" s="54"/>
      <c r="AB593" s="54"/>
      <c r="AC593" s="54">
        <v>0.0</v>
      </c>
      <c r="AD593" s="54">
        <v>0.0</v>
      </c>
      <c r="AE593" s="54">
        <v>0.0</v>
      </c>
      <c r="AF593" s="54">
        <v>0.0</v>
      </c>
      <c r="AG593" s="54">
        <v>0.0</v>
      </c>
      <c r="AH593" s="54">
        <v>0.0</v>
      </c>
      <c r="AI593" s="54">
        <v>0.0</v>
      </c>
      <c r="AJ593" s="54">
        <v>169304.0</v>
      </c>
      <c r="AK593" s="54">
        <v>178411.71</v>
      </c>
      <c r="AL593" s="54">
        <v>178119.97</v>
      </c>
      <c r="AM593" s="54">
        <v>182529.06</v>
      </c>
      <c r="AN593" s="54">
        <v>186264.3</v>
      </c>
      <c r="AO593" s="54">
        <v>183385.5</v>
      </c>
      <c r="AP593" s="53">
        <v>184894.13</v>
      </c>
      <c r="AQ593" s="53">
        <v>185296.17</v>
      </c>
      <c r="AR593" s="53">
        <v>183844.14</v>
      </c>
      <c r="AS593" s="53">
        <v>183219.6</v>
      </c>
      <c r="AT593" s="53">
        <f t="array" ref="AT593">XLOOKUP(C593,'PL TOTAL D0'!A:A,'PL TOTAL D0'!C:C,"")</f>
        <v>184367.2</v>
      </c>
    </row>
    <row r="594" ht="15.75" customHeight="1">
      <c r="A594" s="6" t="s">
        <v>36</v>
      </c>
      <c r="B594" s="20" t="s">
        <v>2009</v>
      </c>
      <c r="C594" s="21" t="s">
        <v>2010</v>
      </c>
      <c r="D594" s="9" t="s">
        <v>18</v>
      </c>
      <c r="E594" s="24" t="s">
        <v>29</v>
      </c>
      <c r="F594" s="9" t="s">
        <v>127</v>
      </c>
      <c r="G594" s="44" t="str">
        <f t="shared" si="1"/>
        <v>Augusto</v>
      </c>
      <c r="H594" s="51" t="s">
        <v>111</v>
      </c>
      <c r="I594" s="51" t="s">
        <v>24</v>
      </c>
      <c r="J594" s="44" t="str">
        <f t="shared" si="7"/>
        <v>Não</v>
      </c>
      <c r="K594" s="57">
        <v>44996.0</v>
      </c>
      <c r="L594" s="62"/>
      <c r="M594" s="24" t="s">
        <v>41</v>
      </c>
      <c r="N594" s="58">
        <v>0.015</v>
      </c>
      <c r="O594" s="9" t="s">
        <v>42</v>
      </c>
      <c r="P594" s="59">
        <v>0.0</v>
      </c>
      <c r="Q594" s="60"/>
      <c r="R594" s="60"/>
      <c r="S594" s="24" t="s">
        <v>113</v>
      </c>
      <c r="T594" s="23" t="s">
        <v>2011</v>
      </c>
      <c r="U594" s="9" t="s">
        <v>29</v>
      </c>
      <c r="V594" s="51" t="str">
        <f t="shared" si="8"/>
        <v>Ativo</v>
      </c>
      <c r="W594" s="45"/>
      <c r="X594" s="52" t="s">
        <v>124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3"/>
      <c r="AQ594" s="53">
        <v>0.0</v>
      </c>
      <c r="AR594" s="53">
        <v>154173.34</v>
      </c>
      <c r="AS594" s="53">
        <v>157791.6</v>
      </c>
      <c r="AT594" s="53">
        <f t="array" ref="AT594">XLOOKUP(C594,'PL TOTAL D0'!A:A,'PL TOTAL D0'!C:C,"")</f>
        <v>163154.2</v>
      </c>
    </row>
    <row r="595" ht="15.75" customHeight="1">
      <c r="A595" s="41" t="s">
        <v>36</v>
      </c>
      <c r="B595" s="66" t="s">
        <v>2012</v>
      </c>
      <c r="C595" s="81" t="s">
        <v>2013</v>
      </c>
      <c r="D595" s="44" t="s">
        <v>56</v>
      </c>
      <c r="E595" s="45" t="s">
        <v>29</v>
      </c>
      <c r="F595" s="44" t="s">
        <v>408</v>
      </c>
      <c r="G595" s="44" t="str">
        <f t="shared" si="1"/>
        <v>#N/A</v>
      </c>
      <c r="H595" s="51" t="s">
        <v>186</v>
      </c>
      <c r="I595" s="51" t="s">
        <v>24</v>
      </c>
      <c r="J595" s="44" t="str">
        <f t="shared" si="7"/>
        <v>Não</v>
      </c>
      <c r="K595" s="47">
        <v>45177.0</v>
      </c>
      <c r="L595" s="68">
        <v>45449.0</v>
      </c>
      <c r="M595" s="45" t="s">
        <v>51</v>
      </c>
      <c r="N595" s="48">
        <v>0.005</v>
      </c>
      <c r="O595" s="44" t="s">
        <v>24</v>
      </c>
      <c r="P595" s="49">
        <v>0.0</v>
      </c>
      <c r="Q595" s="232"/>
      <c r="R595" s="60" t="s">
        <v>240</v>
      </c>
      <c r="S595" s="45" t="s">
        <v>113</v>
      </c>
      <c r="T595" s="24" t="s">
        <v>2014</v>
      </c>
      <c r="U595" s="9" t="s">
        <v>29</v>
      </c>
      <c r="V595" s="51" t="str">
        <f t="shared" si="8"/>
        <v>Encerrado</v>
      </c>
      <c r="W595" s="45"/>
      <c r="X595" s="52" t="s">
        <v>115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>
        <v>218126.16</v>
      </c>
      <c r="AK595" s="54">
        <v>239118.78</v>
      </c>
      <c r="AL595" s="54">
        <v>244551.99</v>
      </c>
      <c r="AM595" s="54">
        <v>0.0</v>
      </c>
      <c r="AN595" s="54">
        <v>0.0</v>
      </c>
      <c r="AO595" s="54">
        <v>0.0</v>
      </c>
      <c r="AP595" s="53">
        <v>0.0</v>
      </c>
      <c r="AQ595" s="53">
        <v>0.0</v>
      </c>
      <c r="AR595" s="53">
        <v>0.0</v>
      </c>
      <c r="AS595" s="53">
        <v>0.0</v>
      </c>
      <c r="AT595" s="53" t="str">
        <f t="array" ref="AT595">XLOOKUP(C595,'PL TOTAL D0'!A:A,'PL TOTAL D0'!C:C,"")</f>
        <v/>
      </c>
    </row>
    <row r="596" ht="15.75" customHeight="1">
      <c r="A596" s="41" t="s">
        <v>36</v>
      </c>
      <c r="B596" s="61" t="s">
        <v>2015</v>
      </c>
      <c r="C596" s="43" t="s">
        <v>2016</v>
      </c>
      <c r="D596" s="44" t="s">
        <v>56</v>
      </c>
      <c r="E596" s="45" t="s">
        <v>29</v>
      </c>
      <c r="F596" s="44" t="s">
        <v>110</v>
      </c>
      <c r="G596" s="44" t="str">
        <f t="shared" si="1"/>
        <v>Breno</v>
      </c>
      <c r="H596" s="46" t="s">
        <v>111</v>
      </c>
      <c r="I596" s="46" t="s">
        <v>24</v>
      </c>
      <c r="J596" s="44" t="str">
        <f t="shared" si="7"/>
        <v>Não</v>
      </c>
      <c r="K596" s="62">
        <v>45105.0</v>
      </c>
      <c r="L596" s="62"/>
      <c r="M596" s="45" t="s">
        <v>41</v>
      </c>
      <c r="N596" s="116">
        <v>0.016</v>
      </c>
      <c r="O596" s="45" t="s">
        <v>42</v>
      </c>
      <c r="P596" s="117">
        <v>0.2</v>
      </c>
      <c r="Q596" s="50"/>
      <c r="R596" s="50"/>
      <c r="S596" s="45" t="s">
        <v>365</v>
      </c>
      <c r="T596" s="24" t="s">
        <v>2017</v>
      </c>
      <c r="U596" s="24" t="s">
        <v>46</v>
      </c>
      <c r="V596" s="51" t="str">
        <f t="shared" si="8"/>
        <v>Ativo</v>
      </c>
      <c r="W596" s="45"/>
      <c r="X596" s="52" t="s">
        <v>124</v>
      </c>
      <c r="Y596" s="233"/>
      <c r="Z596" s="233"/>
      <c r="AA596" s="233"/>
      <c r="AB596" s="233"/>
      <c r="AC596" s="233"/>
      <c r="AD596" s="233"/>
      <c r="AE596" s="233"/>
      <c r="AF596" s="54">
        <v>0.0</v>
      </c>
      <c r="AG596" s="54">
        <v>0.0</v>
      </c>
      <c r="AH596" s="54">
        <v>297526.94</v>
      </c>
      <c r="AI596" s="54">
        <v>483333.15</v>
      </c>
      <c r="AJ596" s="54">
        <v>491270.74</v>
      </c>
      <c r="AK596" s="54">
        <v>494652.08</v>
      </c>
      <c r="AL596" s="54">
        <v>495607.59</v>
      </c>
      <c r="AM596" s="54">
        <v>506447.09</v>
      </c>
      <c r="AN596" s="54">
        <v>516749.55</v>
      </c>
      <c r="AO596" s="54">
        <v>505670.98</v>
      </c>
      <c r="AP596" s="53">
        <v>459026.09</v>
      </c>
      <c r="AQ596" s="53">
        <v>463317.5</v>
      </c>
      <c r="AR596" s="53">
        <v>459552.18</v>
      </c>
      <c r="AS596" s="53">
        <v>456077.4</v>
      </c>
      <c r="AT596" s="53">
        <f t="array" ref="AT596">XLOOKUP(C596,'PL TOTAL D0'!A:A,'PL TOTAL D0'!C:C,"")</f>
        <v>458283</v>
      </c>
    </row>
    <row r="597" ht="15.75" customHeight="1">
      <c r="A597" s="41" t="s">
        <v>36</v>
      </c>
      <c r="B597" s="42" t="s">
        <v>2018</v>
      </c>
      <c r="C597" s="43" t="s">
        <v>2019</v>
      </c>
      <c r="D597" s="44" t="s">
        <v>18</v>
      </c>
      <c r="E597" s="45" t="s">
        <v>19</v>
      </c>
      <c r="F597" s="45" t="s">
        <v>214</v>
      </c>
      <c r="G597" s="44" t="str">
        <f t="shared" si="1"/>
        <v>Bruno</v>
      </c>
      <c r="H597" s="46" t="s">
        <v>111</v>
      </c>
      <c r="I597" s="46" t="s">
        <v>24</v>
      </c>
      <c r="J597" s="44" t="str">
        <f t="shared" si="7"/>
        <v>Não</v>
      </c>
      <c r="K597" s="62">
        <v>45162.0</v>
      </c>
      <c r="L597" s="45"/>
      <c r="M597" s="45" t="s">
        <v>51</v>
      </c>
      <c r="N597" s="116">
        <v>0.012</v>
      </c>
      <c r="O597" s="44" t="s">
        <v>24</v>
      </c>
      <c r="P597" s="49">
        <v>0.0</v>
      </c>
      <c r="Q597" s="74"/>
      <c r="R597" s="74"/>
      <c r="S597" s="45" t="s">
        <v>365</v>
      </c>
      <c r="T597" s="24" t="s">
        <v>2020</v>
      </c>
      <c r="U597" s="24" t="s">
        <v>19</v>
      </c>
      <c r="V597" s="51" t="str">
        <f t="shared" si="8"/>
        <v>Ativo</v>
      </c>
      <c r="W597" s="45"/>
      <c r="X597" s="52" t="s">
        <v>124</v>
      </c>
      <c r="Y597" s="233"/>
      <c r="Z597" s="233"/>
      <c r="AA597" s="233"/>
      <c r="AB597" s="233"/>
      <c r="AC597" s="233"/>
      <c r="AD597" s="233"/>
      <c r="AE597" s="233"/>
      <c r="AF597" s="54"/>
      <c r="AG597" s="54"/>
      <c r="AH597" s="54"/>
      <c r="AI597" s="54"/>
      <c r="AJ597" s="54">
        <v>450929.66</v>
      </c>
      <c r="AK597" s="54">
        <v>454884.96</v>
      </c>
      <c r="AL597" s="54">
        <v>459118.81</v>
      </c>
      <c r="AM597" s="54">
        <v>461300.92</v>
      </c>
      <c r="AN597" s="54">
        <v>966123.99</v>
      </c>
      <c r="AO597" s="54">
        <v>975509.87</v>
      </c>
      <c r="AP597" s="53">
        <v>983112.91</v>
      </c>
      <c r="AQ597" s="53">
        <v>990177.55</v>
      </c>
      <c r="AR597" s="53">
        <v>996757.63</v>
      </c>
      <c r="AS597" s="53">
        <v>1004683.0</v>
      </c>
      <c r="AT597" s="53">
        <f t="array" ref="AT597">XLOOKUP(C597,'PL TOTAL D0'!A:A,'PL TOTAL D0'!C:C,"")</f>
        <v>1012349</v>
      </c>
    </row>
    <row r="598" ht="15.75" customHeight="1">
      <c r="A598" s="41" t="s">
        <v>36</v>
      </c>
      <c r="B598" s="61" t="s">
        <v>2021</v>
      </c>
      <c r="C598" s="43" t="s">
        <v>2022</v>
      </c>
      <c r="D598" s="44" t="s">
        <v>18</v>
      </c>
      <c r="E598" s="45" t="s">
        <v>19</v>
      </c>
      <c r="F598" s="45" t="s">
        <v>20</v>
      </c>
      <c r="G598" s="44" t="str">
        <f t="shared" si="1"/>
        <v>Augusto</v>
      </c>
      <c r="H598" s="51" t="s">
        <v>111</v>
      </c>
      <c r="I598" s="51" t="s">
        <v>24</v>
      </c>
      <c r="J598" s="44" t="str">
        <f t="shared" si="7"/>
        <v>Não</v>
      </c>
      <c r="K598" s="62">
        <v>44998.0</v>
      </c>
      <c r="L598" s="45"/>
      <c r="M598" s="24" t="s">
        <v>51</v>
      </c>
      <c r="N598" s="213">
        <v>0.012</v>
      </c>
      <c r="O598" s="24" t="s">
        <v>24</v>
      </c>
      <c r="P598" s="215">
        <v>0.0</v>
      </c>
      <c r="Q598" s="73"/>
      <c r="R598" s="73" t="s">
        <v>585</v>
      </c>
      <c r="S598" s="45" t="s">
        <v>113</v>
      </c>
      <c r="T598" s="24" t="s">
        <v>2023</v>
      </c>
      <c r="U598" s="24" t="s">
        <v>19</v>
      </c>
      <c r="V598" s="51" t="str">
        <f t="shared" si="8"/>
        <v>Ativo</v>
      </c>
      <c r="W598" s="45"/>
      <c r="X598" s="52" t="s">
        <v>124</v>
      </c>
      <c r="Y598" s="233"/>
      <c r="Z598" s="233"/>
      <c r="AA598" s="233"/>
      <c r="AB598" s="233"/>
      <c r="AC598" s="233"/>
      <c r="AD598" s="233"/>
      <c r="AE598" s="54">
        <v>104644.56</v>
      </c>
      <c r="AF598" s="54">
        <v>105009.13</v>
      </c>
      <c r="AG598" s="54">
        <v>106396.79</v>
      </c>
      <c r="AH598" s="54">
        <v>107496.6</v>
      </c>
      <c r="AI598" s="54">
        <v>108349.8</v>
      </c>
      <c r="AJ598" s="54">
        <v>109392.57</v>
      </c>
      <c r="AK598" s="54">
        <v>110247.12</v>
      </c>
      <c r="AL598" s="54">
        <v>110627.56</v>
      </c>
      <c r="AM598" s="54">
        <v>111444.63</v>
      </c>
      <c r="AN598" s="54">
        <v>112292.46</v>
      </c>
      <c r="AO598" s="54">
        <v>113253.94</v>
      </c>
      <c r="AP598" s="53">
        <v>114113.36</v>
      </c>
      <c r="AQ598" s="53">
        <v>114480.81</v>
      </c>
      <c r="AR598" s="53">
        <v>115185.13</v>
      </c>
      <c r="AS598" s="53">
        <v>116080.1</v>
      </c>
      <c r="AT598" s="53">
        <f t="array" ref="AT598">XLOOKUP(C598,'PL TOTAL D0'!A:A,'PL TOTAL D0'!C:C,"")</f>
        <v>116953.1</v>
      </c>
    </row>
    <row r="599" ht="15.75" customHeight="1">
      <c r="A599" s="41" t="s">
        <v>36</v>
      </c>
      <c r="B599" s="42" t="s">
        <v>2024</v>
      </c>
      <c r="C599" s="43" t="s">
        <v>2025</v>
      </c>
      <c r="D599" s="44" t="s">
        <v>56</v>
      </c>
      <c r="E599" s="45" t="s">
        <v>29</v>
      </c>
      <c r="F599" s="44" t="s">
        <v>2026</v>
      </c>
      <c r="G599" s="44" t="str">
        <f t="shared" si="1"/>
        <v>#N/A</v>
      </c>
      <c r="H599" s="46" t="s">
        <v>186</v>
      </c>
      <c r="I599" s="46" t="s">
        <v>24</v>
      </c>
      <c r="J599" s="44" t="str">
        <f t="shared" si="7"/>
        <v>Não</v>
      </c>
      <c r="K599" s="47">
        <v>44932.0</v>
      </c>
      <c r="L599" s="122">
        <v>45259.0</v>
      </c>
      <c r="M599" s="45" t="s">
        <v>51</v>
      </c>
      <c r="N599" s="48">
        <v>0.012</v>
      </c>
      <c r="O599" s="44" t="s">
        <v>24</v>
      </c>
      <c r="P599" s="49">
        <v>0.0</v>
      </c>
      <c r="Q599" s="138"/>
      <c r="R599" s="138"/>
      <c r="S599" s="45" t="s">
        <v>113</v>
      </c>
      <c r="T599" s="24" t="s">
        <v>2027</v>
      </c>
      <c r="U599" s="9" t="s">
        <v>46</v>
      </c>
      <c r="V599" s="51" t="str">
        <f t="shared" si="8"/>
        <v>Encerrado</v>
      </c>
      <c r="W599" s="45"/>
      <c r="X599" s="52"/>
      <c r="Y599" s="54"/>
      <c r="Z599" s="54"/>
      <c r="AA599" s="54"/>
      <c r="AB599" s="54"/>
      <c r="AC599" s="54"/>
      <c r="AD599" s="54">
        <v>802748.34</v>
      </c>
      <c r="AE599" s="54">
        <v>913671.31</v>
      </c>
      <c r="AF599" s="54">
        <v>918724.54</v>
      </c>
      <c r="AG599" s="54">
        <v>579356.6</v>
      </c>
      <c r="AH599" s="54">
        <v>583264.52</v>
      </c>
      <c r="AI599" s="54">
        <v>584594.91</v>
      </c>
      <c r="AJ599" s="54">
        <v>585634.41</v>
      </c>
      <c r="AK599" s="54">
        <v>587784.24</v>
      </c>
      <c r="AL599" s="54">
        <v>588943.46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 t="str">
        <f t="array" ref="AT599">XLOOKUP(C599,'PL TOTAL D0'!A:A,'PL TOTAL D0'!C:C,"")</f>
        <v/>
      </c>
    </row>
    <row r="600" ht="15.75" customHeight="1">
      <c r="A600" s="41" t="s">
        <v>36</v>
      </c>
      <c r="B600" s="42" t="s">
        <v>2028</v>
      </c>
      <c r="C600" s="43" t="s">
        <v>2029</v>
      </c>
      <c r="D600" s="44" t="s">
        <v>18</v>
      </c>
      <c r="E600" s="45" t="s">
        <v>19</v>
      </c>
      <c r="F600" s="44" t="s">
        <v>83</v>
      </c>
      <c r="G600" s="44" t="str">
        <f t="shared" si="1"/>
        <v>Bruno</v>
      </c>
      <c r="H600" s="46" t="s">
        <v>111</v>
      </c>
      <c r="I600" s="46" t="s">
        <v>24</v>
      </c>
      <c r="J600" s="44" t="str">
        <f t="shared" si="7"/>
        <v>Não</v>
      </c>
      <c r="K600" s="47">
        <v>44946.0</v>
      </c>
      <c r="L600" s="45"/>
      <c r="M600" s="45" t="s">
        <v>51</v>
      </c>
      <c r="N600" s="48">
        <v>0.007</v>
      </c>
      <c r="O600" s="44" t="s">
        <v>24</v>
      </c>
      <c r="P600" s="49">
        <v>0.0</v>
      </c>
      <c r="Q600" s="138"/>
      <c r="R600" s="138"/>
      <c r="S600" s="45" t="s">
        <v>113</v>
      </c>
      <c r="T600" s="24" t="s">
        <v>2030</v>
      </c>
      <c r="U600" s="9" t="s">
        <v>19</v>
      </c>
      <c r="V600" s="51" t="str">
        <f t="shared" si="8"/>
        <v>Ativo</v>
      </c>
      <c r="W600" s="45"/>
      <c r="X600" s="52" t="s">
        <v>115</v>
      </c>
      <c r="Y600" s="54"/>
      <c r="Z600" s="54"/>
      <c r="AA600" s="54"/>
      <c r="AB600" s="54"/>
      <c r="AC600" s="54">
        <v>849130.06</v>
      </c>
      <c r="AD600" s="54">
        <v>876298.99</v>
      </c>
      <c r="AE600" s="54">
        <v>877861.49</v>
      </c>
      <c r="AF600" s="54">
        <v>883858.74</v>
      </c>
      <c r="AG600" s="54">
        <v>890507.37</v>
      </c>
      <c r="AH600" s="54">
        <v>896950.17</v>
      </c>
      <c r="AI600" s="54">
        <v>904259.97</v>
      </c>
      <c r="AJ600" s="54">
        <v>912107.56</v>
      </c>
      <c r="AK600" s="54">
        <v>929489.91</v>
      </c>
      <c r="AL600" s="54">
        <v>937853.27</v>
      </c>
      <c r="AM600" s="54">
        <v>969637.0</v>
      </c>
      <c r="AN600" s="54">
        <v>987498.22</v>
      </c>
      <c r="AO600" s="54">
        <v>895831.28</v>
      </c>
      <c r="AP600" s="53">
        <v>1000404.98</v>
      </c>
      <c r="AQ600" s="53">
        <v>1153441.88</v>
      </c>
      <c r="AR600" s="53">
        <v>1296844.74</v>
      </c>
      <c r="AS600" s="53">
        <v>1307658.0</v>
      </c>
      <c r="AT600" s="53">
        <f t="array" ref="AT600">XLOOKUP(C600,'PL TOTAL D0'!A:A,'PL TOTAL D0'!C:C,"")</f>
        <v>1302396</v>
      </c>
    </row>
    <row r="601" ht="15.75" customHeight="1">
      <c r="A601" s="41" t="s">
        <v>36</v>
      </c>
      <c r="B601" s="42" t="s">
        <v>2031</v>
      </c>
      <c r="C601" s="43" t="s">
        <v>2032</v>
      </c>
      <c r="D601" s="44" t="s">
        <v>18</v>
      </c>
      <c r="E601" s="45" t="s">
        <v>19</v>
      </c>
      <c r="F601" s="44" t="s">
        <v>83</v>
      </c>
      <c r="G601" s="44" t="str">
        <f t="shared" si="1"/>
        <v>Augusto</v>
      </c>
      <c r="H601" s="46" t="s">
        <v>111</v>
      </c>
      <c r="I601" s="46" t="s">
        <v>24</v>
      </c>
      <c r="J601" s="44" t="str">
        <f t="shared" si="7"/>
        <v>Sim</v>
      </c>
      <c r="K601" s="47">
        <v>45030.0</v>
      </c>
      <c r="L601" s="45"/>
      <c r="M601" s="45" t="s">
        <v>51</v>
      </c>
      <c r="N601" s="48">
        <v>0.012</v>
      </c>
      <c r="O601" s="44" t="s">
        <v>24</v>
      </c>
      <c r="P601" s="49">
        <v>0.0</v>
      </c>
      <c r="Q601" s="60" t="s">
        <v>2033</v>
      </c>
      <c r="R601" s="138"/>
      <c r="S601" s="45" t="s">
        <v>113</v>
      </c>
      <c r="T601" s="24" t="s">
        <v>2030</v>
      </c>
      <c r="U601" s="9" t="s">
        <v>19</v>
      </c>
      <c r="V601" s="51" t="str">
        <f t="shared" si="8"/>
        <v>Ativo</v>
      </c>
      <c r="W601" s="45"/>
      <c r="X601" s="52" t="s">
        <v>115</v>
      </c>
      <c r="Y601" s="54"/>
      <c r="Z601" s="54"/>
      <c r="AA601" s="54"/>
      <c r="AB601" s="54"/>
      <c r="AC601" s="54"/>
      <c r="AD601" s="54"/>
      <c r="AE601" s="54">
        <v>0.0</v>
      </c>
      <c r="AF601" s="54">
        <v>49866.06</v>
      </c>
      <c r="AG601" s="54">
        <v>50389.96</v>
      </c>
      <c r="AH601" s="54">
        <v>50830.05</v>
      </c>
      <c r="AI601" s="54">
        <v>51225.61</v>
      </c>
      <c r="AJ601" s="54">
        <v>51722.59</v>
      </c>
      <c r="AK601" s="54">
        <v>52143.83</v>
      </c>
      <c r="AL601" s="54">
        <v>52450.33</v>
      </c>
      <c r="AM601" s="54">
        <v>52839.24</v>
      </c>
      <c r="AN601" s="54">
        <v>53233.35</v>
      </c>
      <c r="AO601" s="54">
        <v>53566.67</v>
      </c>
      <c r="AP601" s="53">
        <v>53987.41</v>
      </c>
      <c r="AQ601" s="53">
        <v>154454.13</v>
      </c>
      <c r="AR601" s="53">
        <v>205889.6</v>
      </c>
      <c r="AS601" s="53">
        <v>207476.4</v>
      </c>
      <c r="AT601" s="53">
        <f t="array" ref="AT601">XLOOKUP(C601,'PL TOTAL D0'!A:A,'PL TOTAL D0'!C:C,"")</f>
        <v>209130</v>
      </c>
    </row>
    <row r="602" ht="15.75" customHeight="1">
      <c r="A602" s="41" t="s">
        <v>36</v>
      </c>
      <c r="B602" s="234" t="s">
        <v>2034</v>
      </c>
      <c r="C602" s="43" t="s">
        <v>2035</v>
      </c>
      <c r="D602" s="44" t="s">
        <v>18</v>
      </c>
      <c r="E602" s="45" t="s">
        <v>19</v>
      </c>
      <c r="F602" s="44" t="s">
        <v>214</v>
      </c>
      <c r="G602" s="44" t="str">
        <f t="shared" si="1"/>
        <v>Breno</v>
      </c>
      <c r="H602" s="46" t="s">
        <v>111</v>
      </c>
      <c r="I602" s="46" t="s">
        <v>24</v>
      </c>
      <c r="J602" s="44" t="str">
        <f t="shared" si="7"/>
        <v>Não</v>
      </c>
      <c r="K602" s="47">
        <v>45086.0</v>
      </c>
      <c r="L602" s="45"/>
      <c r="M602" s="45" t="s">
        <v>51</v>
      </c>
      <c r="N602" s="48">
        <v>0.012</v>
      </c>
      <c r="O602" s="44" t="s">
        <v>24</v>
      </c>
      <c r="P602" s="49">
        <v>0.0</v>
      </c>
      <c r="Q602" s="138"/>
      <c r="R602" s="138"/>
      <c r="S602" s="45" t="s">
        <v>113</v>
      </c>
      <c r="T602" s="24" t="s">
        <v>2036</v>
      </c>
      <c r="U602" s="9" t="s">
        <v>19</v>
      </c>
      <c r="V602" s="51" t="str">
        <f t="shared" si="8"/>
        <v>Ativo</v>
      </c>
      <c r="W602" s="45"/>
      <c r="X602" s="52" t="s">
        <v>124</v>
      </c>
      <c r="Y602" s="54"/>
      <c r="Z602" s="54"/>
      <c r="AA602" s="54"/>
      <c r="AB602" s="54"/>
      <c r="AC602" s="54"/>
      <c r="AD602" s="54"/>
      <c r="AE602" s="54"/>
      <c r="AF602" s="54">
        <v>0.0</v>
      </c>
      <c r="AG602" s="54">
        <v>0.0</v>
      </c>
      <c r="AH602" s="54">
        <v>449191.02</v>
      </c>
      <c r="AI602" s="54">
        <v>451876.08</v>
      </c>
      <c r="AJ602" s="54">
        <v>454771.05</v>
      </c>
      <c r="AK602" s="54">
        <v>454815.67</v>
      </c>
      <c r="AL602" s="54">
        <v>455268.96</v>
      </c>
      <c r="AM602" s="54">
        <v>459331.33</v>
      </c>
      <c r="AN602" s="54">
        <v>463926.66</v>
      </c>
      <c r="AO602" s="54">
        <v>467515.65</v>
      </c>
      <c r="AP602" s="53">
        <v>470343.37</v>
      </c>
      <c r="AQ602" s="53">
        <v>473331.37</v>
      </c>
      <c r="AR602" s="53">
        <v>471690.24</v>
      </c>
      <c r="AS602" s="53">
        <v>474405.0</v>
      </c>
      <c r="AT602" s="53">
        <f t="array" ref="AT602">XLOOKUP(C602,'PL TOTAL D0'!A:A,'PL TOTAL D0'!C:C,"")</f>
        <v>475544</v>
      </c>
    </row>
    <row r="603" ht="15.75" customHeight="1">
      <c r="A603" s="41" t="s">
        <v>36</v>
      </c>
      <c r="B603" s="55" t="s">
        <v>2037</v>
      </c>
      <c r="C603" s="43" t="s">
        <v>2038</v>
      </c>
      <c r="D603" s="44" t="s">
        <v>18</v>
      </c>
      <c r="E603" s="45" t="s">
        <v>29</v>
      </c>
      <c r="F603" s="44" t="s">
        <v>142</v>
      </c>
      <c r="G603" s="44" t="str">
        <f t="shared" si="1"/>
        <v>Bruno</v>
      </c>
      <c r="H603" s="46" t="s">
        <v>111</v>
      </c>
      <c r="I603" s="46" t="s">
        <v>24</v>
      </c>
      <c r="J603" s="44" t="str">
        <f t="shared" si="7"/>
        <v>Sim</v>
      </c>
      <c r="K603" s="47">
        <v>44992.0</v>
      </c>
      <c r="L603" s="45"/>
      <c r="M603" s="45" t="s">
        <v>51</v>
      </c>
      <c r="N603" s="48">
        <v>0.008</v>
      </c>
      <c r="O603" s="44" t="s">
        <v>24</v>
      </c>
      <c r="P603" s="49">
        <v>0.0</v>
      </c>
      <c r="Q603" s="60" t="s">
        <v>2039</v>
      </c>
      <c r="R603" s="138"/>
      <c r="S603" s="45" t="s">
        <v>113</v>
      </c>
      <c r="T603" s="24" t="s">
        <v>2040</v>
      </c>
      <c r="U603" s="9" t="s">
        <v>29</v>
      </c>
      <c r="V603" s="51" t="str">
        <f t="shared" si="8"/>
        <v>Ativo</v>
      </c>
      <c r="W603" s="45"/>
      <c r="X603" s="52" t="s">
        <v>115</v>
      </c>
      <c r="Y603" s="54"/>
      <c r="Z603" s="54"/>
      <c r="AA603" s="54"/>
      <c r="AB603" s="54"/>
      <c r="AC603" s="54"/>
      <c r="AD603" s="54">
        <v>0.0</v>
      </c>
      <c r="AE603" s="54">
        <v>1893864.24</v>
      </c>
      <c r="AF603" s="54">
        <v>2000594.47</v>
      </c>
      <c r="AG603" s="54">
        <v>2168757.62</v>
      </c>
      <c r="AH603" s="54">
        <v>2206209.9</v>
      </c>
      <c r="AI603" s="54">
        <v>2223135.83</v>
      </c>
      <c r="AJ603" s="54">
        <v>2249409.44</v>
      </c>
      <c r="AK603" s="54">
        <v>2268957.8</v>
      </c>
      <c r="AL603" s="54">
        <v>2277468.78</v>
      </c>
      <c r="AM603" s="54">
        <v>2351206.03</v>
      </c>
      <c r="AN603" s="54">
        <v>2493194.17</v>
      </c>
      <c r="AO603" s="54">
        <v>2548688.83</v>
      </c>
      <c r="AP603" s="53">
        <v>2571543.79</v>
      </c>
      <c r="AQ603" s="53">
        <v>2795806.8</v>
      </c>
      <c r="AR603" s="53">
        <v>2804842.65</v>
      </c>
      <c r="AS603" s="53">
        <v>2877093.0</v>
      </c>
      <c r="AT603" s="53">
        <f t="array" ref="AT603">XLOOKUP(C603,'PL TOTAL D0'!A:A,'PL TOTAL D0'!C:C,"")</f>
        <v>2894067</v>
      </c>
    </row>
    <row r="604" ht="15.75" customHeight="1">
      <c r="A604" s="41" t="s">
        <v>36</v>
      </c>
      <c r="B604" s="55" t="s">
        <v>2041</v>
      </c>
      <c r="C604" s="56" t="s">
        <v>2042</v>
      </c>
      <c r="D604" s="9" t="s">
        <v>56</v>
      </c>
      <c r="E604" s="24" t="s">
        <v>29</v>
      </c>
      <c r="F604" s="9" t="s">
        <v>146</v>
      </c>
      <c r="G604" s="44" t="str">
        <f t="shared" si="1"/>
        <v>#N/A</v>
      </c>
      <c r="H604" s="51" t="s">
        <v>147</v>
      </c>
      <c r="I604" s="51" t="s">
        <v>148</v>
      </c>
      <c r="J604" s="44" t="str">
        <f t="shared" si="7"/>
        <v>Não</v>
      </c>
      <c r="K604" s="57">
        <v>45455.0</v>
      </c>
      <c r="L604" s="45"/>
      <c r="M604" s="24" t="s">
        <v>67</v>
      </c>
      <c r="N604" s="58">
        <v>0.003</v>
      </c>
      <c r="O604" s="9" t="s">
        <v>24</v>
      </c>
      <c r="P604" s="59">
        <v>0.0</v>
      </c>
      <c r="Q604" s="60"/>
      <c r="R604" s="138"/>
      <c r="S604" s="24" t="s">
        <v>113</v>
      </c>
      <c r="T604" s="24" t="s">
        <v>2043</v>
      </c>
      <c r="U604" s="9" t="s">
        <v>60</v>
      </c>
      <c r="V604" s="51" t="str">
        <f t="shared" si="8"/>
        <v>Ativo</v>
      </c>
      <c r="W604" s="24" t="s">
        <v>69</v>
      </c>
      <c r="X604" s="52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3"/>
      <c r="AQ604" s="53"/>
      <c r="AR604" s="53"/>
      <c r="AS604" s="53"/>
      <c r="AT604" s="53" t="str">
        <f t="array" ref="AT604">XLOOKUP(C604,'PL TOTAL D0'!A:A,'PL TOTAL D0'!C:C,"")</f>
        <v/>
      </c>
    </row>
    <row r="605" ht="15.75" customHeight="1">
      <c r="A605" s="41" t="s">
        <v>36</v>
      </c>
      <c r="B605" s="42" t="s">
        <v>2044</v>
      </c>
      <c r="C605" s="43" t="s">
        <v>2045</v>
      </c>
      <c r="D605" s="44" t="s">
        <v>18</v>
      </c>
      <c r="E605" s="45" t="s">
        <v>175</v>
      </c>
      <c r="F605" s="44" t="s">
        <v>176</v>
      </c>
      <c r="G605" s="44" t="str">
        <f t="shared" si="1"/>
        <v>Augusto</v>
      </c>
      <c r="H605" s="46" t="s">
        <v>111</v>
      </c>
      <c r="I605" s="46" t="s">
        <v>24</v>
      </c>
      <c r="J605" s="44" t="str">
        <f t="shared" si="7"/>
        <v>Não</v>
      </c>
      <c r="K605" s="47">
        <v>45260.0</v>
      </c>
      <c r="L605" s="45"/>
      <c r="M605" s="45" t="s">
        <v>190</v>
      </c>
      <c r="N605" s="48">
        <v>0.025</v>
      </c>
      <c r="O605" s="44" t="s">
        <v>191</v>
      </c>
      <c r="P605" s="49">
        <v>0.2</v>
      </c>
      <c r="Q605" s="74"/>
      <c r="R605" s="50"/>
      <c r="S605" s="45" t="s">
        <v>113</v>
      </c>
      <c r="T605" s="24" t="s">
        <v>2046</v>
      </c>
      <c r="U605" s="9" t="s">
        <v>179</v>
      </c>
      <c r="V605" s="51" t="str">
        <f t="shared" si="8"/>
        <v>Ativo</v>
      </c>
      <c r="W605" s="45"/>
      <c r="X605" s="52" t="s">
        <v>115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>
        <v>0.0</v>
      </c>
      <c r="AN605" s="54">
        <v>36835.9</v>
      </c>
      <c r="AO605" s="54">
        <v>36047.55</v>
      </c>
      <c r="AP605" s="53">
        <v>38109.64</v>
      </c>
      <c r="AQ605" s="53">
        <v>40194.98</v>
      </c>
      <c r="AR605" s="53">
        <v>40411.36</v>
      </c>
      <c r="AS605" s="53">
        <v>40485.71</v>
      </c>
      <c r="AT605" s="53">
        <f t="array" ref="AT605">XLOOKUP(C605,'PL TOTAL D0'!A:A,'PL TOTAL D0'!C:C,"")</f>
        <v>42057.79</v>
      </c>
    </row>
    <row r="606" ht="15.75" customHeight="1">
      <c r="A606" s="41" t="s">
        <v>36</v>
      </c>
      <c r="B606" s="42" t="s">
        <v>2044</v>
      </c>
      <c r="C606" s="43" t="s">
        <v>2047</v>
      </c>
      <c r="D606" s="44" t="s">
        <v>18</v>
      </c>
      <c r="E606" s="45" t="s">
        <v>175</v>
      </c>
      <c r="F606" s="44" t="s">
        <v>176</v>
      </c>
      <c r="G606" s="44" t="str">
        <f t="shared" si="1"/>
        <v>Augusto</v>
      </c>
      <c r="H606" s="46" t="s">
        <v>111</v>
      </c>
      <c r="I606" s="46" t="s">
        <v>24</v>
      </c>
      <c r="J606" s="44" t="str">
        <f t="shared" si="7"/>
        <v>Não</v>
      </c>
      <c r="K606" s="47">
        <v>45071.0</v>
      </c>
      <c r="L606" s="45"/>
      <c r="M606" s="45" t="s">
        <v>112</v>
      </c>
      <c r="N606" s="48">
        <v>0.012</v>
      </c>
      <c r="O606" s="44" t="s">
        <v>24</v>
      </c>
      <c r="P606" s="49">
        <v>0.0</v>
      </c>
      <c r="Q606" s="74"/>
      <c r="R606" s="60" t="s">
        <v>2048</v>
      </c>
      <c r="S606" s="45" t="s">
        <v>113</v>
      </c>
      <c r="T606" s="24" t="s">
        <v>2046</v>
      </c>
      <c r="U606" s="9" t="s">
        <v>179</v>
      </c>
      <c r="V606" s="51" t="str">
        <f t="shared" si="8"/>
        <v>Ativo</v>
      </c>
      <c r="W606" s="45"/>
      <c r="X606" s="52" t="s">
        <v>115</v>
      </c>
      <c r="Y606" s="54"/>
      <c r="Z606" s="54"/>
      <c r="AA606" s="54"/>
      <c r="AB606" s="54"/>
      <c r="AC606" s="54"/>
      <c r="AD606" s="54"/>
      <c r="AE606" s="54">
        <v>0.0</v>
      </c>
      <c r="AF606" s="54">
        <v>4494.36</v>
      </c>
      <c r="AG606" s="54">
        <v>9048.26</v>
      </c>
      <c r="AH606" s="54">
        <v>59569.73</v>
      </c>
      <c r="AI606" s="54">
        <v>64630.92</v>
      </c>
      <c r="AJ606" s="54">
        <v>69593.19</v>
      </c>
      <c r="AK606" s="54">
        <v>73684.92</v>
      </c>
      <c r="AL606" s="54">
        <v>78381.66</v>
      </c>
      <c r="AM606" s="54">
        <v>83617.39</v>
      </c>
      <c r="AN606" s="54">
        <v>89160.8</v>
      </c>
      <c r="AO606" s="54">
        <v>93530.33</v>
      </c>
      <c r="AP606" s="53">
        <v>98857.87</v>
      </c>
      <c r="AQ606" s="53">
        <v>104300.0</v>
      </c>
      <c r="AR606" s="53">
        <v>108339.94</v>
      </c>
      <c r="AS606" s="53">
        <v>113573.9</v>
      </c>
      <c r="AT606" s="53">
        <f t="array" ref="AT606">XLOOKUP(C606,'PL TOTAL D0'!A:A,'PL TOTAL D0'!C:C,"")</f>
        <v>119364.1</v>
      </c>
    </row>
    <row r="607" ht="15.75" customHeight="1">
      <c r="A607" s="41" t="s">
        <v>36</v>
      </c>
      <c r="B607" s="42" t="s">
        <v>2049</v>
      </c>
      <c r="C607" s="43" t="s">
        <v>2050</v>
      </c>
      <c r="D607" s="44" t="s">
        <v>18</v>
      </c>
      <c r="E607" s="45" t="s">
        <v>19</v>
      </c>
      <c r="F607" s="44" t="s">
        <v>257</v>
      </c>
      <c r="G607" s="44" t="str">
        <f t="shared" si="1"/>
        <v>Augusto</v>
      </c>
      <c r="H607" s="46" t="s">
        <v>111</v>
      </c>
      <c r="I607" s="46" t="s">
        <v>24</v>
      </c>
      <c r="J607" s="44" t="str">
        <f t="shared" si="7"/>
        <v>Não</v>
      </c>
      <c r="K607" s="47">
        <v>44951.0</v>
      </c>
      <c r="L607" s="45"/>
      <c r="M607" s="45" t="s">
        <v>270</v>
      </c>
      <c r="N607" s="48">
        <v>0.025</v>
      </c>
      <c r="O607" s="44" t="s">
        <v>42</v>
      </c>
      <c r="P607" s="49">
        <v>0.2</v>
      </c>
      <c r="Q607" s="138"/>
      <c r="R607" s="138"/>
      <c r="S607" s="45" t="s">
        <v>113</v>
      </c>
      <c r="T607" s="24" t="s">
        <v>2051</v>
      </c>
      <c r="U607" s="9" t="s">
        <v>29</v>
      </c>
      <c r="V607" s="51" t="str">
        <f t="shared" si="8"/>
        <v>Ativo</v>
      </c>
      <c r="W607" s="45"/>
      <c r="X607" s="52" t="s">
        <v>124</v>
      </c>
      <c r="Y607" s="54"/>
      <c r="Z607" s="54"/>
      <c r="AA607" s="54"/>
      <c r="AB607" s="54">
        <v>0.5</v>
      </c>
      <c r="AC607" s="54">
        <v>129462.59</v>
      </c>
      <c r="AD607" s="54">
        <v>144797.29</v>
      </c>
      <c r="AE607" s="54">
        <v>145316.61</v>
      </c>
      <c r="AF607" s="54">
        <v>145842.39</v>
      </c>
      <c r="AG607" s="54">
        <v>147938.64</v>
      </c>
      <c r="AH607" s="54">
        <v>152357.62</v>
      </c>
      <c r="AI607" s="54">
        <v>156012.55</v>
      </c>
      <c r="AJ607" s="54">
        <v>154568.8</v>
      </c>
      <c r="AK607" s="54">
        <v>194407.84</v>
      </c>
      <c r="AL607" s="54">
        <v>193488.64</v>
      </c>
      <c r="AM607" s="54">
        <v>200174.42</v>
      </c>
      <c r="AN607" s="54">
        <v>205376.18</v>
      </c>
      <c r="AO607" s="54">
        <v>197933.0</v>
      </c>
      <c r="AP607" s="53">
        <v>199573.02</v>
      </c>
      <c r="AQ607" s="53">
        <v>216644.68</v>
      </c>
      <c r="AR607" s="53">
        <v>213157.32</v>
      </c>
      <c r="AS607" s="53">
        <v>210811.6</v>
      </c>
      <c r="AT607" s="53">
        <f t="array" ref="AT607">XLOOKUP(C607,'PL TOTAL D0'!A:A,'PL TOTAL D0'!C:C,"")</f>
        <v>211610.3</v>
      </c>
    </row>
    <row r="608" ht="15.75" customHeight="1">
      <c r="A608" s="41" t="s">
        <v>36</v>
      </c>
      <c r="B608" s="42" t="s">
        <v>2052</v>
      </c>
      <c r="C608" s="43" t="s">
        <v>2053</v>
      </c>
      <c r="D608" s="44" t="s">
        <v>18</v>
      </c>
      <c r="E608" s="45" t="s">
        <v>29</v>
      </c>
      <c r="F608" s="9" t="s">
        <v>624</v>
      </c>
      <c r="G608" s="44" t="str">
        <f t="shared" si="1"/>
        <v>Augusto</v>
      </c>
      <c r="H608" s="51" t="s">
        <v>147</v>
      </c>
      <c r="I608" s="51" t="s">
        <v>220</v>
      </c>
      <c r="J608" s="44" t="str">
        <f t="shared" si="7"/>
        <v>Não</v>
      </c>
      <c r="K608" s="47">
        <v>45042.0</v>
      </c>
      <c r="L608" s="45"/>
      <c r="M608" s="45" t="s">
        <v>270</v>
      </c>
      <c r="N608" s="48">
        <v>0.02</v>
      </c>
      <c r="O608" s="44" t="s">
        <v>42</v>
      </c>
      <c r="P608" s="49">
        <v>0.2</v>
      </c>
      <c r="Q608" s="60"/>
      <c r="R608" s="70" t="s">
        <v>2054</v>
      </c>
      <c r="S608" s="45" t="s">
        <v>113</v>
      </c>
      <c r="T608" s="24" t="s">
        <v>2055</v>
      </c>
      <c r="U608" s="9" t="s">
        <v>29</v>
      </c>
      <c r="V608" s="51" t="str">
        <f t="shared" si="8"/>
        <v>Ativo</v>
      </c>
      <c r="W608" s="45"/>
      <c r="X608" s="52" t="s">
        <v>124</v>
      </c>
      <c r="Y608" s="54"/>
      <c r="Z608" s="54"/>
      <c r="AA608" s="54"/>
      <c r="AB608" s="54"/>
      <c r="AC608" s="54"/>
      <c r="AD608" s="54"/>
      <c r="AE608" s="54"/>
      <c r="AF608" s="54">
        <v>504162.28</v>
      </c>
      <c r="AG608" s="54">
        <v>618853.27</v>
      </c>
      <c r="AH608" s="54">
        <v>636897.62</v>
      </c>
      <c r="AI608" s="54">
        <v>652844.08</v>
      </c>
      <c r="AJ608" s="54">
        <v>641406.1</v>
      </c>
      <c r="AK608" s="54">
        <v>642259.74</v>
      </c>
      <c r="AL608" s="54">
        <v>635116.45</v>
      </c>
      <c r="AM608" s="54">
        <v>657145.17</v>
      </c>
      <c r="AN608" s="54">
        <v>674875.78</v>
      </c>
      <c r="AO608" s="54">
        <v>651865.15</v>
      </c>
      <c r="AP608" s="53">
        <v>575384.85</v>
      </c>
      <c r="AQ608" s="53">
        <v>582727.07</v>
      </c>
      <c r="AR608" s="53">
        <v>918.37</v>
      </c>
      <c r="AS608" s="53">
        <v>918.37</v>
      </c>
      <c r="AT608" s="53">
        <f t="array" ref="AT608">XLOOKUP(C608,'PL TOTAL D0'!A:A,'PL TOTAL D0'!C:C,"")</f>
        <v>967.08</v>
      </c>
    </row>
    <row r="609" ht="15.75" customHeight="1">
      <c r="A609" s="41" t="s">
        <v>36</v>
      </c>
      <c r="B609" s="61" t="s">
        <v>2056</v>
      </c>
      <c r="C609" s="43" t="s">
        <v>2057</v>
      </c>
      <c r="D609" s="44" t="s">
        <v>56</v>
      </c>
      <c r="E609" s="45" t="s">
        <v>29</v>
      </c>
      <c r="F609" s="44" t="s">
        <v>2058</v>
      </c>
      <c r="G609" s="44" t="str">
        <f t="shared" si="1"/>
        <v>Augusto</v>
      </c>
      <c r="H609" s="51" t="s">
        <v>147</v>
      </c>
      <c r="I609" s="46" t="s">
        <v>24</v>
      </c>
      <c r="J609" s="44" t="str">
        <f t="shared" si="7"/>
        <v>Sim</v>
      </c>
      <c r="K609" s="47">
        <v>45012.0</v>
      </c>
      <c r="L609" s="45"/>
      <c r="M609" s="45" t="s">
        <v>41</v>
      </c>
      <c r="N609" s="48">
        <v>0.015</v>
      </c>
      <c r="O609" s="44" t="s">
        <v>42</v>
      </c>
      <c r="P609" s="49">
        <v>0.1</v>
      </c>
      <c r="Q609" s="173" t="s">
        <v>2059</v>
      </c>
      <c r="R609" s="138"/>
      <c r="S609" s="45" t="s">
        <v>113</v>
      </c>
      <c r="T609" s="24" t="s">
        <v>2060</v>
      </c>
      <c r="U609" s="9" t="s">
        <v>29</v>
      </c>
      <c r="V609" s="51" t="str">
        <f t="shared" si="8"/>
        <v>Ativo</v>
      </c>
      <c r="W609" s="45"/>
      <c r="X609" s="52" t="s">
        <v>124</v>
      </c>
      <c r="Y609" s="54"/>
      <c r="Z609" s="54"/>
      <c r="AA609" s="54"/>
      <c r="AB609" s="54"/>
      <c r="AC609" s="54"/>
      <c r="AD609" s="54"/>
      <c r="AE609" s="54">
        <v>350337.58</v>
      </c>
      <c r="AF609" s="54">
        <v>351903.67</v>
      </c>
      <c r="AG609" s="54">
        <v>340102.23</v>
      </c>
      <c r="AH609" s="54">
        <v>332995.49</v>
      </c>
      <c r="AI609" s="54">
        <v>314336.41</v>
      </c>
      <c r="AJ609" s="54">
        <v>242316.62</v>
      </c>
      <c r="AK609" s="54">
        <v>213072.17</v>
      </c>
      <c r="AL609" s="54">
        <v>172288.07</v>
      </c>
      <c r="AM609" s="54">
        <v>135635.54</v>
      </c>
      <c r="AN609" s="54">
        <v>82464.94</v>
      </c>
      <c r="AO609" s="54">
        <v>50275.19</v>
      </c>
      <c r="AP609" s="53">
        <v>16773.51</v>
      </c>
      <c r="AQ609" s="53">
        <v>16731.64</v>
      </c>
      <c r="AR609" s="53">
        <v>16735.57</v>
      </c>
      <c r="AS609" s="53">
        <v>16733.84</v>
      </c>
      <c r="AT609" s="53">
        <f t="array" ref="AT609">XLOOKUP(C609,'PL TOTAL D0'!A:A,'PL TOTAL D0'!C:C,"")</f>
        <v>16736.52</v>
      </c>
    </row>
    <row r="610" ht="15.75" customHeight="1">
      <c r="A610" s="41" t="s">
        <v>36</v>
      </c>
      <c r="B610" s="114" t="s">
        <v>2061</v>
      </c>
      <c r="C610" s="56" t="s">
        <v>2062</v>
      </c>
      <c r="D610" s="9" t="s">
        <v>56</v>
      </c>
      <c r="E610" s="24" t="s">
        <v>29</v>
      </c>
      <c r="F610" s="9" t="s">
        <v>2063</v>
      </c>
      <c r="G610" s="44" t="str">
        <f t="shared" si="1"/>
        <v>Bruno</v>
      </c>
      <c r="H610" s="51" t="s">
        <v>206</v>
      </c>
      <c r="I610" s="51" t="s">
        <v>24</v>
      </c>
      <c r="J610" s="44" t="str">
        <f t="shared" si="7"/>
        <v>Não</v>
      </c>
      <c r="K610" s="57">
        <v>45469.0</v>
      </c>
      <c r="L610" s="45"/>
      <c r="M610" s="24" t="s">
        <v>41</v>
      </c>
      <c r="N610" s="58">
        <v>0.01</v>
      </c>
      <c r="O610" s="9" t="s">
        <v>42</v>
      </c>
      <c r="P610" s="59">
        <v>0.1</v>
      </c>
      <c r="Q610" s="173"/>
      <c r="R610" s="138"/>
      <c r="S610" s="24" t="s">
        <v>113</v>
      </c>
      <c r="T610" s="24" t="s">
        <v>2064</v>
      </c>
      <c r="U610" s="9" t="s">
        <v>29</v>
      </c>
      <c r="V610" s="51" t="str">
        <f t="shared" si="8"/>
        <v>Ativo</v>
      </c>
      <c r="W610" s="24" t="s">
        <v>69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f t="array" ref="AT610">XLOOKUP(C610,'PL TOTAL D0'!A:A,'PL TOTAL D0'!C:C,"")</f>
        <v>1026925</v>
      </c>
    </row>
    <row r="611" ht="15.75" customHeight="1">
      <c r="A611" s="6" t="s">
        <v>36</v>
      </c>
      <c r="B611" s="55" t="s">
        <v>2065</v>
      </c>
      <c r="C611" s="56" t="s">
        <v>2066</v>
      </c>
      <c r="D611" s="9" t="s">
        <v>18</v>
      </c>
      <c r="E611" s="24" t="s">
        <v>29</v>
      </c>
      <c r="F611" s="9" t="s">
        <v>127</v>
      </c>
      <c r="G611" s="44" t="str">
        <f t="shared" si="1"/>
        <v>#N/A</v>
      </c>
      <c r="H611" s="51" t="s">
        <v>111</v>
      </c>
      <c r="I611" s="51" t="s">
        <v>24</v>
      </c>
      <c r="J611" s="44" t="str">
        <f t="shared" si="7"/>
        <v>Não</v>
      </c>
      <c r="K611" s="57">
        <v>45341.0</v>
      </c>
      <c r="L611" s="45"/>
      <c r="M611" s="24" t="s">
        <v>138</v>
      </c>
      <c r="N611" s="58">
        <v>0.01</v>
      </c>
      <c r="O611" s="9" t="s">
        <v>42</v>
      </c>
      <c r="P611" s="59">
        <v>0.0</v>
      </c>
      <c r="Q611" s="60"/>
      <c r="R611" s="138"/>
      <c r="S611" s="24" t="s">
        <v>113</v>
      </c>
      <c r="T611" s="24" t="s">
        <v>2067</v>
      </c>
      <c r="U611" s="9" t="s">
        <v>29</v>
      </c>
      <c r="V611" s="51" t="str">
        <f t="shared" si="8"/>
        <v>Ativo</v>
      </c>
      <c r="W611" s="45"/>
      <c r="X611" s="52" t="s">
        <v>124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3">
        <v>35089.67</v>
      </c>
      <c r="AQ611" s="53">
        <v>54451.84</v>
      </c>
      <c r="AR611" s="53">
        <v>54735.12</v>
      </c>
      <c r="AS611" s="53">
        <v>40428.39</v>
      </c>
      <c r="AT611" s="53" t="str">
        <f t="array" ref="AT611">XLOOKUP(C611,'PL TOTAL D0'!A:A,'PL TOTAL D0'!C:C,"")</f>
        <v/>
      </c>
    </row>
    <row r="612" ht="15.75" customHeight="1">
      <c r="A612" s="41" t="s">
        <v>36</v>
      </c>
      <c r="B612" s="42" t="s">
        <v>2068</v>
      </c>
      <c r="C612" s="43" t="s">
        <v>2069</v>
      </c>
      <c r="D612" s="44" t="s">
        <v>18</v>
      </c>
      <c r="E612" s="45" t="s">
        <v>29</v>
      </c>
      <c r="F612" s="44" t="s">
        <v>142</v>
      </c>
      <c r="G612" s="44" t="str">
        <f t="shared" si="1"/>
        <v>Augusto</v>
      </c>
      <c r="H612" s="51" t="s">
        <v>111</v>
      </c>
      <c r="I612" s="51" t="s">
        <v>24</v>
      </c>
      <c r="J612" s="44" t="str">
        <f t="shared" si="7"/>
        <v>Não</v>
      </c>
      <c r="K612" s="47">
        <v>45041.0</v>
      </c>
      <c r="L612" s="45"/>
      <c r="M612" s="45" t="s">
        <v>51</v>
      </c>
      <c r="N612" s="48">
        <v>0.007</v>
      </c>
      <c r="O612" s="44" t="s">
        <v>24</v>
      </c>
      <c r="P612" s="49">
        <v>0.0</v>
      </c>
      <c r="Q612" s="138"/>
      <c r="R612" s="138"/>
      <c r="S612" s="45" t="s">
        <v>113</v>
      </c>
      <c r="T612" s="24" t="s">
        <v>2070</v>
      </c>
      <c r="U612" s="9" t="s">
        <v>29</v>
      </c>
      <c r="V612" s="51" t="str">
        <f t="shared" si="8"/>
        <v>Ativo</v>
      </c>
      <c r="W612" s="45"/>
      <c r="X612" s="52" t="s">
        <v>124</v>
      </c>
      <c r="Y612" s="54"/>
      <c r="Z612" s="54"/>
      <c r="AA612" s="54"/>
      <c r="AB612" s="54"/>
      <c r="AC612" s="54"/>
      <c r="AD612" s="54"/>
      <c r="AE612" s="54">
        <v>0.0</v>
      </c>
      <c r="AF612" s="54">
        <v>107406.13</v>
      </c>
      <c r="AG612" s="54">
        <v>108108.28</v>
      </c>
      <c r="AH612" s="54">
        <v>107124.87</v>
      </c>
      <c r="AI612" s="54">
        <v>107989.96</v>
      </c>
      <c r="AJ612" s="54">
        <v>108656.69</v>
      </c>
      <c r="AK612" s="54">
        <v>109097.2</v>
      </c>
      <c r="AL612" s="54">
        <v>107631.81</v>
      </c>
      <c r="AM612" s="54">
        <v>109898.82</v>
      </c>
      <c r="AN612" s="54">
        <v>122192.3</v>
      </c>
      <c r="AO612" s="54">
        <v>138269.42</v>
      </c>
      <c r="AP612" s="53">
        <v>139093.12</v>
      </c>
      <c r="AQ612" s="53">
        <v>140285.0</v>
      </c>
      <c r="AR612" s="53">
        <v>155862.91</v>
      </c>
      <c r="AS612" s="53">
        <v>140794.6</v>
      </c>
      <c r="AT612" s="53">
        <f t="array" ref="AT612">XLOOKUP(C612,'PL TOTAL D0'!A:A,'PL TOTAL D0'!C:C,"")</f>
        <v>141707.2</v>
      </c>
    </row>
    <row r="613" ht="15.75" customHeight="1">
      <c r="A613" s="41" t="s">
        <v>36</v>
      </c>
      <c r="B613" s="66" t="s">
        <v>2071</v>
      </c>
      <c r="C613" s="43" t="s">
        <v>2072</v>
      </c>
      <c r="D613" s="44" t="s">
        <v>18</v>
      </c>
      <c r="E613" s="45" t="s">
        <v>29</v>
      </c>
      <c r="F613" s="44" t="s">
        <v>295</v>
      </c>
      <c r="G613" s="44" t="str">
        <f t="shared" si="1"/>
        <v>#N/A</v>
      </c>
      <c r="H613" s="51" t="s">
        <v>147</v>
      </c>
      <c r="I613" s="46" t="s">
        <v>160</v>
      </c>
      <c r="J613" s="44" t="str">
        <f t="shared" si="7"/>
        <v>Não</v>
      </c>
      <c r="K613" s="47">
        <v>45218.0</v>
      </c>
      <c r="L613" s="45"/>
      <c r="M613" s="45" t="s">
        <v>128</v>
      </c>
      <c r="N613" s="48">
        <v>0.0</v>
      </c>
      <c r="O613" s="44" t="s">
        <v>24</v>
      </c>
      <c r="P613" s="49">
        <v>0.0</v>
      </c>
      <c r="Q613" s="138"/>
      <c r="R613" s="138"/>
      <c r="S613" s="45" t="s">
        <v>365</v>
      </c>
      <c r="T613" s="24" t="s">
        <v>2073</v>
      </c>
      <c r="U613" s="9" t="s">
        <v>29</v>
      </c>
      <c r="V613" s="51" t="str">
        <f t="shared" si="8"/>
        <v>Ativo</v>
      </c>
      <c r="W613" s="45"/>
      <c r="X613" s="52" t="s">
        <v>124</v>
      </c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>
        <v>0.0</v>
      </c>
      <c r="AM613" s="54">
        <v>0.0</v>
      </c>
      <c r="AN613" s="54">
        <v>0.0</v>
      </c>
      <c r="AO613" s="54">
        <v>0.0</v>
      </c>
      <c r="AP613" s="53">
        <v>0.0</v>
      </c>
      <c r="AQ613" s="53">
        <v>0.0</v>
      </c>
      <c r="AR613" s="53">
        <v>0.0</v>
      </c>
      <c r="AS613" s="53">
        <v>0.0</v>
      </c>
      <c r="AT613" s="53" t="str">
        <f t="array" ref="AT613">XLOOKUP(C613,'PL TOTAL D0'!A:A,'PL TOTAL D0'!C:C,"")</f>
        <v/>
      </c>
    </row>
    <row r="614" ht="15.75" customHeight="1">
      <c r="A614" s="6" t="s">
        <v>36</v>
      </c>
      <c r="B614" s="64" t="s">
        <v>2074</v>
      </c>
      <c r="C614" s="65" t="s">
        <v>2075</v>
      </c>
      <c r="D614" s="9" t="s">
        <v>18</v>
      </c>
      <c r="E614" s="24" t="s">
        <v>29</v>
      </c>
      <c r="F614" s="9" t="s">
        <v>624</v>
      </c>
      <c r="G614" s="44" t="str">
        <f t="shared" si="1"/>
        <v>Augusto</v>
      </c>
      <c r="H614" s="51" t="s">
        <v>111</v>
      </c>
      <c r="I614" s="51" t="s">
        <v>24</v>
      </c>
      <c r="J614" s="44" t="str">
        <f>IF(Q613=0,"Não","Sim")</f>
        <v>Não</v>
      </c>
      <c r="K614" s="57">
        <v>45385.0</v>
      </c>
      <c r="L614" s="45"/>
      <c r="M614" s="24" t="s">
        <v>51</v>
      </c>
      <c r="N614" s="58">
        <v>0.012</v>
      </c>
      <c r="O614" s="9" t="s">
        <v>24</v>
      </c>
      <c r="P614" s="59">
        <v>0.0</v>
      </c>
      <c r="Q614" s="15" t="s">
        <v>2076</v>
      </c>
      <c r="R614" s="138"/>
      <c r="S614" s="24" t="s">
        <v>113</v>
      </c>
      <c r="T614" s="5" t="s">
        <v>2077</v>
      </c>
      <c r="U614" s="9" t="s">
        <v>29</v>
      </c>
      <c r="V614" s="51" t="str">
        <f t="shared" si="8"/>
        <v>Ativo</v>
      </c>
      <c r="W614" s="45"/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>
        <v>148083.84</v>
      </c>
      <c r="AS614" s="53">
        <v>213173.1</v>
      </c>
      <c r="AT614" s="53">
        <f t="array" ref="AT614">XLOOKUP(C614,'PL TOTAL D0'!A:A,'PL TOTAL D0'!C:C,"")</f>
        <v>241077.5</v>
      </c>
    </row>
    <row r="615" ht="15.75" customHeight="1">
      <c r="A615" s="41" t="s">
        <v>36</v>
      </c>
      <c r="B615" s="42" t="s">
        <v>2078</v>
      </c>
      <c r="C615" s="43" t="s">
        <v>2079</v>
      </c>
      <c r="D615" s="44" t="s">
        <v>18</v>
      </c>
      <c r="E615" s="45" t="s">
        <v>175</v>
      </c>
      <c r="F615" s="44" t="s">
        <v>176</v>
      </c>
      <c r="G615" s="44" t="str">
        <f t="shared" si="1"/>
        <v>Augusto</v>
      </c>
      <c r="H615" s="46" t="s">
        <v>147</v>
      </c>
      <c r="I615" s="46" t="s">
        <v>220</v>
      </c>
      <c r="J615" s="44" t="str">
        <f t="shared" ref="J615:J672" si="9">IF(Q615=0,"Não","Sim")</f>
        <v>Não</v>
      </c>
      <c r="K615" s="47">
        <v>45159.0</v>
      </c>
      <c r="L615" s="62"/>
      <c r="M615" s="45" t="s">
        <v>51</v>
      </c>
      <c r="N615" s="48">
        <v>0.012</v>
      </c>
      <c r="O615" s="44" t="s">
        <v>24</v>
      </c>
      <c r="P615" s="49">
        <v>0.0</v>
      </c>
      <c r="Q615" s="74"/>
      <c r="R615" s="235" t="s">
        <v>2080</v>
      </c>
      <c r="S615" s="45" t="s">
        <v>113</v>
      </c>
      <c r="T615" s="24" t="s">
        <v>2081</v>
      </c>
      <c r="U615" s="9" t="s">
        <v>179</v>
      </c>
      <c r="V615" s="51" t="str">
        <f t="shared" si="8"/>
        <v>Ativo</v>
      </c>
      <c r="W615" s="45"/>
      <c r="X615" s="52" t="s">
        <v>115</v>
      </c>
      <c r="Y615" s="54"/>
      <c r="Z615" s="54"/>
      <c r="AA615" s="54"/>
      <c r="AB615" s="54"/>
      <c r="AC615" s="54"/>
      <c r="AD615" s="54"/>
      <c r="AE615" s="54">
        <v>0.0</v>
      </c>
      <c r="AF615" s="54">
        <v>0.0</v>
      </c>
      <c r="AG615" s="54">
        <v>0.0</v>
      </c>
      <c r="AH615" s="54">
        <v>0.0</v>
      </c>
      <c r="AI615" s="54">
        <v>0.0</v>
      </c>
      <c r="AJ615" s="54">
        <v>48613.69</v>
      </c>
      <c r="AK615" s="54">
        <v>38676.69</v>
      </c>
      <c r="AL615" s="54">
        <v>0.05</v>
      </c>
      <c r="AM615" s="54">
        <v>0.05</v>
      </c>
      <c r="AN615" s="54">
        <v>0.05</v>
      </c>
      <c r="AO615" s="54">
        <v>0.05</v>
      </c>
      <c r="AP615" s="53">
        <v>0.16</v>
      </c>
      <c r="AQ615" s="53">
        <v>0.16</v>
      </c>
      <c r="AR615" s="53">
        <v>0.16</v>
      </c>
      <c r="AS615" s="53">
        <v>0.16</v>
      </c>
      <c r="AT615" s="53">
        <f t="array" ref="AT615">XLOOKUP(C615,'PL TOTAL D0'!A:A,'PL TOTAL D0'!C:C,"")</f>
        <v>0.16</v>
      </c>
    </row>
    <row r="616" ht="15.75" customHeight="1">
      <c r="A616" s="41" t="s">
        <v>36</v>
      </c>
      <c r="B616" s="42" t="s">
        <v>2082</v>
      </c>
      <c r="C616" s="43" t="s">
        <v>2083</v>
      </c>
      <c r="D616" s="44" t="s">
        <v>18</v>
      </c>
      <c r="E616" s="45" t="s">
        <v>29</v>
      </c>
      <c r="F616" s="44" t="s">
        <v>295</v>
      </c>
      <c r="G616" s="44" t="str">
        <f t="shared" si="1"/>
        <v>#N/A</v>
      </c>
      <c r="H616" s="46" t="s">
        <v>147</v>
      </c>
      <c r="I616" s="51" t="s">
        <v>160</v>
      </c>
      <c r="J616" s="44" t="str">
        <f t="shared" si="9"/>
        <v>Não</v>
      </c>
      <c r="K616" s="47">
        <v>45159.0</v>
      </c>
      <c r="L616" s="62"/>
      <c r="M616" s="45" t="s">
        <v>128</v>
      </c>
      <c r="N616" s="48">
        <v>0.0</v>
      </c>
      <c r="O616" s="44" t="s">
        <v>24</v>
      </c>
      <c r="P616" s="49">
        <v>0.0</v>
      </c>
      <c r="Q616" s="138"/>
      <c r="R616" s="236" t="s">
        <v>2084</v>
      </c>
      <c r="S616" s="45" t="s">
        <v>365</v>
      </c>
      <c r="T616" s="24" t="s">
        <v>2085</v>
      </c>
      <c r="U616" s="9" t="s">
        <v>29</v>
      </c>
      <c r="V616" s="51" t="str">
        <f t="shared" si="8"/>
        <v>Ativo</v>
      </c>
      <c r="W616" s="45"/>
      <c r="X616" s="52" t="s">
        <v>124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>
        <v>0.0</v>
      </c>
      <c r="AJ616" s="54">
        <v>0.0</v>
      </c>
      <c r="AK616" s="54">
        <v>0.0</v>
      </c>
      <c r="AL616" s="54">
        <v>0.0</v>
      </c>
      <c r="AM616" s="54">
        <v>0.0</v>
      </c>
      <c r="AN616" s="54">
        <v>0.0</v>
      </c>
      <c r="AO616" s="54">
        <v>0.0</v>
      </c>
      <c r="AP616" s="53">
        <v>0.0</v>
      </c>
      <c r="AQ616" s="53">
        <v>0.0</v>
      </c>
      <c r="AR616" s="53">
        <v>0.0</v>
      </c>
      <c r="AS616" s="53">
        <v>0.0</v>
      </c>
      <c r="AT616" s="53" t="str">
        <f t="array" ref="AT616">XLOOKUP(C616,'PL TOTAL D0'!A:A,'PL TOTAL D0'!C:C,"")</f>
        <v/>
      </c>
    </row>
    <row r="617" ht="15.75" customHeight="1">
      <c r="A617" s="41" t="s">
        <v>36</v>
      </c>
      <c r="B617" s="55" t="s">
        <v>2086</v>
      </c>
      <c r="C617" s="43" t="s">
        <v>2087</v>
      </c>
      <c r="D617" s="44" t="s">
        <v>18</v>
      </c>
      <c r="E617" s="45" t="s">
        <v>19</v>
      </c>
      <c r="F617" s="44" t="s">
        <v>20</v>
      </c>
      <c r="G617" s="44" t="str">
        <f t="shared" si="1"/>
        <v>Bruno</v>
      </c>
      <c r="H617" s="46" t="s">
        <v>111</v>
      </c>
      <c r="I617" s="46" t="s">
        <v>24</v>
      </c>
      <c r="J617" s="44" t="str">
        <f t="shared" si="9"/>
        <v>Não</v>
      </c>
      <c r="K617" s="47">
        <v>44951.0</v>
      </c>
      <c r="L617" s="45"/>
      <c r="M617" s="45" t="s">
        <v>51</v>
      </c>
      <c r="N617" s="48">
        <v>0.012</v>
      </c>
      <c r="O617" s="44" t="s">
        <v>24</v>
      </c>
      <c r="P617" s="49">
        <v>0.0</v>
      </c>
      <c r="Q617" s="41"/>
      <c r="R617" s="60" t="s">
        <v>2088</v>
      </c>
      <c r="S617" s="45" t="s">
        <v>113</v>
      </c>
      <c r="T617" s="24" t="s">
        <v>2089</v>
      </c>
      <c r="U617" s="9" t="s">
        <v>19</v>
      </c>
      <c r="V617" s="51" t="str">
        <f t="shared" si="8"/>
        <v>Ativo</v>
      </c>
      <c r="W617" s="45"/>
      <c r="X617" s="52" t="s">
        <v>124</v>
      </c>
      <c r="Y617" s="54"/>
      <c r="Z617" s="54"/>
      <c r="AA617" s="54"/>
      <c r="AB617" s="54"/>
      <c r="AC617" s="54">
        <v>640201.03</v>
      </c>
      <c r="AD617" s="54">
        <v>841947.6</v>
      </c>
      <c r="AE617" s="54">
        <v>851371.63</v>
      </c>
      <c r="AF617" s="54">
        <v>857106.85</v>
      </c>
      <c r="AG617" s="54">
        <v>820233.94</v>
      </c>
      <c r="AH617" s="54">
        <v>782725.41</v>
      </c>
      <c r="AI617" s="54">
        <v>788355.82</v>
      </c>
      <c r="AJ617" s="54">
        <v>815467.53</v>
      </c>
      <c r="AK617" s="54">
        <v>821280.09</v>
      </c>
      <c r="AL617" s="54">
        <v>827608.99</v>
      </c>
      <c r="AM617" s="54">
        <v>833741.49</v>
      </c>
      <c r="AN617" s="54">
        <v>855396.58</v>
      </c>
      <c r="AO617" s="54">
        <v>862753.85</v>
      </c>
      <c r="AP617" s="53">
        <v>969583.34</v>
      </c>
      <c r="AQ617" s="53">
        <v>978638.13</v>
      </c>
      <c r="AR617" s="53">
        <v>986443.11</v>
      </c>
      <c r="AS617" s="53">
        <v>989632.5</v>
      </c>
      <c r="AT617" s="53">
        <f t="array" ref="AT617">XLOOKUP(C617,'PL TOTAL D0'!A:A,'PL TOTAL D0'!C:C,"")</f>
        <v>1067985</v>
      </c>
    </row>
    <row r="618" ht="15.75" customHeight="1">
      <c r="A618" s="41" t="s">
        <v>36</v>
      </c>
      <c r="B618" s="127" t="s">
        <v>2090</v>
      </c>
      <c r="C618" s="43" t="s">
        <v>2091</v>
      </c>
      <c r="D618" s="44" t="s">
        <v>18</v>
      </c>
      <c r="E618" s="45" t="s">
        <v>175</v>
      </c>
      <c r="F618" s="44" t="s">
        <v>197</v>
      </c>
      <c r="G618" s="44" t="str">
        <f t="shared" si="1"/>
        <v>Augusto</v>
      </c>
      <c r="H618" s="46" t="s">
        <v>111</v>
      </c>
      <c r="I618" s="46" t="s">
        <v>24</v>
      </c>
      <c r="J618" s="44" t="str">
        <f t="shared" si="9"/>
        <v>Não</v>
      </c>
      <c r="K618" s="47">
        <v>45075.0</v>
      </c>
      <c r="L618" s="45"/>
      <c r="M618" s="45" t="s">
        <v>51</v>
      </c>
      <c r="N618" s="48">
        <v>0.012</v>
      </c>
      <c r="O618" s="44" t="s">
        <v>24</v>
      </c>
      <c r="P618" s="49">
        <v>0.0</v>
      </c>
      <c r="Q618" s="138"/>
      <c r="R618" s="138"/>
      <c r="S618" s="45" t="s">
        <v>113</v>
      </c>
      <c r="T618" s="24" t="s">
        <v>2092</v>
      </c>
      <c r="U618" s="9" t="s">
        <v>179</v>
      </c>
      <c r="V618" s="51" t="str">
        <f t="shared" si="8"/>
        <v>Ativo</v>
      </c>
      <c r="W618" s="45"/>
      <c r="X618" s="52" t="s">
        <v>115</v>
      </c>
      <c r="Y618" s="54"/>
      <c r="Z618" s="54"/>
      <c r="AA618" s="54"/>
      <c r="AB618" s="54"/>
      <c r="AC618" s="54"/>
      <c r="AD618" s="54"/>
      <c r="AE618" s="54">
        <v>0.0</v>
      </c>
      <c r="AF618" s="54">
        <v>0.0</v>
      </c>
      <c r="AG618" s="54">
        <v>357473.9</v>
      </c>
      <c r="AH618" s="54">
        <v>352698.01</v>
      </c>
      <c r="AI618" s="54">
        <v>342580.44</v>
      </c>
      <c r="AJ618" s="54">
        <v>333648.49</v>
      </c>
      <c r="AK618" s="54">
        <v>323131.19</v>
      </c>
      <c r="AL618" s="54">
        <v>312639.69</v>
      </c>
      <c r="AM618" s="54">
        <v>315737.75</v>
      </c>
      <c r="AN618" s="54">
        <v>306187.49</v>
      </c>
      <c r="AO618" s="54">
        <v>292129.58</v>
      </c>
      <c r="AP618" s="53">
        <v>283839.87</v>
      </c>
      <c r="AQ618" s="53">
        <v>273707.75</v>
      </c>
      <c r="AR618" s="53">
        <v>250411.36</v>
      </c>
      <c r="AS618" s="53">
        <v>240760.1</v>
      </c>
      <c r="AT618" s="53">
        <f t="array" ref="AT618">XLOOKUP(C618,'PL TOTAL D0'!A:A,'PL TOTAL D0'!C:C,"")</f>
        <v>231413.5</v>
      </c>
    </row>
    <row r="619" ht="15.75" customHeight="1">
      <c r="A619" s="6" t="s">
        <v>36</v>
      </c>
      <c r="B619" s="55" t="s">
        <v>2093</v>
      </c>
      <c r="C619" s="56" t="s">
        <v>2094</v>
      </c>
      <c r="D619" s="9" t="s">
        <v>18</v>
      </c>
      <c r="E619" s="24" t="s">
        <v>29</v>
      </c>
      <c r="F619" s="9" t="s">
        <v>142</v>
      </c>
      <c r="G619" s="44" t="str">
        <f t="shared" si="1"/>
        <v>Augusto</v>
      </c>
      <c r="H619" s="51" t="s">
        <v>111</v>
      </c>
      <c r="I619" s="51" t="s">
        <v>24</v>
      </c>
      <c r="J619" s="44" t="str">
        <f t="shared" si="9"/>
        <v>Não</v>
      </c>
      <c r="K619" s="57">
        <v>45308.0</v>
      </c>
      <c r="L619" s="45"/>
      <c r="M619" s="24" t="s">
        <v>128</v>
      </c>
      <c r="N619" s="58">
        <v>0.0</v>
      </c>
      <c r="O619" s="9" t="s">
        <v>24</v>
      </c>
      <c r="P619" s="59">
        <v>0.0</v>
      </c>
      <c r="Q619" s="138"/>
      <c r="R619" s="138"/>
      <c r="S619" s="24" t="s">
        <v>113</v>
      </c>
      <c r="T619" s="24" t="s">
        <v>2095</v>
      </c>
      <c r="U619" s="9" t="s">
        <v>29</v>
      </c>
      <c r="V619" s="51" t="str">
        <f t="shared" si="8"/>
        <v>Ativo</v>
      </c>
      <c r="W619" s="45"/>
      <c r="X619" s="52" t="s">
        <v>124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>
        <v>995.42</v>
      </c>
      <c r="AP619" s="53">
        <v>1299.02</v>
      </c>
      <c r="AQ619" s="53">
        <v>1301.52</v>
      </c>
      <c r="AR619" s="53">
        <v>1296.73</v>
      </c>
      <c r="AS619" s="53">
        <v>1303.74</v>
      </c>
      <c r="AT619" s="53">
        <f t="array" ref="AT619">XLOOKUP(C619,'PL TOTAL D0'!A:A,'PL TOTAL D0'!C:C,"")</f>
        <v>1300.2</v>
      </c>
    </row>
    <row r="620" ht="15.75" customHeight="1">
      <c r="A620" s="41" t="s">
        <v>36</v>
      </c>
      <c r="B620" s="237" t="s">
        <v>2096</v>
      </c>
      <c r="C620" s="43" t="s">
        <v>2097</v>
      </c>
      <c r="D620" s="44" t="s">
        <v>18</v>
      </c>
      <c r="E620" s="45" t="s">
        <v>175</v>
      </c>
      <c r="F620" s="44" t="s">
        <v>197</v>
      </c>
      <c r="G620" s="44" t="str">
        <f t="shared" si="1"/>
        <v>Augusto</v>
      </c>
      <c r="H620" s="46" t="s">
        <v>147</v>
      </c>
      <c r="I620" s="51" t="s">
        <v>220</v>
      </c>
      <c r="J620" s="44" t="str">
        <f t="shared" si="9"/>
        <v>Não</v>
      </c>
      <c r="K620" s="47">
        <v>45043.0</v>
      </c>
      <c r="L620" s="45"/>
      <c r="M620" s="45" t="s">
        <v>194</v>
      </c>
      <c r="N620" s="48">
        <v>0.008</v>
      </c>
      <c r="O620" s="44" t="s">
        <v>195</v>
      </c>
      <c r="P620" s="49">
        <v>0.1</v>
      </c>
      <c r="Q620" s="138"/>
      <c r="R620" s="238" t="s">
        <v>2098</v>
      </c>
      <c r="S620" s="45" t="s">
        <v>113</v>
      </c>
      <c r="T620" s="24" t="s">
        <v>2099</v>
      </c>
      <c r="U620" s="9" t="s">
        <v>864</v>
      </c>
      <c r="V620" s="51" t="str">
        <f t="shared" si="8"/>
        <v>Ativo</v>
      </c>
      <c r="W620" s="45"/>
      <c r="X620" s="52" t="s">
        <v>124</v>
      </c>
      <c r="Y620" s="54"/>
      <c r="Z620" s="54"/>
      <c r="AA620" s="54"/>
      <c r="AB620" s="54"/>
      <c r="AC620" s="54">
        <v>0.0</v>
      </c>
      <c r="AD620" s="54">
        <v>0.0</v>
      </c>
      <c r="AE620" s="54">
        <v>0.0</v>
      </c>
      <c r="AF620" s="54">
        <v>79248.86</v>
      </c>
      <c r="AG620" s="54">
        <v>712.78</v>
      </c>
      <c r="AH620" s="54">
        <v>712.78</v>
      </c>
      <c r="AI620" s="54">
        <v>729.09</v>
      </c>
      <c r="AJ620" s="54">
        <v>729.09</v>
      </c>
      <c r="AK620" s="54">
        <v>729.09</v>
      </c>
      <c r="AL620" s="54">
        <v>731.42</v>
      </c>
      <c r="AM620" s="54">
        <v>736.8</v>
      </c>
      <c r="AN620" s="54">
        <v>742.4</v>
      </c>
      <c r="AO620" s="54">
        <v>748.49</v>
      </c>
      <c r="AP620" s="53">
        <v>753.66</v>
      </c>
      <c r="AQ620" s="53">
        <v>759.0</v>
      </c>
      <c r="AR620" s="53">
        <v>764.74</v>
      </c>
      <c r="AS620" s="53">
        <v>770.18</v>
      </c>
      <c r="AT620" s="53">
        <f t="array" ref="AT620">XLOOKUP(C620,'PL TOTAL D0'!A:A,'PL TOTAL D0'!C:C,"")</f>
        <v>775.45</v>
      </c>
    </row>
    <row r="621" ht="15.75" customHeight="1">
      <c r="A621" s="41" t="s">
        <v>36</v>
      </c>
      <c r="B621" s="155" t="s">
        <v>2096</v>
      </c>
      <c r="C621" s="43" t="s">
        <v>2100</v>
      </c>
      <c r="D621" s="44" t="s">
        <v>18</v>
      </c>
      <c r="E621" s="45" t="s">
        <v>175</v>
      </c>
      <c r="F621" s="44" t="s">
        <v>197</v>
      </c>
      <c r="G621" s="44" t="str">
        <f t="shared" si="1"/>
        <v>Augusto</v>
      </c>
      <c r="H621" s="46" t="s">
        <v>111</v>
      </c>
      <c r="I621" s="46" t="s">
        <v>24</v>
      </c>
      <c r="J621" s="44" t="str">
        <f t="shared" si="9"/>
        <v>Não</v>
      </c>
      <c r="K621" s="47">
        <v>44928.0</v>
      </c>
      <c r="L621" s="45"/>
      <c r="M621" s="45" t="s">
        <v>190</v>
      </c>
      <c r="N621" s="48">
        <v>0.025</v>
      </c>
      <c r="O621" s="44" t="s">
        <v>191</v>
      </c>
      <c r="P621" s="49">
        <v>0.2</v>
      </c>
      <c r="Q621" s="138"/>
      <c r="R621" s="138"/>
      <c r="S621" s="45" t="s">
        <v>113</v>
      </c>
      <c r="T621" s="24" t="s">
        <v>2099</v>
      </c>
      <c r="U621" s="9" t="s">
        <v>864</v>
      </c>
      <c r="V621" s="51" t="str">
        <f t="shared" si="8"/>
        <v>Ativo</v>
      </c>
      <c r="W621" s="45"/>
      <c r="X621" s="52" t="s">
        <v>124</v>
      </c>
      <c r="Y621" s="54"/>
      <c r="Z621" s="54"/>
      <c r="AA621" s="54"/>
      <c r="AB621" s="54"/>
      <c r="AC621" s="54">
        <v>2.06</v>
      </c>
      <c r="AD621" s="54">
        <v>2.06</v>
      </c>
      <c r="AE621" s="54">
        <v>4226.53</v>
      </c>
      <c r="AF621" s="54">
        <v>38153.64</v>
      </c>
      <c r="AG621" s="54">
        <v>125151.44</v>
      </c>
      <c r="AH621" s="54">
        <v>123140.07</v>
      </c>
      <c r="AI621" s="54">
        <v>119855.66</v>
      </c>
      <c r="AJ621" s="54">
        <v>125631.62</v>
      </c>
      <c r="AK621" s="54">
        <v>130795.52</v>
      </c>
      <c r="AL621" s="54">
        <v>122488.33</v>
      </c>
      <c r="AM621" s="54">
        <v>131490.15</v>
      </c>
      <c r="AN621" s="54">
        <v>137780.79</v>
      </c>
      <c r="AO621" s="54">
        <v>111871.11</v>
      </c>
      <c r="AP621" s="53">
        <v>107340.63</v>
      </c>
      <c r="AQ621" s="53">
        <v>109137.66</v>
      </c>
      <c r="AR621" s="53">
        <v>104504.09</v>
      </c>
      <c r="AS621" s="53">
        <v>101336.4</v>
      </c>
      <c r="AT621" s="53">
        <f t="array" ref="AT621">XLOOKUP(C621,'PL TOTAL D0'!A:A,'PL TOTAL D0'!C:C,"")</f>
        <v>101500.5</v>
      </c>
    </row>
    <row r="622" ht="15.75" customHeight="1">
      <c r="A622" s="41" t="s">
        <v>36</v>
      </c>
      <c r="B622" s="42" t="s">
        <v>2101</v>
      </c>
      <c r="C622" s="43" t="s">
        <v>2102</v>
      </c>
      <c r="D622" s="44" t="s">
        <v>18</v>
      </c>
      <c r="E622" s="45" t="s">
        <v>29</v>
      </c>
      <c r="F622" s="44" t="s">
        <v>295</v>
      </c>
      <c r="G622" s="44" t="str">
        <f t="shared" si="1"/>
        <v>Augusto</v>
      </c>
      <c r="H622" s="46" t="s">
        <v>111</v>
      </c>
      <c r="I622" s="46" t="s">
        <v>24</v>
      </c>
      <c r="J622" s="44" t="str">
        <f t="shared" si="9"/>
        <v>Não</v>
      </c>
      <c r="K622" s="47">
        <v>45163.0</v>
      </c>
      <c r="L622" s="62"/>
      <c r="M622" s="45" t="s">
        <v>41</v>
      </c>
      <c r="N622" s="48">
        <v>0.015</v>
      </c>
      <c r="O622" s="44" t="s">
        <v>42</v>
      </c>
      <c r="P622" s="49">
        <v>0.1</v>
      </c>
      <c r="Q622" s="60"/>
      <c r="R622" s="138"/>
      <c r="S622" s="45" t="s">
        <v>113</v>
      </c>
      <c r="T622" s="24" t="s">
        <v>2103</v>
      </c>
      <c r="U622" s="9" t="s">
        <v>29</v>
      </c>
      <c r="V622" s="51" t="str">
        <f t="shared" si="8"/>
        <v>Ativo</v>
      </c>
      <c r="W622" s="45"/>
      <c r="X622" s="52" t="s">
        <v>124</v>
      </c>
      <c r="Y622" s="54"/>
      <c r="Z622" s="54"/>
      <c r="AA622" s="54"/>
      <c r="AB622" s="54"/>
      <c r="AC622" s="54">
        <v>0.0</v>
      </c>
      <c r="AD622" s="54">
        <v>0.0</v>
      </c>
      <c r="AE622" s="54">
        <v>0.0</v>
      </c>
      <c r="AF622" s="54">
        <v>0.0</v>
      </c>
      <c r="AG622" s="54">
        <v>0.0</v>
      </c>
      <c r="AH622" s="54">
        <v>0.0</v>
      </c>
      <c r="AI622" s="54">
        <v>0.0</v>
      </c>
      <c r="AJ622" s="54">
        <v>0.0</v>
      </c>
      <c r="AK622" s="54">
        <v>0.0</v>
      </c>
      <c r="AL622" s="54">
        <v>34032.59</v>
      </c>
      <c r="AM622" s="54">
        <v>34332.67</v>
      </c>
      <c r="AN622" s="54">
        <v>34603.74</v>
      </c>
      <c r="AO622" s="54">
        <v>20766.33</v>
      </c>
      <c r="AP622" s="53">
        <v>20899.85</v>
      </c>
      <c r="AQ622" s="53">
        <v>21052.45</v>
      </c>
      <c r="AR622" s="53">
        <v>21216.61</v>
      </c>
      <c r="AS622" s="53">
        <v>21367.48</v>
      </c>
      <c r="AT622" s="53">
        <f t="array" ref="AT622">XLOOKUP(C622,'PL TOTAL D0'!A:A,'PL TOTAL D0'!C:C,"")</f>
        <v>21246.88</v>
      </c>
    </row>
    <row r="623" ht="15.75" customHeight="1">
      <c r="A623" s="41" t="s">
        <v>36</v>
      </c>
      <c r="B623" s="42" t="s">
        <v>2104</v>
      </c>
      <c r="C623" s="43" t="s">
        <v>2105</v>
      </c>
      <c r="D623" s="44" t="s">
        <v>56</v>
      </c>
      <c r="E623" s="45" t="s">
        <v>29</v>
      </c>
      <c r="F623" s="44" t="s">
        <v>408</v>
      </c>
      <c r="G623" s="44" t="str">
        <f t="shared" si="1"/>
        <v>Breno</v>
      </c>
      <c r="H623" s="46" t="s">
        <v>111</v>
      </c>
      <c r="I623" s="46" t="s">
        <v>24</v>
      </c>
      <c r="J623" s="44" t="str">
        <f t="shared" si="9"/>
        <v>Não</v>
      </c>
      <c r="K623" s="47">
        <v>45168.0</v>
      </c>
      <c r="L623" s="62"/>
      <c r="M623" s="45" t="s">
        <v>51</v>
      </c>
      <c r="N623" s="48">
        <v>0.005</v>
      </c>
      <c r="O623" s="44" t="s">
        <v>24</v>
      </c>
      <c r="P623" s="49">
        <v>0.0</v>
      </c>
      <c r="Q623" s="138"/>
      <c r="R623" s="138"/>
      <c r="S623" s="45" t="s">
        <v>113</v>
      </c>
      <c r="T623" s="24" t="s">
        <v>2106</v>
      </c>
      <c r="U623" s="9" t="s">
        <v>29</v>
      </c>
      <c r="V623" s="51" t="str">
        <f t="shared" si="8"/>
        <v>Ativo</v>
      </c>
      <c r="W623" s="45"/>
      <c r="X623" s="52" t="s">
        <v>115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>
        <v>686313.07</v>
      </c>
      <c r="AK623" s="54">
        <v>695559.77</v>
      </c>
      <c r="AL623" s="54">
        <v>701272.22</v>
      </c>
      <c r="AM623" s="54">
        <v>546580.13</v>
      </c>
      <c r="AN623" s="54">
        <v>533184.53</v>
      </c>
      <c r="AO623" s="54">
        <v>618511.71</v>
      </c>
      <c r="AP623" s="53">
        <v>674920.46</v>
      </c>
      <c r="AQ623" s="53">
        <v>676174.01</v>
      </c>
      <c r="AR623" s="53">
        <v>677461.23</v>
      </c>
      <c r="AS623" s="53">
        <v>680717.2</v>
      </c>
      <c r="AT623" s="53">
        <f t="array" ref="AT623">XLOOKUP(C623,'PL TOTAL D0'!A:A,'PL TOTAL D0'!C:C,"")</f>
        <v>674844</v>
      </c>
    </row>
    <row r="624" ht="13.5" customHeight="1">
      <c r="A624" s="41" t="s">
        <v>36</v>
      </c>
      <c r="B624" s="42" t="s">
        <v>2107</v>
      </c>
      <c r="C624" s="43" t="s">
        <v>2108</v>
      </c>
      <c r="D624" s="44" t="s">
        <v>18</v>
      </c>
      <c r="E624" s="45" t="s">
        <v>29</v>
      </c>
      <c r="F624" s="44" t="s">
        <v>295</v>
      </c>
      <c r="G624" s="44" t="str">
        <f t="shared" si="1"/>
        <v>#N/A</v>
      </c>
      <c r="H624" s="51" t="s">
        <v>186</v>
      </c>
      <c r="I624" s="51" t="s">
        <v>24</v>
      </c>
      <c r="J624" s="44" t="str">
        <f t="shared" si="9"/>
        <v>Não</v>
      </c>
      <c r="K624" s="47">
        <v>45117.0</v>
      </c>
      <c r="L624" s="68">
        <v>45450.0</v>
      </c>
      <c r="M624" s="45" t="s">
        <v>51</v>
      </c>
      <c r="N624" s="48">
        <v>0.011</v>
      </c>
      <c r="O624" s="44" t="s">
        <v>24</v>
      </c>
      <c r="P624" s="49">
        <v>0.0</v>
      </c>
      <c r="Q624" s="138"/>
      <c r="R624" s="138"/>
      <c r="S624" s="45" t="s">
        <v>113</v>
      </c>
      <c r="T624" s="24" t="s">
        <v>2109</v>
      </c>
      <c r="U624" s="9" t="s">
        <v>29</v>
      </c>
      <c r="V624" s="51" t="str">
        <f t="shared" si="8"/>
        <v>Encerrado</v>
      </c>
      <c r="W624" s="45"/>
      <c r="X624" s="52" t="s">
        <v>124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>
        <v>266116.93</v>
      </c>
      <c r="AJ624" s="54">
        <v>313.8</v>
      </c>
      <c r="AK624" s="54">
        <v>277.3</v>
      </c>
      <c r="AL624" s="54">
        <v>277.3</v>
      </c>
      <c r="AM624" s="54">
        <v>277.3</v>
      </c>
      <c r="AN624" s="54">
        <v>277.66</v>
      </c>
      <c r="AO624" s="54">
        <v>280.32</v>
      </c>
      <c r="AP624" s="53">
        <v>282.55</v>
      </c>
      <c r="AQ624" s="53">
        <v>284.91</v>
      </c>
      <c r="AR624" s="53">
        <v>287.41</v>
      </c>
      <c r="AS624" s="53">
        <v>0.0</v>
      </c>
      <c r="AT624" s="53" t="str">
        <f t="array" ref="AT624">XLOOKUP(C624,'PL TOTAL D0'!A:A,'PL TOTAL D0'!C:C,"")</f>
        <v/>
      </c>
    </row>
    <row r="625" ht="15.75" customHeight="1">
      <c r="A625" s="41" t="s">
        <v>36</v>
      </c>
      <c r="B625" s="120" t="s">
        <v>2110</v>
      </c>
      <c r="C625" s="56" t="s">
        <v>2111</v>
      </c>
      <c r="D625" s="44" t="s">
        <v>18</v>
      </c>
      <c r="E625" s="45" t="s">
        <v>29</v>
      </c>
      <c r="F625" s="44" t="s">
        <v>295</v>
      </c>
      <c r="G625" s="44" t="str">
        <f t="shared" si="1"/>
        <v>Augusto</v>
      </c>
      <c r="H625" s="51" t="s">
        <v>111</v>
      </c>
      <c r="I625" s="51" t="s">
        <v>24</v>
      </c>
      <c r="J625" s="44" t="str">
        <f t="shared" si="9"/>
        <v>Sim</v>
      </c>
      <c r="K625" s="47">
        <v>45155.0</v>
      </c>
      <c r="L625" s="62"/>
      <c r="M625" s="45" t="s">
        <v>190</v>
      </c>
      <c r="N625" s="48">
        <v>0.02</v>
      </c>
      <c r="O625" s="44" t="s">
        <v>191</v>
      </c>
      <c r="P625" s="49">
        <v>0.2</v>
      </c>
      <c r="Q625" s="137" t="s">
        <v>2112</v>
      </c>
      <c r="R625" s="138"/>
      <c r="S625" s="45" t="s">
        <v>113</v>
      </c>
      <c r="T625" s="24" t="s">
        <v>2113</v>
      </c>
      <c r="U625" s="9" t="s">
        <v>29</v>
      </c>
      <c r="V625" s="51" t="str">
        <f t="shared" si="8"/>
        <v>Ativo</v>
      </c>
      <c r="W625" s="45"/>
      <c r="X625" s="52" t="s">
        <v>124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>
        <v>413199.93</v>
      </c>
      <c r="AJ625" s="54">
        <v>100505.12</v>
      </c>
      <c r="AK625" s="54">
        <v>2.57</v>
      </c>
      <c r="AL625" s="54">
        <v>0.0</v>
      </c>
      <c r="AM625" s="54">
        <v>0.0</v>
      </c>
      <c r="AN625" s="54">
        <v>0.0</v>
      </c>
      <c r="AO625" s="54">
        <v>0.0</v>
      </c>
      <c r="AP625" s="53">
        <v>0.43</v>
      </c>
      <c r="AQ625" s="53">
        <v>112663.48</v>
      </c>
      <c r="AR625" s="53">
        <v>109084.5</v>
      </c>
      <c r="AS625" s="53">
        <v>106510.3</v>
      </c>
      <c r="AT625" s="53">
        <f t="array" ref="AT625">XLOOKUP(C625,'PL TOTAL D0'!A:A,'PL TOTAL D0'!C:C,"")</f>
        <v>107853</v>
      </c>
    </row>
    <row r="626" ht="15.75" customHeight="1">
      <c r="A626" s="41" t="s">
        <v>36</v>
      </c>
      <c r="B626" s="120" t="s">
        <v>2110</v>
      </c>
      <c r="C626" s="43" t="s">
        <v>2114</v>
      </c>
      <c r="D626" s="44" t="s">
        <v>18</v>
      </c>
      <c r="E626" s="45" t="s">
        <v>29</v>
      </c>
      <c r="F626" s="44" t="s">
        <v>295</v>
      </c>
      <c r="G626" s="44" t="str">
        <f t="shared" si="1"/>
        <v>Bruno</v>
      </c>
      <c r="H626" s="46" t="s">
        <v>111</v>
      </c>
      <c r="I626" s="46" t="s">
        <v>24</v>
      </c>
      <c r="J626" s="44" t="str">
        <f t="shared" si="9"/>
        <v>Não</v>
      </c>
      <c r="K626" s="47">
        <v>45121.0</v>
      </c>
      <c r="L626" s="62"/>
      <c r="M626" s="45" t="s">
        <v>51</v>
      </c>
      <c r="N626" s="48">
        <v>0.01</v>
      </c>
      <c r="O626" s="44" t="s">
        <v>24</v>
      </c>
      <c r="P626" s="49">
        <v>0.0</v>
      </c>
      <c r="Q626" s="183"/>
      <c r="R626" s="138"/>
      <c r="S626" s="45" t="s">
        <v>113</v>
      </c>
      <c r="T626" s="24" t="s">
        <v>2109</v>
      </c>
      <c r="U626" s="9" t="s">
        <v>29</v>
      </c>
      <c r="V626" s="51" t="str">
        <f t="shared" si="8"/>
        <v>Ativo</v>
      </c>
      <c r="W626" s="45"/>
      <c r="X626" s="52" t="s">
        <v>124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>
        <v>74859.75</v>
      </c>
      <c r="AJ626" s="54">
        <v>761838.54</v>
      </c>
      <c r="AK626" s="54">
        <v>1069740.49</v>
      </c>
      <c r="AL626" s="54">
        <v>1078972.63</v>
      </c>
      <c r="AM626" s="54">
        <v>1313535.01</v>
      </c>
      <c r="AN626" s="54">
        <v>1325726.86</v>
      </c>
      <c r="AO626" s="54">
        <v>1547689.79</v>
      </c>
      <c r="AP626" s="53">
        <v>1561784.18</v>
      </c>
      <c r="AQ626" s="53">
        <v>1563469.43</v>
      </c>
      <c r="AR626" s="53">
        <v>1578160.53</v>
      </c>
      <c r="AS626" s="53">
        <v>1844207.0</v>
      </c>
      <c r="AT626" s="53">
        <f t="array" ref="AT626">XLOOKUP(C626,'PL TOTAL D0'!A:A,'PL TOTAL D0'!C:C,"")</f>
        <v>1859652</v>
      </c>
    </row>
    <row r="627" ht="15.75" customHeight="1">
      <c r="A627" s="41" t="s">
        <v>36</v>
      </c>
      <c r="B627" s="42" t="s">
        <v>2115</v>
      </c>
      <c r="C627" s="43" t="s">
        <v>2116</v>
      </c>
      <c r="D627" s="44" t="s">
        <v>18</v>
      </c>
      <c r="E627" s="45" t="s">
        <v>175</v>
      </c>
      <c r="F627" s="44" t="s">
        <v>525</v>
      </c>
      <c r="G627" s="44" t="str">
        <f t="shared" si="1"/>
        <v>Augusto</v>
      </c>
      <c r="H627" s="46" t="s">
        <v>111</v>
      </c>
      <c r="I627" s="46" t="s">
        <v>24</v>
      </c>
      <c r="J627" s="44" t="str">
        <f t="shared" si="9"/>
        <v>Não</v>
      </c>
      <c r="K627" s="47">
        <v>45133.0</v>
      </c>
      <c r="L627" s="62"/>
      <c r="M627" s="45" t="s">
        <v>51</v>
      </c>
      <c r="N627" s="48">
        <v>0.012</v>
      </c>
      <c r="O627" s="44" t="s">
        <v>24</v>
      </c>
      <c r="P627" s="49">
        <v>0.0</v>
      </c>
      <c r="Q627" s="138"/>
      <c r="R627" s="138"/>
      <c r="S627" s="45" t="s">
        <v>113</v>
      </c>
      <c r="T627" s="24" t="s">
        <v>2117</v>
      </c>
      <c r="U627" s="9" t="s">
        <v>46</v>
      </c>
      <c r="V627" s="51" t="str">
        <f t="shared" si="8"/>
        <v>Ativo</v>
      </c>
      <c r="W627" s="45"/>
      <c r="X627" s="52" t="s">
        <v>124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>
        <v>100133.79</v>
      </c>
      <c r="AJ627" s="54">
        <v>151456.37</v>
      </c>
      <c r="AK627" s="54">
        <v>152699.95</v>
      </c>
      <c r="AL627" s="54">
        <v>154046.65</v>
      </c>
      <c r="AM627" s="54">
        <v>155203.75</v>
      </c>
      <c r="AN627" s="54">
        <v>156461.77</v>
      </c>
      <c r="AO627" s="54">
        <v>157315.28</v>
      </c>
      <c r="AP627" s="53">
        <v>158558.25</v>
      </c>
      <c r="AQ627" s="53">
        <v>159902.35</v>
      </c>
      <c r="AR627" s="53">
        <v>161099.12</v>
      </c>
      <c r="AS627" s="53">
        <v>162353.1</v>
      </c>
      <c r="AT627" s="53">
        <f t="array" ref="AT627">XLOOKUP(C627,'PL TOTAL D0'!A:A,'PL TOTAL D0'!C:C,"")</f>
        <v>163642</v>
      </c>
    </row>
    <row r="628" ht="15.75" customHeight="1">
      <c r="A628" s="41" t="s">
        <v>36</v>
      </c>
      <c r="B628" s="20" t="s">
        <v>2118</v>
      </c>
      <c r="C628" s="21" t="s">
        <v>2119</v>
      </c>
      <c r="D628" s="9" t="s">
        <v>49</v>
      </c>
      <c r="E628" s="24" t="s">
        <v>19</v>
      </c>
      <c r="F628" s="9" t="s">
        <v>50</v>
      </c>
      <c r="G628" s="44" t="str">
        <f t="shared" si="1"/>
        <v>Augusto</v>
      </c>
      <c r="H628" s="51" t="s">
        <v>111</v>
      </c>
      <c r="I628" s="51" t="s">
        <v>24</v>
      </c>
      <c r="J628" s="44" t="str">
        <f t="shared" si="9"/>
        <v>Não</v>
      </c>
      <c r="K628" s="57">
        <v>45385.0</v>
      </c>
      <c r="L628" s="62"/>
      <c r="M628" s="24" t="s">
        <v>51</v>
      </c>
      <c r="N628" s="58">
        <v>0.01</v>
      </c>
      <c r="O628" s="9" t="s">
        <v>24</v>
      </c>
      <c r="P628" s="59">
        <v>0.0</v>
      </c>
      <c r="Q628" s="138"/>
      <c r="R628" s="138"/>
      <c r="S628" s="24" t="s">
        <v>113</v>
      </c>
      <c r="T628" s="23" t="s">
        <v>2120</v>
      </c>
      <c r="U628" s="9" t="s">
        <v>29</v>
      </c>
      <c r="V628" s="51" t="str">
        <f t="shared" si="8"/>
        <v>Ativo</v>
      </c>
      <c r="W628" s="45"/>
      <c r="X628" s="52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3"/>
      <c r="AQ628" s="53"/>
      <c r="AR628" s="53">
        <v>273459.23</v>
      </c>
      <c r="AS628" s="53">
        <v>275837.8</v>
      </c>
      <c r="AT628" s="53">
        <f t="array" ref="AT628">XLOOKUP(C628,'PL TOTAL D0'!A:A,'PL TOTAL D0'!C:C,"")</f>
        <v>278257.3</v>
      </c>
    </row>
    <row r="629" ht="15.75" customHeight="1">
      <c r="A629" s="6" t="s">
        <v>36</v>
      </c>
      <c r="B629" s="6" t="s">
        <v>2121</v>
      </c>
      <c r="C629" s="21" t="s">
        <v>2122</v>
      </c>
      <c r="D629" s="9" t="s">
        <v>18</v>
      </c>
      <c r="E629" s="24" t="s">
        <v>29</v>
      </c>
      <c r="F629" s="9" t="s">
        <v>205</v>
      </c>
      <c r="G629" s="44" t="str">
        <f t="shared" si="1"/>
        <v>Augusto</v>
      </c>
      <c r="H629" s="51" t="s">
        <v>111</v>
      </c>
      <c r="I629" s="51" t="s">
        <v>24</v>
      </c>
      <c r="J629" s="44" t="str">
        <f t="shared" si="9"/>
        <v>Não</v>
      </c>
      <c r="K629" s="57">
        <v>45369.0</v>
      </c>
      <c r="L629" s="62"/>
      <c r="M629" s="24" t="s">
        <v>41</v>
      </c>
      <c r="N629" s="58">
        <v>0.016</v>
      </c>
      <c r="O629" s="9" t="s">
        <v>42</v>
      </c>
      <c r="P629" s="59">
        <v>0.2</v>
      </c>
      <c r="Q629" s="138"/>
      <c r="R629" s="138"/>
      <c r="S629" s="24" t="s">
        <v>113</v>
      </c>
      <c r="T629" s="24" t="s">
        <v>2123</v>
      </c>
      <c r="U629" s="9" t="s">
        <v>29</v>
      </c>
      <c r="V629" s="51" t="str">
        <f t="shared" si="8"/>
        <v>Ativo</v>
      </c>
      <c r="W629" s="24" t="s">
        <v>69</v>
      </c>
      <c r="X629" s="52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3"/>
      <c r="AQ629" s="53">
        <v>150736.95</v>
      </c>
      <c r="AR629" s="53">
        <v>149844.48</v>
      </c>
      <c r="AS629" s="53">
        <v>149396.4</v>
      </c>
      <c r="AT629" s="53">
        <f t="array" ref="AT629">XLOOKUP(C629,'PL TOTAL D0'!A:A,'PL TOTAL D0'!C:C,"")</f>
        <v>257557.2</v>
      </c>
    </row>
    <row r="630" ht="15.75" customHeight="1">
      <c r="A630" s="6" t="s">
        <v>36</v>
      </c>
      <c r="B630" s="6" t="s">
        <v>2121</v>
      </c>
      <c r="C630" s="21" t="s">
        <v>2124</v>
      </c>
      <c r="D630" s="9" t="s">
        <v>18</v>
      </c>
      <c r="E630" s="24" t="s">
        <v>29</v>
      </c>
      <c r="F630" s="9" t="s">
        <v>205</v>
      </c>
      <c r="G630" s="44" t="str">
        <f t="shared" si="1"/>
        <v>#N/A</v>
      </c>
      <c r="H630" s="51" t="s">
        <v>147</v>
      </c>
      <c r="I630" s="51" t="s">
        <v>148</v>
      </c>
      <c r="J630" s="44" t="str">
        <f t="shared" si="9"/>
        <v>Não</v>
      </c>
      <c r="K630" s="57">
        <v>45463.0</v>
      </c>
      <c r="L630" s="62"/>
      <c r="M630" s="24" t="s">
        <v>67</v>
      </c>
      <c r="N630" s="58">
        <v>0.0</v>
      </c>
      <c r="O630" s="9" t="s">
        <v>24</v>
      </c>
      <c r="P630" s="59">
        <v>0.0</v>
      </c>
      <c r="Q630" s="138"/>
      <c r="R630" s="138"/>
      <c r="S630" s="24" t="s">
        <v>113</v>
      </c>
      <c r="T630" s="24" t="s">
        <v>2123</v>
      </c>
      <c r="U630" s="9" t="s">
        <v>29</v>
      </c>
      <c r="V630" s="51" t="str">
        <f t="shared" si="8"/>
        <v>Ativo</v>
      </c>
      <c r="W630" s="24" t="s">
        <v>69</v>
      </c>
      <c r="X630" s="52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3"/>
      <c r="AQ630" s="53"/>
      <c r="AR630" s="53"/>
      <c r="AS630" s="53"/>
      <c r="AT630" s="53" t="str">
        <f t="array" ref="AT630">XLOOKUP(C630,'PL TOTAL D0'!A:A,'PL TOTAL D0'!C:C,"")</f>
        <v/>
      </c>
    </row>
    <row r="631" ht="15.75" customHeight="1">
      <c r="A631" s="6" t="s">
        <v>36</v>
      </c>
      <c r="B631" s="42" t="s">
        <v>2125</v>
      </c>
      <c r="C631" s="43" t="s">
        <v>2126</v>
      </c>
      <c r="D631" s="44" t="s">
        <v>18</v>
      </c>
      <c r="E631" s="45" t="s">
        <v>19</v>
      </c>
      <c r="F631" s="44" t="s">
        <v>20</v>
      </c>
      <c r="G631" s="44" t="str">
        <f t="shared" si="1"/>
        <v>Breno</v>
      </c>
      <c r="H631" s="46" t="s">
        <v>111</v>
      </c>
      <c r="I631" s="46" t="s">
        <v>24</v>
      </c>
      <c r="J631" s="44" t="str">
        <f t="shared" si="9"/>
        <v>Sim</v>
      </c>
      <c r="K631" s="47">
        <v>44949.0</v>
      </c>
      <c r="L631" s="45"/>
      <c r="M631" s="24" t="s">
        <v>715</v>
      </c>
      <c r="N631" s="48">
        <v>0.015</v>
      </c>
      <c r="O631" s="44" t="s">
        <v>42</v>
      </c>
      <c r="P631" s="49">
        <v>0.1</v>
      </c>
      <c r="Q631" s="60" t="s">
        <v>2127</v>
      </c>
      <c r="R631" s="239" t="s">
        <v>2128</v>
      </c>
      <c r="S631" s="45" t="s">
        <v>113</v>
      </c>
      <c r="T631" s="24" t="s">
        <v>2129</v>
      </c>
      <c r="U631" s="9" t="s">
        <v>1101</v>
      </c>
      <c r="V631" s="51" t="str">
        <f t="shared" si="8"/>
        <v>Ativo</v>
      </c>
      <c r="W631" s="45"/>
      <c r="X631" s="52" t="s">
        <v>124</v>
      </c>
      <c r="Y631" s="54"/>
      <c r="Z631" s="54"/>
      <c r="AA631" s="54"/>
      <c r="AB631" s="54"/>
      <c r="AC631" s="54">
        <v>518746.89</v>
      </c>
      <c r="AD631" s="54">
        <v>522921.32</v>
      </c>
      <c r="AE631" s="54">
        <v>266412.32</v>
      </c>
      <c r="AF631" s="54">
        <v>404393.62</v>
      </c>
      <c r="AG631" s="54">
        <v>408190.6</v>
      </c>
      <c r="AH631" s="54">
        <v>412192.57</v>
      </c>
      <c r="AI631" s="54">
        <v>483870.82</v>
      </c>
      <c r="AJ631" s="54">
        <v>487362.75</v>
      </c>
      <c r="AK631" s="54">
        <v>506159.39</v>
      </c>
      <c r="AL631" s="54">
        <v>526109.95</v>
      </c>
      <c r="AM631" s="54">
        <v>532554.44</v>
      </c>
      <c r="AN631" s="54">
        <v>536225.61</v>
      </c>
      <c r="AO631" s="54">
        <v>550339.08</v>
      </c>
      <c r="AP631" s="53">
        <v>603676.81</v>
      </c>
      <c r="AQ631" s="53">
        <v>608996.41</v>
      </c>
      <c r="AR631" s="53">
        <v>607133.75</v>
      </c>
      <c r="AS631" s="53">
        <v>624243.9</v>
      </c>
      <c r="AT631" s="53">
        <f t="array" ref="AT631">XLOOKUP(C631,'PL TOTAL D0'!A:A,'PL TOTAL D0'!C:C,"")</f>
        <v>626972.7</v>
      </c>
    </row>
    <row r="632" ht="15.75" customHeight="1">
      <c r="A632" s="41" t="s">
        <v>36</v>
      </c>
      <c r="B632" s="42" t="s">
        <v>2130</v>
      </c>
      <c r="C632" s="43" t="s">
        <v>2131</v>
      </c>
      <c r="D632" s="44" t="s">
        <v>18</v>
      </c>
      <c r="E632" s="45" t="s">
        <v>175</v>
      </c>
      <c r="F632" s="44" t="s">
        <v>197</v>
      </c>
      <c r="G632" s="44" t="str">
        <f t="shared" si="1"/>
        <v>Augusto</v>
      </c>
      <c r="H632" s="46" t="s">
        <v>111</v>
      </c>
      <c r="I632" s="46" t="s">
        <v>24</v>
      </c>
      <c r="J632" s="44" t="str">
        <f t="shared" si="9"/>
        <v>Não</v>
      </c>
      <c r="K632" s="47">
        <v>45127.0</v>
      </c>
      <c r="L632" s="62"/>
      <c r="M632" s="45" t="s">
        <v>190</v>
      </c>
      <c r="N632" s="48">
        <v>0.025</v>
      </c>
      <c r="O632" s="44" t="s">
        <v>191</v>
      </c>
      <c r="P632" s="49">
        <v>0.2</v>
      </c>
      <c r="Q632" s="138"/>
      <c r="R632" s="138"/>
      <c r="S632" s="45" t="s">
        <v>113</v>
      </c>
      <c r="T632" s="24" t="s">
        <v>2132</v>
      </c>
      <c r="U632" s="9" t="s">
        <v>179</v>
      </c>
      <c r="V632" s="51" t="str">
        <f t="shared" si="8"/>
        <v>Ativo</v>
      </c>
      <c r="W632" s="45"/>
      <c r="X632" s="52" t="s">
        <v>115</v>
      </c>
      <c r="Y632" s="54"/>
      <c r="Z632" s="54"/>
      <c r="AA632" s="54"/>
      <c r="AB632" s="54"/>
      <c r="AC632" s="54"/>
      <c r="AD632" s="54"/>
      <c r="AE632" s="54"/>
      <c r="AF632" s="54">
        <v>0.0</v>
      </c>
      <c r="AG632" s="54">
        <v>0.0</v>
      </c>
      <c r="AH632" s="54">
        <v>0.0</v>
      </c>
      <c r="AI632" s="54">
        <v>90215.35</v>
      </c>
      <c r="AJ632" s="54">
        <v>88981.6</v>
      </c>
      <c r="AK632" s="54">
        <v>86715.3</v>
      </c>
      <c r="AL632" s="54">
        <v>82767.94</v>
      </c>
      <c r="AM632" s="54">
        <v>88841.29</v>
      </c>
      <c r="AN632" s="54">
        <v>93152.33</v>
      </c>
      <c r="AO632" s="54">
        <v>86866.71</v>
      </c>
      <c r="AP632" s="53">
        <v>87808.38</v>
      </c>
      <c r="AQ632" s="53">
        <v>89216.53</v>
      </c>
      <c r="AR632" s="53">
        <v>85486.3</v>
      </c>
      <c r="AS632" s="53">
        <v>83722.07</v>
      </c>
      <c r="AT632" s="53">
        <f t="array" ref="AT632">XLOOKUP(C632,'PL TOTAL D0'!A:A,'PL TOTAL D0'!C:C,"")</f>
        <v>83708.3</v>
      </c>
    </row>
    <row r="633" ht="15.75" customHeight="1">
      <c r="A633" s="41" t="s">
        <v>36</v>
      </c>
      <c r="B633" s="42" t="s">
        <v>2133</v>
      </c>
      <c r="C633" s="43" t="s">
        <v>2134</v>
      </c>
      <c r="D633" s="44" t="s">
        <v>18</v>
      </c>
      <c r="E633" s="45" t="s">
        <v>29</v>
      </c>
      <c r="F633" s="44" t="s">
        <v>142</v>
      </c>
      <c r="G633" s="44" t="str">
        <f t="shared" si="1"/>
        <v>Augusto</v>
      </c>
      <c r="H633" s="51" t="s">
        <v>147</v>
      </c>
      <c r="I633" s="51" t="s">
        <v>220</v>
      </c>
      <c r="J633" s="44" t="str">
        <f t="shared" si="9"/>
        <v>Não</v>
      </c>
      <c r="K633" s="47">
        <v>45042.0</v>
      </c>
      <c r="L633" s="45"/>
      <c r="M633" s="45" t="s">
        <v>41</v>
      </c>
      <c r="N633" s="48">
        <v>0.015</v>
      </c>
      <c r="O633" s="44" t="s">
        <v>42</v>
      </c>
      <c r="P633" s="49">
        <v>0.1</v>
      </c>
      <c r="Q633" s="138"/>
      <c r="R633" s="138"/>
      <c r="S633" s="45" t="s">
        <v>113</v>
      </c>
      <c r="T633" s="24" t="s">
        <v>2135</v>
      </c>
      <c r="U633" s="9" t="s">
        <v>29</v>
      </c>
      <c r="V633" s="51" t="str">
        <f t="shared" si="8"/>
        <v>Ativo</v>
      </c>
      <c r="W633" s="45"/>
      <c r="X633" s="52" t="s">
        <v>124</v>
      </c>
      <c r="Y633" s="54"/>
      <c r="Z633" s="54"/>
      <c r="AA633" s="54"/>
      <c r="AB633" s="54"/>
      <c r="AC633" s="54"/>
      <c r="AD633" s="54"/>
      <c r="AE633" s="54"/>
      <c r="AF633" s="54">
        <v>138047.59</v>
      </c>
      <c r="AG633" s="54">
        <v>139372.91</v>
      </c>
      <c r="AH633" s="54">
        <v>143006.24</v>
      </c>
      <c r="AI633" s="54">
        <v>146285.25</v>
      </c>
      <c r="AJ633" s="54">
        <v>145052.98</v>
      </c>
      <c r="AK633" s="54">
        <v>145422.56</v>
      </c>
      <c r="AL633" s="54">
        <v>145078.47</v>
      </c>
      <c r="AM633" s="54">
        <v>148501.52</v>
      </c>
      <c r="AN633" s="54">
        <v>151527.69</v>
      </c>
      <c r="AO633" s="54">
        <v>148221.34</v>
      </c>
      <c r="AP633" s="53">
        <v>149227.1</v>
      </c>
      <c r="AQ633" s="53">
        <v>150464.07</v>
      </c>
      <c r="AR633" s="53">
        <v>148686.62</v>
      </c>
      <c r="AS633" s="53">
        <v>359.35</v>
      </c>
      <c r="AT633" s="53">
        <f t="array" ref="AT633">XLOOKUP(C633,'PL TOTAL D0'!A:A,'PL TOTAL D0'!C:C,"")</f>
        <v>367.42</v>
      </c>
    </row>
    <row r="634" ht="15.75" customHeight="1">
      <c r="A634" s="41" t="s">
        <v>36</v>
      </c>
      <c r="B634" s="42" t="s">
        <v>2136</v>
      </c>
      <c r="C634" s="43" t="s">
        <v>2137</v>
      </c>
      <c r="D634" s="44" t="s">
        <v>18</v>
      </c>
      <c r="E634" s="45" t="s">
        <v>19</v>
      </c>
      <c r="F634" s="44" t="s">
        <v>257</v>
      </c>
      <c r="G634" s="44" t="str">
        <f t="shared" si="1"/>
        <v>#N/A</v>
      </c>
      <c r="H634" s="51" t="s">
        <v>147</v>
      </c>
      <c r="I634" s="46" t="s">
        <v>220</v>
      </c>
      <c r="J634" s="44" t="str">
        <f t="shared" si="9"/>
        <v>Não</v>
      </c>
      <c r="K634" s="47">
        <v>45163.0</v>
      </c>
      <c r="L634" s="62"/>
      <c r="M634" s="45" t="s">
        <v>51</v>
      </c>
      <c r="N634" s="48">
        <v>0.012</v>
      </c>
      <c r="O634" s="44" t="s">
        <v>24</v>
      </c>
      <c r="P634" s="49">
        <v>0.0</v>
      </c>
      <c r="Q634" s="138"/>
      <c r="R634" s="60" t="s">
        <v>1333</v>
      </c>
      <c r="S634" s="45" t="s">
        <v>113</v>
      </c>
      <c r="T634" s="24" t="s">
        <v>2138</v>
      </c>
      <c r="U634" s="9" t="s">
        <v>29</v>
      </c>
      <c r="V634" s="51" t="str">
        <f t="shared" si="8"/>
        <v>Ativo</v>
      </c>
      <c r="W634" s="45"/>
      <c r="X634" s="52" t="s">
        <v>124</v>
      </c>
      <c r="Y634" s="54"/>
      <c r="Z634" s="54"/>
      <c r="AA634" s="54"/>
      <c r="AB634" s="54"/>
      <c r="AC634" s="54"/>
      <c r="AD634" s="54"/>
      <c r="AE634" s="54">
        <v>0.0</v>
      </c>
      <c r="AF634" s="54">
        <v>0.0</v>
      </c>
      <c r="AG634" s="54">
        <v>0.0</v>
      </c>
      <c r="AH634" s="54">
        <v>0.0</v>
      </c>
      <c r="AI634" s="54">
        <v>0.0</v>
      </c>
      <c r="AJ634" s="54">
        <v>0.0</v>
      </c>
      <c r="AK634" s="54">
        <v>0.0</v>
      </c>
      <c r="AL634" s="54">
        <v>0.0</v>
      </c>
      <c r="AM634" s="54">
        <v>0.0</v>
      </c>
      <c r="AN634" s="54">
        <v>0.0</v>
      </c>
      <c r="AO634" s="54">
        <v>0.0</v>
      </c>
      <c r="AP634" s="53">
        <v>0.0</v>
      </c>
      <c r="AQ634" s="53">
        <v>0.0</v>
      </c>
      <c r="AR634" s="53">
        <v>0.0</v>
      </c>
      <c r="AS634" s="53">
        <v>0.0</v>
      </c>
      <c r="AT634" s="53" t="str">
        <f t="array" ref="AT634">XLOOKUP(C634,'PL TOTAL D0'!A:A,'PL TOTAL D0'!C:C,"")</f>
        <v/>
      </c>
    </row>
    <row r="635" ht="15.75" customHeight="1">
      <c r="A635" s="41" t="s">
        <v>36</v>
      </c>
      <c r="B635" s="55" t="s">
        <v>2139</v>
      </c>
      <c r="C635" s="56" t="s">
        <v>2140</v>
      </c>
      <c r="D635" s="9" t="s">
        <v>56</v>
      </c>
      <c r="E635" s="24" t="s">
        <v>29</v>
      </c>
      <c r="F635" s="9" t="s">
        <v>219</v>
      </c>
      <c r="G635" s="44" t="str">
        <f t="shared" si="1"/>
        <v>Breno</v>
      </c>
      <c r="H635" s="51" t="s">
        <v>111</v>
      </c>
      <c r="I635" s="51" t="s">
        <v>24</v>
      </c>
      <c r="J635" s="44" t="str">
        <f t="shared" si="9"/>
        <v>Não</v>
      </c>
      <c r="K635" s="57">
        <v>45464.0</v>
      </c>
      <c r="L635" s="62"/>
      <c r="M635" s="24" t="s">
        <v>51</v>
      </c>
      <c r="N635" s="58">
        <v>0.012</v>
      </c>
      <c r="O635" s="9" t="s">
        <v>24</v>
      </c>
      <c r="P635" s="59">
        <v>0.0</v>
      </c>
      <c r="Q635" s="138"/>
      <c r="R635" s="60"/>
      <c r="S635" s="24" t="s">
        <v>113</v>
      </c>
      <c r="T635" s="24" t="s">
        <v>2141</v>
      </c>
      <c r="U635" s="9" t="s">
        <v>29</v>
      </c>
      <c r="V635" s="51" t="str">
        <f t="shared" si="8"/>
        <v>Ativo</v>
      </c>
      <c r="W635" s="24" t="s">
        <v>69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/>
      <c r="AR635" s="53"/>
      <c r="AS635" s="53"/>
      <c r="AT635" s="53">
        <f t="array" ref="AT635">XLOOKUP(C635,'PL TOTAL D0'!A:A,'PL TOTAL D0'!C:C,"")</f>
        <v>880804.3</v>
      </c>
    </row>
    <row r="636" ht="15.75" customHeight="1">
      <c r="A636" s="41" t="s">
        <v>36</v>
      </c>
      <c r="B636" s="114" t="s">
        <v>2142</v>
      </c>
      <c r="C636" s="43" t="s">
        <v>2143</v>
      </c>
      <c r="D636" s="44" t="s">
        <v>18</v>
      </c>
      <c r="E636" s="45" t="s">
        <v>19</v>
      </c>
      <c r="F636" s="44" t="s">
        <v>20</v>
      </c>
      <c r="G636" s="44" t="str">
        <f t="shared" si="1"/>
        <v>Augusto</v>
      </c>
      <c r="H636" s="46" t="s">
        <v>111</v>
      </c>
      <c r="I636" s="46" t="s">
        <v>24</v>
      </c>
      <c r="J636" s="44" t="str">
        <f t="shared" si="9"/>
        <v>Não</v>
      </c>
      <c r="K636" s="47">
        <v>45027.0</v>
      </c>
      <c r="L636" s="45"/>
      <c r="M636" s="45" t="s">
        <v>51</v>
      </c>
      <c r="N636" s="48">
        <v>0.012</v>
      </c>
      <c r="O636" s="44" t="s">
        <v>24</v>
      </c>
      <c r="P636" s="49">
        <v>0.0</v>
      </c>
      <c r="Q636" s="138"/>
      <c r="R636" s="138"/>
      <c r="S636" s="45" t="s">
        <v>113</v>
      </c>
      <c r="T636" s="24" t="s">
        <v>2144</v>
      </c>
      <c r="U636" s="9" t="s">
        <v>1101</v>
      </c>
      <c r="V636" s="51" t="str">
        <f t="shared" si="8"/>
        <v>Ativo</v>
      </c>
      <c r="W636" s="45"/>
      <c r="X636" s="52" t="s">
        <v>124</v>
      </c>
      <c r="Y636" s="54"/>
      <c r="Z636" s="54"/>
      <c r="AA636" s="54"/>
      <c r="AB636" s="54"/>
      <c r="AC636" s="54"/>
      <c r="AD636" s="54"/>
      <c r="AE636" s="54">
        <v>0.0</v>
      </c>
      <c r="AF636" s="54">
        <v>215468.62</v>
      </c>
      <c r="AG636" s="54">
        <v>217477.55</v>
      </c>
      <c r="AH636" s="54">
        <v>219227.81</v>
      </c>
      <c r="AI636" s="54">
        <v>320715.33</v>
      </c>
      <c r="AJ636" s="54">
        <v>349171.08</v>
      </c>
      <c r="AK636" s="54">
        <v>351580.87</v>
      </c>
      <c r="AL636" s="54">
        <v>354443.63</v>
      </c>
      <c r="AM636" s="54">
        <v>356843.49</v>
      </c>
      <c r="AN636" s="54">
        <v>359473.07</v>
      </c>
      <c r="AO636" s="54">
        <v>362690.15</v>
      </c>
      <c r="AP636" s="53">
        <v>365407.73</v>
      </c>
      <c r="AQ636" s="53">
        <v>368641.85</v>
      </c>
      <c r="AR636" s="53">
        <v>371454.71</v>
      </c>
      <c r="AS636" s="53">
        <v>374341.3</v>
      </c>
      <c r="AT636" s="53">
        <f t="array" ref="AT636">XLOOKUP(C636,'PL TOTAL D0'!A:A,'PL TOTAL D0'!C:C,"")</f>
        <v>377216.4</v>
      </c>
    </row>
    <row r="637" ht="15.75" customHeight="1">
      <c r="A637" s="41" t="s">
        <v>36</v>
      </c>
      <c r="B637" s="42" t="s">
        <v>2145</v>
      </c>
      <c r="C637" s="43" t="s">
        <v>2146</v>
      </c>
      <c r="D637" s="44" t="s">
        <v>56</v>
      </c>
      <c r="E637" s="45" t="s">
        <v>29</v>
      </c>
      <c r="F637" s="44" t="s">
        <v>110</v>
      </c>
      <c r="G637" s="44" t="str">
        <f t="shared" si="1"/>
        <v>Breno</v>
      </c>
      <c r="H637" s="46" t="s">
        <v>111</v>
      </c>
      <c r="I637" s="46" t="s">
        <v>24</v>
      </c>
      <c r="J637" s="44" t="str">
        <f t="shared" si="9"/>
        <v>Não</v>
      </c>
      <c r="K637" s="47">
        <v>45124.0</v>
      </c>
      <c r="L637" s="62"/>
      <c r="M637" s="45" t="s">
        <v>2147</v>
      </c>
      <c r="N637" s="48">
        <v>0.014</v>
      </c>
      <c r="O637" s="44" t="s">
        <v>42</v>
      </c>
      <c r="P637" s="49">
        <v>0.1</v>
      </c>
      <c r="Q637" s="74"/>
      <c r="R637" s="74"/>
      <c r="S637" s="45" t="s">
        <v>113</v>
      </c>
      <c r="T637" s="24" t="s">
        <v>2148</v>
      </c>
      <c r="U637" s="9" t="s">
        <v>29</v>
      </c>
      <c r="V637" s="51" t="str">
        <f t="shared" si="8"/>
        <v>Ativo</v>
      </c>
      <c r="W637" s="45"/>
      <c r="X637" s="52" t="s">
        <v>124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>
        <v>0.0</v>
      </c>
      <c r="AI637" s="54">
        <v>401081.8</v>
      </c>
      <c r="AJ637" s="54">
        <v>546504.0</v>
      </c>
      <c r="AK637" s="54">
        <v>608060.78</v>
      </c>
      <c r="AL637" s="54">
        <v>622970.52</v>
      </c>
      <c r="AM637" s="54">
        <v>647615.82</v>
      </c>
      <c r="AN637" s="54">
        <v>706869.86</v>
      </c>
      <c r="AO637" s="54">
        <v>713532.19</v>
      </c>
      <c r="AP637" s="53">
        <v>675253.15</v>
      </c>
      <c r="AQ637" s="53">
        <v>686867.99</v>
      </c>
      <c r="AR637" s="53">
        <v>701714.16</v>
      </c>
      <c r="AS637" s="53">
        <v>723802.8</v>
      </c>
      <c r="AT637" s="53">
        <f t="array" ref="AT637">XLOOKUP(C637,'PL TOTAL D0'!A:A,'PL TOTAL D0'!C:C,"")</f>
        <v>733123.7</v>
      </c>
    </row>
    <row r="638" ht="15.75" customHeight="1">
      <c r="A638" s="41" t="s">
        <v>36</v>
      </c>
      <c r="B638" s="42" t="s">
        <v>2149</v>
      </c>
      <c r="C638" s="56" t="s">
        <v>2150</v>
      </c>
      <c r="D638" s="44" t="s">
        <v>18</v>
      </c>
      <c r="E638" s="45" t="s">
        <v>19</v>
      </c>
      <c r="F638" s="44" t="s">
        <v>257</v>
      </c>
      <c r="G638" s="44" t="str">
        <f t="shared" si="1"/>
        <v>Augusto</v>
      </c>
      <c r="H638" s="46" t="s">
        <v>111</v>
      </c>
      <c r="I638" s="46" t="s">
        <v>24</v>
      </c>
      <c r="J638" s="44" t="str">
        <f t="shared" si="9"/>
        <v>Não</v>
      </c>
      <c r="K638" s="47">
        <v>45140.0</v>
      </c>
      <c r="L638" s="62"/>
      <c r="M638" s="45" t="s">
        <v>51</v>
      </c>
      <c r="N638" s="48">
        <v>0.01</v>
      </c>
      <c r="O638" s="44" t="s">
        <v>24</v>
      </c>
      <c r="P638" s="49">
        <v>0.0</v>
      </c>
      <c r="Q638" s="138"/>
      <c r="R638" s="138"/>
      <c r="S638" s="45" t="s">
        <v>113</v>
      </c>
      <c r="T638" s="24" t="s">
        <v>2151</v>
      </c>
      <c r="U638" s="9" t="s">
        <v>19</v>
      </c>
      <c r="V638" s="51" t="str">
        <f t="shared" si="8"/>
        <v>Ativo</v>
      </c>
      <c r="W638" s="45"/>
      <c r="X638" s="52" t="s">
        <v>124</v>
      </c>
      <c r="Y638" s="54"/>
      <c r="Z638" s="54"/>
      <c r="AA638" s="54"/>
      <c r="AB638" s="54"/>
      <c r="AC638" s="54">
        <v>0.0</v>
      </c>
      <c r="AD638" s="54">
        <v>0.0</v>
      </c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201716.4</v>
      </c>
      <c r="AK638" s="54">
        <v>203447.67</v>
      </c>
      <c r="AL638" s="54">
        <v>205220.16</v>
      </c>
      <c r="AM638" s="54">
        <v>206722.52</v>
      </c>
      <c r="AN638" s="54">
        <v>208336.6</v>
      </c>
      <c r="AO638" s="54">
        <v>210172.99</v>
      </c>
      <c r="AP638" s="53">
        <v>186046.01</v>
      </c>
      <c r="AQ638" s="53">
        <v>187596.72</v>
      </c>
      <c r="AR638" s="53">
        <v>188257.1</v>
      </c>
      <c r="AS638" s="53">
        <v>189796.5</v>
      </c>
      <c r="AT638" s="53">
        <f t="array" ref="AT638">XLOOKUP(C638,'PL TOTAL D0'!A:A,'PL TOTAL D0'!C:C,"")</f>
        <v>191336.6</v>
      </c>
    </row>
    <row r="639" ht="15.75" customHeight="1">
      <c r="A639" s="41" t="s">
        <v>36</v>
      </c>
      <c r="B639" s="61" t="s">
        <v>2152</v>
      </c>
      <c r="C639" s="43" t="s">
        <v>2153</v>
      </c>
      <c r="D639" s="44" t="s">
        <v>18</v>
      </c>
      <c r="E639" s="45" t="s">
        <v>175</v>
      </c>
      <c r="F639" s="44" t="s">
        <v>176</v>
      </c>
      <c r="G639" s="44" t="str">
        <f t="shared" si="1"/>
        <v>Augusto</v>
      </c>
      <c r="H639" s="46" t="s">
        <v>111</v>
      </c>
      <c r="I639" s="46" t="s">
        <v>24</v>
      </c>
      <c r="J639" s="44" t="str">
        <f t="shared" si="9"/>
        <v>Não</v>
      </c>
      <c r="K639" s="47">
        <v>45029.0</v>
      </c>
      <c r="L639" s="45"/>
      <c r="M639" s="45" t="s">
        <v>41</v>
      </c>
      <c r="N639" s="48">
        <v>0.015</v>
      </c>
      <c r="O639" s="44" t="s">
        <v>42</v>
      </c>
      <c r="P639" s="49">
        <v>0.1</v>
      </c>
      <c r="Q639" s="138"/>
      <c r="R639" s="138"/>
      <c r="S639" s="45" t="s">
        <v>113</v>
      </c>
      <c r="T639" s="24" t="s">
        <v>2154</v>
      </c>
      <c r="U639" s="9" t="s">
        <v>46</v>
      </c>
      <c r="V639" s="51" t="str">
        <f t="shared" si="8"/>
        <v>Ativo</v>
      </c>
      <c r="W639" s="45"/>
      <c r="X639" s="52" t="s">
        <v>115</v>
      </c>
      <c r="Y639" s="54"/>
      <c r="Z639" s="54"/>
      <c r="AA639" s="54"/>
      <c r="AB639" s="54"/>
      <c r="AC639" s="54"/>
      <c r="AD639" s="54"/>
      <c r="AE639" s="54">
        <v>0.0</v>
      </c>
      <c r="AF639" s="54">
        <v>71165.0</v>
      </c>
      <c r="AG639" s="54">
        <v>71927.97</v>
      </c>
      <c r="AH639" s="54">
        <v>74121.42</v>
      </c>
      <c r="AI639" s="54">
        <v>75419.21</v>
      </c>
      <c r="AJ639" s="54">
        <v>74772.62</v>
      </c>
      <c r="AK639" s="54">
        <v>74160.17</v>
      </c>
      <c r="AL639" s="54">
        <v>74366.7</v>
      </c>
      <c r="AM639" s="54">
        <v>75449.28</v>
      </c>
      <c r="AN639" s="54">
        <v>76863.18</v>
      </c>
      <c r="AO639" s="54">
        <v>75769.16</v>
      </c>
      <c r="AP639" s="53">
        <v>76380.91</v>
      </c>
      <c r="AQ639" s="53">
        <v>77206.92</v>
      </c>
      <c r="AR639" s="53">
        <v>76735.03</v>
      </c>
      <c r="AS639" s="53">
        <v>76733.32</v>
      </c>
      <c r="AT639" s="53">
        <f t="array" ref="AT639">XLOOKUP(C639,'PL TOTAL D0'!A:A,'PL TOTAL D0'!C:C,"")</f>
        <v>77164.11</v>
      </c>
    </row>
    <row r="640" ht="15.75" customHeight="1">
      <c r="A640" s="41" t="s">
        <v>36</v>
      </c>
      <c r="B640" s="61" t="s">
        <v>2155</v>
      </c>
      <c r="C640" s="43" t="s">
        <v>2156</v>
      </c>
      <c r="D640" s="44" t="s">
        <v>18</v>
      </c>
      <c r="E640" s="45" t="s">
        <v>175</v>
      </c>
      <c r="F640" s="44" t="s">
        <v>197</v>
      </c>
      <c r="G640" s="44" t="str">
        <f t="shared" si="1"/>
        <v>Augusto</v>
      </c>
      <c r="H640" s="51" t="s">
        <v>147</v>
      </c>
      <c r="I640" s="51" t="s">
        <v>220</v>
      </c>
      <c r="J640" s="44" t="str">
        <f t="shared" si="9"/>
        <v>Não</v>
      </c>
      <c r="K640" s="47">
        <v>45163.0</v>
      </c>
      <c r="L640" s="62"/>
      <c r="M640" s="45" t="s">
        <v>51</v>
      </c>
      <c r="N640" s="48">
        <v>0.012</v>
      </c>
      <c r="O640" s="44" t="s">
        <v>24</v>
      </c>
      <c r="P640" s="49">
        <v>0.0</v>
      </c>
      <c r="Q640" s="63"/>
      <c r="R640" s="60" t="s">
        <v>2157</v>
      </c>
      <c r="S640" s="45" t="s">
        <v>113</v>
      </c>
      <c r="T640" s="24" t="s">
        <v>2158</v>
      </c>
      <c r="U640" s="9" t="s">
        <v>46</v>
      </c>
      <c r="V640" s="51" t="str">
        <f t="shared" si="8"/>
        <v>Ativo</v>
      </c>
      <c r="W640" s="45"/>
      <c r="X640" s="52" t="s">
        <v>115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36758.0</v>
      </c>
      <c r="AL640" s="54">
        <v>30221.63</v>
      </c>
      <c r="AM640" s="54">
        <v>30342.95</v>
      </c>
      <c r="AN640" s="54">
        <v>30573.89</v>
      </c>
      <c r="AO640" s="54">
        <v>30875.75</v>
      </c>
      <c r="AP640" s="53">
        <v>31157.0</v>
      </c>
      <c r="AQ640" s="53">
        <v>31477.15</v>
      </c>
      <c r="AR640" s="53">
        <v>31753.35</v>
      </c>
      <c r="AS640" s="53">
        <v>773.03</v>
      </c>
      <c r="AT640" s="53">
        <f t="array" ref="AT640">XLOOKUP(C640,'PL TOTAL D0'!A:A,'PL TOTAL D0'!C:C,"")</f>
        <v>33.7</v>
      </c>
    </row>
    <row r="641" ht="15.75" customHeight="1">
      <c r="A641" s="41" t="s">
        <v>36</v>
      </c>
      <c r="B641" s="61" t="s">
        <v>2155</v>
      </c>
      <c r="C641" s="43" t="s">
        <v>2159</v>
      </c>
      <c r="D641" s="44" t="s">
        <v>18</v>
      </c>
      <c r="E641" s="45" t="s">
        <v>175</v>
      </c>
      <c r="F641" s="44" t="s">
        <v>197</v>
      </c>
      <c r="G641" s="44" t="str">
        <f t="shared" si="1"/>
        <v>Augusto</v>
      </c>
      <c r="H641" s="51" t="s">
        <v>111</v>
      </c>
      <c r="I641" s="51" t="s">
        <v>24</v>
      </c>
      <c r="J641" s="44" t="str">
        <f t="shared" si="9"/>
        <v>Sim</v>
      </c>
      <c r="K641" s="47">
        <v>45163.0</v>
      </c>
      <c r="L641" s="62"/>
      <c r="M641" s="45" t="s">
        <v>41</v>
      </c>
      <c r="N641" s="48">
        <v>0.015</v>
      </c>
      <c r="O641" s="44" t="s">
        <v>42</v>
      </c>
      <c r="P641" s="49">
        <v>0.1</v>
      </c>
      <c r="Q641" s="183" t="s">
        <v>1303</v>
      </c>
      <c r="R641" s="60" t="s">
        <v>2160</v>
      </c>
      <c r="S641" s="45" t="s">
        <v>113</v>
      </c>
      <c r="T641" s="24" t="s">
        <v>2158</v>
      </c>
      <c r="U641" s="9" t="s">
        <v>46</v>
      </c>
      <c r="V641" s="51" t="str">
        <f t="shared" si="8"/>
        <v>Ativo</v>
      </c>
      <c r="W641" s="45"/>
      <c r="X641" s="52" t="s">
        <v>115</v>
      </c>
      <c r="Y641" s="54"/>
      <c r="Z641" s="54"/>
      <c r="AA641" s="54"/>
      <c r="AB641" s="54"/>
      <c r="AC641" s="54"/>
      <c r="AD641" s="54"/>
      <c r="AE641" s="54">
        <v>0.0</v>
      </c>
      <c r="AF641" s="54">
        <v>0.0</v>
      </c>
      <c r="AG641" s="54">
        <v>0.0</v>
      </c>
      <c r="AH641" s="54">
        <v>0.0</v>
      </c>
      <c r="AI641" s="54">
        <v>0.0</v>
      </c>
      <c r="AJ641" s="54">
        <v>0.0</v>
      </c>
      <c r="AK641" s="54">
        <v>178971.88</v>
      </c>
      <c r="AL641" s="54">
        <v>164836.78</v>
      </c>
      <c r="AM641" s="54">
        <v>168729.46</v>
      </c>
      <c r="AN641" s="54">
        <v>171907.46</v>
      </c>
      <c r="AO641" s="54">
        <v>169526.39</v>
      </c>
      <c r="AP641" s="53">
        <v>170394.9</v>
      </c>
      <c r="AQ641" s="53">
        <v>172384.33</v>
      </c>
      <c r="AR641" s="53">
        <v>171338.35</v>
      </c>
      <c r="AS641" s="53">
        <v>221939.4</v>
      </c>
      <c r="AT641" s="53">
        <f t="array" ref="AT641">XLOOKUP(C641,'PL TOTAL D0'!A:A,'PL TOTAL D0'!C:C,"")</f>
        <v>224158.2</v>
      </c>
    </row>
    <row r="642" ht="15.75" customHeight="1">
      <c r="A642" s="6" t="s">
        <v>36</v>
      </c>
      <c r="B642" s="64" t="s">
        <v>2161</v>
      </c>
      <c r="C642" s="65" t="s">
        <v>2162</v>
      </c>
      <c r="D642" s="9" t="s">
        <v>77</v>
      </c>
      <c r="E642" s="24" t="s">
        <v>29</v>
      </c>
      <c r="F642" s="9" t="s">
        <v>336</v>
      </c>
      <c r="G642" s="44" t="str">
        <f t="shared" si="1"/>
        <v>Augusto</v>
      </c>
      <c r="H642" s="51" t="s">
        <v>111</v>
      </c>
      <c r="I642" s="51" t="s">
        <v>24</v>
      </c>
      <c r="J642" s="44" t="str">
        <f t="shared" si="9"/>
        <v>Sim</v>
      </c>
      <c r="K642" s="57">
        <v>45386.0</v>
      </c>
      <c r="L642" s="62"/>
      <c r="M642" s="24" t="s">
        <v>51</v>
      </c>
      <c r="N642" s="58">
        <v>0.012</v>
      </c>
      <c r="O642" s="9" t="s">
        <v>24</v>
      </c>
      <c r="P642" s="59">
        <v>0.0</v>
      </c>
      <c r="Q642" s="15" t="s">
        <v>2163</v>
      </c>
      <c r="R642" s="60"/>
      <c r="S642" s="24" t="s">
        <v>113</v>
      </c>
      <c r="T642" s="23" t="s">
        <v>2164</v>
      </c>
      <c r="U642" s="9" t="s">
        <v>29</v>
      </c>
      <c r="V642" s="51" t="str">
        <f t="shared" si="8"/>
        <v>Ativo</v>
      </c>
      <c r="W642" s="45"/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/>
      <c r="AR642" s="53">
        <v>228292.15</v>
      </c>
      <c r="AS642" s="53">
        <v>219970.0</v>
      </c>
      <c r="AT642" s="53">
        <f t="array" ref="AT642">XLOOKUP(C642,'PL TOTAL D0'!A:A,'PL TOTAL D0'!C:C,"")</f>
        <v>221804.9</v>
      </c>
    </row>
    <row r="643" ht="15.75" customHeight="1">
      <c r="A643" s="41" t="s">
        <v>36</v>
      </c>
      <c r="B643" s="61" t="s">
        <v>2165</v>
      </c>
      <c r="C643" s="43" t="s">
        <v>2166</v>
      </c>
      <c r="D643" s="44" t="s">
        <v>18</v>
      </c>
      <c r="E643" s="45" t="s">
        <v>19</v>
      </c>
      <c r="F643" s="44" t="s">
        <v>214</v>
      </c>
      <c r="G643" s="44" t="str">
        <f t="shared" si="1"/>
        <v>#N/A</v>
      </c>
      <c r="H643" s="46" t="s">
        <v>147</v>
      </c>
      <c r="I643" s="46" t="s">
        <v>160</v>
      </c>
      <c r="J643" s="44" t="str">
        <f t="shared" si="9"/>
        <v>Não</v>
      </c>
      <c r="K643" s="47">
        <v>45063.0</v>
      </c>
      <c r="L643" s="45"/>
      <c r="M643" s="45" t="s">
        <v>51</v>
      </c>
      <c r="N643" s="48">
        <v>0.012</v>
      </c>
      <c r="O643" s="44" t="s">
        <v>24</v>
      </c>
      <c r="P643" s="49">
        <v>0.0</v>
      </c>
      <c r="Q643" s="138"/>
      <c r="R643" s="138"/>
      <c r="S643" s="45" t="s">
        <v>113</v>
      </c>
      <c r="T643" s="24" t="s">
        <v>2167</v>
      </c>
      <c r="U643" s="9" t="s">
        <v>19</v>
      </c>
      <c r="V643" s="51" t="str">
        <f t="shared" si="8"/>
        <v>Ativo</v>
      </c>
      <c r="W643" s="45"/>
      <c r="X643" s="52" t="s">
        <v>124</v>
      </c>
      <c r="Y643" s="54"/>
      <c r="Z643" s="54"/>
      <c r="AA643" s="54"/>
      <c r="AB643" s="54"/>
      <c r="AC643" s="54"/>
      <c r="AD643" s="54"/>
      <c r="AE643" s="54">
        <v>0.0</v>
      </c>
      <c r="AF643" s="54">
        <v>0.0</v>
      </c>
      <c r="AG643" s="54">
        <v>44467.04</v>
      </c>
      <c r="AH643" s="54">
        <v>8.45</v>
      </c>
      <c r="AI643" s="54">
        <v>0.0</v>
      </c>
      <c r="AJ643" s="54">
        <v>0.0</v>
      </c>
      <c r="AK643" s="54">
        <v>0.0</v>
      </c>
      <c r="AL643" s="54">
        <v>0.0</v>
      </c>
      <c r="AM643" s="54">
        <v>0.0</v>
      </c>
      <c r="AN643" s="54">
        <v>0.0</v>
      </c>
      <c r="AO643" s="54">
        <v>0.0</v>
      </c>
      <c r="AP643" s="53">
        <v>0.0</v>
      </c>
      <c r="AQ643" s="53">
        <v>0.0</v>
      </c>
      <c r="AR643" s="53">
        <v>0.0</v>
      </c>
      <c r="AS643" s="53">
        <v>0.0</v>
      </c>
      <c r="AT643" s="53" t="str">
        <f t="array" ref="AT643">XLOOKUP(C643,'PL TOTAL D0'!A:A,'PL TOTAL D0'!C:C,"")</f>
        <v/>
      </c>
    </row>
    <row r="644" ht="15.75" customHeight="1">
      <c r="A644" s="41" t="s">
        <v>36</v>
      </c>
      <c r="B644" s="66" t="s">
        <v>2168</v>
      </c>
      <c r="C644" s="67" t="s">
        <v>2169</v>
      </c>
      <c r="D644" s="44" t="s">
        <v>18</v>
      </c>
      <c r="E644" s="45" t="s">
        <v>175</v>
      </c>
      <c r="F644" s="44" t="s">
        <v>176</v>
      </c>
      <c r="G644" s="44" t="str">
        <f t="shared" si="1"/>
        <v>Augusto</v>
      </c>
      <c r="H644" s="46" t="s">
        <v>111</v>
      </c>
      <c r="I644" s="51" t="s">
        <v>24</v>
      </c>
      <c r="J644" s="44" t="str">
        <f t="shared" si="9"/>
        <v>Não</v>
      </c>
      <c r="K644" s="47">
        <v>45271.0</v>
      </c>
      <c r="L644" s="45"/>
      <c r="M644" s="93" t="s">
        <v>112</v>
      </c>
      <c r="N644" s="116">
        <v>0.012</v>
      </c>
      <c r="O644" s="95" t="s">
        <v>42</v>
      </c>
      <c r="P644" s="117">
        <v>0.1</v>
      </c>
      <c r="Q644" s="138"/>
      <c r="R644" s="138"/>
      <c r="S644" s="45" t="s">
        <v>113</v>
      </c>
      <c r="T644" s="24" t="s">
        <v>2170</v>
      </c>
      <c r="U644" s="9" t="s">
        <v>179</v>
      </c>
      <c r="V644" s="51" t="str">
        <f t="shared" si="8"/>
        <v>Ativo</v>
      </c>
      <c r="W644" s="45"/>
      <c r="X644" s="52" t="s">
        <v>115</v>
      </c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>
        <v>241127.73</v>
      </c>
      <c r="AO644" s="54">
        <v>240868.5</v>
      </c>
      <c r="AP644" s="53">
        <v>242741.27</v>
      </c>
      <c r="AQ644" s="53">
        <v>194411.18</v>
      </c>
      <c r="AR644" s="53">
        <v>194120.7</v>
      </c>
      <c r="AS644" s="53">
        <v>133418.2</v>
      </c>
      <c r="AT644" s="53">
        <f t="array" ref="AT644">XLOOKUP(C644,'PL TOTAL D0'!A:A,'PL TOTAL D0'!C:C,"")</f>
        <v>134270.8</v>
      </c>
    </row>
    <row r="645" ht="15.75" customHeight="1">
      <c r="A645" s="41" t="s">
        <v>36</v>
      </c>
      <c r="B645" s="42" t="s">
        <v>2171</v>
      </c>
      <c r="C645" s="43" t="s">
        <v>2172</v>
      </c>
      <c r="D645" s="44" t="s">
        <v>18</v>
      </c>
      <c r="E645" s="45" t="s">
        <v>29</v>
      </c>
      <c r="F645" s="44" t="s">
        <v>295</v>
      </c>
      <c r="G645" s="44" t="str">
        <f t="shared" si="1"/>
        <v>#N/A</v>
      </c>
      <c r="H645" s="51" t="s">
        <v>147</v>
      </c>
      <c r="I645" s="46" t="s">
        <v>220</v>
      </c>
      <c r="J645" s="44" t="str">
        <f t="shared" si="9"/>
        <v>Não</v>
      </c>
      <c r="K645" s="47">
        <v>45163.0</v>
      </c>
      <c r="L645" s="62"/>
      <c r="M645" s="45" t="s">
        <v>51</v>
      </c>
      <c r="N645" s="48">
        <v>0.012</v>
      </c>
      <c r="O645" s="44" t="s">
        <v>24</v>
      </c>
      <c r="P645" s="49">
        <v>0.0</v>
      </c>
      <c r="Q645" s="73"/>
      <c r="R645" s="74"/>
      <c r="S645" s="45" t="s">
        <v>113</v>
      </c>
      <c r="T645" s="24" t="s">
        <v>2173</v>
      </c>
      <c r="U645" s="9" t="s">
        <v>29</v>
      </c>
      <c r="V645" s="51" t="str">
        <f t="shared" si="8"/>
        <v>Ativo</v>
      </c>
      <c r="W645" s="45"/>
      <c r="X645" s="52" t="s">
        <v>124</v>
      </c>
      <c r="Y645" s="54"/>
      <c r="Z645" s="54"/>
      <c r="AA645" s="54"/>
      <c r="AB645" s="54"/>
      <c r="AC645" s="54"/>
      <c r="AD645" s="54"/>
      <c r="AE645" s="54"/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0.0</v>
      </c>
      <c r="AL645" s="54">
        <v>0.0</v>
      </c>
      <c r="AM645" s="54">
        <v>0.0</v>
      </c>
      <c r="AN645" s="54">
        <v>0.0</v>
      </c>
      <c r="AO645" s="54">
        <v>0.0</v>
      </c>
      <c r="AP645" s="53">
        <v>0.0</v>
      </c>
      <c r="AQ645" s="53">
        <v>0.0</v>
      </c>
      <c r="AR645" s="53">
        <v>0.0</v>
      </c>
      <c r="AS645" s="53">
        <v>0.0</v>
      </c>
      <c r="AT645" s="53" t="str">
        <f t="array" ref="AT645">XLOOKUP(C645,'PL TOTAL D0'!A:A,'PL TOTAL D0'!C:C,"")</f>
        <v/>
      </c>
    </row>
    <row r="646" ht="15.75" customHeight="1">
      <c r="A646" s="41" t="s">
        <v>36</v>
      </c>
      <c r="B646" s="42" t="s">
        <v>2171</v>
      </c>
      <c r="C646" s="43" t="s">
        <v>2174</v>
      </c>
      <c r="D646" s="44" t="s">
        <v>18</v>
      </c>
      <c r="E646" s="45" t="s">
        <v>29</v>
      </c>
      <c r="F646" s="44" t="s">
        <v>295</v>
      </c>
      <c r="G646" s="44" t="str">
        <f t="shared" si="1"/>
        <v>#N/A</v>
      </c>
      <c r="H646" s="51" t="s">
        <v>147</v>
      </c>
      <c r="I646" s="51" t="s">
        <v>160</v>
      </c>
      <c r="J646" s="44" t="str">
        <f t="shared" si="9"/>
        <v>Não</v>
      </c>
      <c r="K646" s="47">
        <v>45163.0</v>
      </c>
      <c r="L646" s="62"/>
      <c r="M646" s="45" t="s">
        <v>128</v>
      </c>
      <c r="N646" s="48">
        <v>0.0</v>
      </c>
      <c r="O646" s="44" t="s">
        <v>24</v>
      </c>
      <c r="P646" s="49">
        <v>0.0</v>
      </c>
      <c r="Q646" s="74"/>
      <c r="R646" s="74"/>
      <c r="S646" s="45" t="s">
        <v>113</v>
      </c>
      <c r="T646" s="24" t="s">
        <v>2173</v>
      </c>
      <c r="U646" s="9" t="s">
        <v>29</v>
      </c>
      <c r="V646" s="51" t="str">
        <f t="shared" si="8"/>
        <v>Ativo</v>
      </c>
      <c r="W646" s="45"/>
      <c r="X646" s="52" t="s">
        <v>124</v>
      </c>
      <c r="Y646" s="54"/>
      <c r="Z646" s="54"/>
      <c r="AA646" s="54"/>
      <c r="AB646" s="54"/>
      <c r="AC646" s="54"/>
      <c r="AD646" s="54"/>
      <c r="AE646" s="54"/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 t="str">
        <f t="array" ref="AT646">XLOOKUP(C646,'PL TOTAL D0'!A:A,'PL TOTAL D0'!C:C,"")</f>
        <v/>
      </c>
    </row>
    <row r="647" ht="15.75" customHeight="1">
      <c r="A647" s="41" t="s">
        <v>36</v>
      </c>
      <c r="B647" s="42" t="s">
        <v>2171</v>
      </c>
      <c r="C647" s="43" t="s">
        <v>2175</v>
      </c>
      <c r="D647" s="44" t="s">
        <v>18</v>
      </c>
      <c r="E647" s="45" t="s">
        <v>29</v>
      </c>
      <c r="F647" s="44" t="s">
        <v>295</v>
      </c>
      <c r="G647" s="44" t="str">
        <f t="shared" si="1"/>
        <v>#N/A</v>
      </c>
      <c r="H647" s="51" t="s">
        <v>147</v>
      </c>
      <c r="I647" s="51" t="s">
        <v>160</v>
      </c>
      <c r="J647" s="44" t="str">
        <f t="shared" si="9"/>
        <v>Não</v>
      </c>
      <c r="K647" s="47">
        <v>45163.0</v>
      </c>
      <c r="L647" s="62"/>
      <c r="M647" s="45" t="s">
        <v>128</v>
      </c>
      <c r="N647" s="48">
        <v>0.0</v>
      </c>
      <c r="O647" s="44" t="s">
        <v>24</v>
      </c>
      <c r="P647" s="49">
        <v>0.0</v>
      </c>
      <c r="Q647" s="74"/>
      <c r="R647" s="74"/>
      <c r="S647" s="45" t="s">
        <v>113</v>
      </c>
      <c r="T647" s="24" t="s">
        <v>2173</v>
      </c>
      <c r="U647" s="9" t="s">
        <v>29</v>
      </c>
      <c r="V647" s="51" t="str">
        <f t="shared" si="8"/>
        <v>Ativo</v>
      </c>
      <c r="W647" s="45"/>
      <c r="X647" s="52" t="s">
        <v>124</v>
      </c>
      <c r="Y647" s="54"/>
      <c r="Z647" s="54"/>
      <c r="AA647" s="54"/>
      <c r="AB647" s="54"/>
      <c r="AC647" s="54"/>
      <c r="AD647" s="54"/>
      <c r="AE647" s="54"/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 t="str">
        <f t="array" ref="AT647">XLOOKUP(C647,'PL TOTAL D0'!A:A,'PL TOTAL D0'!C:C,"")</f>
        <v/>
      </c>
    </row>
    <row r="648" ht="15.75" customHeight="1">
      <c r="A648" s="41" t="s">
        <v>36</v>
      </c>
      <c r="B648" s="42" t="s">
        <v>2176</v>
      </c>
      <c r="C648" s="43" t="s">
        <v>2177</v>
      </c>
      <c r="D648" s="44" t="s">
        <v>18</v>
      </c>
      <c r="E648" s="45" t="s">
        <v>29</v>
      </c>
      <c r="F648" s="44" t="s">
        <v>295</v>
      </c>
      <c r="G648" s="44" t="str">
        <f t="shared" si="1"/>
        <v>Augusto</v>
      </c>
      <c r="H648" s="51" t="s">
        <v>111</v>
      </c>
      <c r="I648" s="51" t="s">
        <v>24</v>
      </c>
      <c r="J648" s="44" t="str">
        <f t="shared" si="9"/>
        <v>Não</v>
      </c>
      <c r="K648" s="47">
        <v>44973.0</v>
      </c>
      <c r="L648" s="45"/>
      <c r="M648" s="24" t="s">
        <v>128</v>
      </c>
      <c r="N648" s="58">
        <v>0.0</v>
      </c>
      <c r="O648" s="9" t="s">
        <v>24</v>
      </c>
      <c r="P648" s="59">
        <v>0.0</v>
      </c>
      <c r="Q648" s="138"/>
      <c r="R648" s="60" t="s">
        <v>613</v>
      </c>
      <c r="S648" s="45" t="s">
        <v>113</v>
      </c>
      <c r="T648" s="24" t="s">
        <v>2178</v>
      </c>
      <c r="U648" s="9" t="s">
        <v>29</v>
      </c>
      <c r="V648" s="51" t="str">
        <f t="shared" si="8"/>
        <v>Ativo</v>
      </c>
      <c r="W648" s="45"/>
      <c r="X648" s="52" t="s">
        <v>124</v>
      </c>
      <c r="Y648" s="54"/>
      <c r="Z648" s="54"/>
      <c r="AA648" s="54"/>
      <c r="AB648" s="54"/>
      <c r="AC648" s="54">
        <v>0.0</v>
      </c>
      <c r="AD648" s="54">
        <v>42071.82</v>
      </c>
      <c r="AE648" s="54">
        <v>48573.21</v>
      </c>
      <c r="AF648" s="54">
        <v>48813.34</v>
      </c>
      <c r="AG648" s="54">
        <v>49815.46</v>
      </c>
      <c r="AH648" s="54">
        <v>50614.22</v>
      </c>
      <c r="AI648" s="54">
        <v>50918.73</v>
      </c>
      <c r="AJ648" s="54">
        <v>50738.19</v>
      </c>
      <c r="AK648" s="54">
        <v>50628.89</v>
      </c>
      <c r="AL648" s="54">
        <v>50584.61</v>
      </c>
      <c r="AM648" s="54">
        <v>51127.98</v>
      </c>
      <c r="AN648" s="54">
        <v>65685.15</v>
      </c>
      <c r="AO648" s="54">
        <v>65122.87</v>
      </c>
      <c r="AP648" s="53">
        <v>65731.06</v>
      </c>
      <c r="AQ648" s="53">
        <v>66405.76</v>
      </c>
      <c r="AR648" s="53">
        <v>65968.55</v>
      </c>
      <c r="AS648" s="53">
        <v>66348.04</v>
      </c>
      <c r="AT648" s="53">
        <f t="array" ref="AT648">XLOOKUP(C648,'PL TOTAL D0'!A:A,'PL TOTAL D0'!C:C,"")</f>
        <v>66900.44</v>
      </c>
    </row>
    <row r="649" ht="15.75" customHeight="1">
      <c r="A649" s="41" t="s">
        <v>36</v>
      </c>
      <c r="B649" s="64" t="s">
        <v>2179</v>
      </c>
      <c r="C649" s="65" t="s">
        <v>2180</v>
      </c>
      <c r="D649" s="9" t="s">
        <v>77</v>
      </c>
      <c r="E649" s="24" t="s">
        <v>29</v>
      </c>
      <c r="F649" s="9" t="s">
        <v>182</v>
      </c>
      <c r="G649" s="44" t="str">
        <f t="shared" si="1"/>
        <v>Augusto</v>
      </c>
      <c r="H649" s="51" t="s">
        <v>111</v>
      </c>
      <c r="I649" s="51" t="s">
        <v>24</v>
      </c>
      <c r="J649" s="44" t="str">
        <f t="shared" si="9"/>
        <v>Não</v>
      </c>
      <c r="K649" s="57">
        <v>45419.0</v>
      </c>
      <c r="L649" s="45"/>
      <c r="M649" s="24" t="s">
        <v>112</v>
      </c>
      <c r="N649" s="58">
        <v>0.012</v>
      </c>
      <c r="O649" s="9" t="s">
        <v>42</v>
      </c>
      <c r="P649" s="59">
        <v>0.1</v>
      </c>
      <c r="Q649" s="138"/>
      <c r="R649" s="60"/>
      <c r="S649" s="24" t="s">
        <v>113</v>
      </c>
      <c r="T649" s="23" t="s">
        <v>2181</v>
      </c>
      <c r="U649" s="9" t="s">
        <v>29</v>
      </c>
      <c r="V649" s="51" t="str">
        <f t="shared" si="8"/>
        <v>Ativo</v>
      </c>
      <c r="W649" s="24" t="s">
        <v>69</v>
      </c>
      <c r="X649" s="52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3"/>
      <c r="AQ649" s="53"/>
      <c r="AR649" s="53"/>
      <c r="AS649" s="53">
        <v>54918.28</v>
      </c>
      <c r="AT649" s="53">
        <f t="array" ref="AT649">XLOOKUP(C649,'PL TOTAL D0'!A:A,'PL TOTAL D0'!C:C,"")</f>
        <v>55291.74</v>
      </c>
    </row>
    <row r="650" ht="15.75" customHeight="1">
      <c r="A650" s="41" t="s">
        <v>36</v>
      </c>
      <c r="B650" s="61" t="s">
        <v>2182</v>
      </c>
      <c r="C650" s="43" t="s">
        <v>2183</v>
      </c>
      <c r="D650" s="44" t="s">
        <v>18</v>
      </c>
      <c r="E650" s="45" t="s">
        <v>19</v>
      </c>
      <c r="F650" s="44" t="s">
        <v>257</v>
      </c>
      <c r="G650" s="44" t="str">
        <f t="shared" si="1"/>
        <v>Augusto</v>
      </c>
      <c r="H650" s="46" t="s">
        <v>111</v>
      </c>
      <c r="I650" s="46" t="s">
        <v>24</v>
      </c>
      <c r="J650" s="44" t="str">
        <f t="shared" si="9"/>
        <v>Não</v>
      </c>
      <c r="K650" s="47">
        <v>45015.0</v>
      </c>
      <c r="L650" s="45"/>
      <c r="M650" s="45" t="s">
        <v>51</v>
      </c>
      <c r="N650" s="48">
        <v>0.012</v>
      </c>
      <c r="O650" s="44" t="s">
        <v>24</v>
      </c>
      <c r="P650" s="49">
        <v>0.0</v>
      </c>
      <c r="Q650" s="138"/>
      <c r="R650" s="138"/>
      <c r="S650" s="45" t="s">
        <v>113</v>
      </c>
      <c r="T650" s="24" t="s">
        <v>2184</v>
      </c>
      <c r="U650" s="9" t="s">
        <v>29</v>
      </c>
      <c r="V650" s="51" t="str">
        <f t="shared" si="8"/>
        <v>Ativo</v>
      </c>
      <c r="W650" s="45"/>
      <c r="X650" s="52" t="s">
        <v>124</v>
      </c>
      <c r="Y650" s="54"/>
      <c r="Z650" s="54"/>
      <c r="AA650" s="54"/>
      <c r="AB650" s="54"/>
      <c r="AC650" s="54"/>
      <c r="AD650" s="54"/>
      <c r="AE650" s="54">
        <v>160000.0</v>
      </c>
      <c r="AF650" s="54">
        <v>272043.36</v>
      </c>
      <c r="AG650" s="54">
        <v>274010.13</v>
      </c>
      <c r="AH650" s="54">
        <v>276251.33</v>
      </c>
      <c r="AI650" s="54">
        <v>136932.44</v>
      </c>
      <c r="AJ650" s="54">
        <v>122936.31</v>
      </c>
      <c r="AK650" s="54">
        <v>100114.2</v>
      </c>
      <c r="AL650" s="54">
        <v>94902.41</v>
      </c>
      <c r="AM650" s="54">
        <v>71309.04</v>
      </c>
      <c r="AN650" s="54">
        <v>61725.21</v>
      </c>
      <c r="AO650" s="54">
        <v>36465.34</v>
      </c>
      <c r="AP650" s="53">
        <v>36133.91</v>
      </c>
      <c r="AQ650" s="53">
        <v>30358.37</v>
      </c>
      <c r="AR650" s="53">
        <v>10091.78</v>
      </c>
      <c r="AS650" s="53">
        <v>7146.44</v>
      </c>
      <c r="AT650" s="53">
        <f t="array" ref="AT650">XLOOKUP(C650,'PL TOTAL D0'!A:A,'PL TOTAL D0'!C:C,"")</f>
        <v>10003.97</v>
      </c>
    </row>
    <row r="651" ht="15.75" customHeight="1">
      <c r="A651" s="6" t="s">
        <v>36</v>
      </c>
      <c r="B651" s="42" t="s">
        <v>2185</v>
      </c>
      <c r="C651" s="43" t="s">
        <v>2186</v>
      </c>
      <c r="D651" s="9" t="s">
        <v>56</v>
      </c>
      <c r="E651" s="24" t="s">
        <v>29</v>
      </c>
      <c r="F651" s="45" t="s">
        <v>146</v>
      </c>
      <c r="G651" s="44" t="str">
        <f t="shared" si="1"/>
        <v>Augusto</v>
      </c>
      <c r="H651" s="51" t="s">
        <v>147</v>
      </c>
      <c r="I651" s="51" t="s">
        <v>148</v>
      </c>
      <c r="J651" s="44" t="str">
        <f t="shared" si="9"/>
        <v>Sim</v>
      </c>
      <c r="K651" s="57">
        <v>45279.0</v>
      </c>
      <c r="L651" s="45"/>
      <c r="M651" s="24" t="s">
        <v>67</v>
      </c>
      <c r="N651" s="58">
        <v>0.003</v>
      </c>
      <c r="O651" s="9" t="s">
        <v>24</v>
      </c>
      <c r="P651" s="59">
        <v>0.0</v>
      </c>
      <c r="Q651" s="15" t="s">
        <v>2187</v>
      </c>
      <c r="R651" s="138"/>
      <c r="S651" s="24" t="s">
        <v>113</v>
      </c>
      <c r="T651" s="24" t="s">
        <v>2188</v>
      </c>
      <c r="U651" s="9" t="s">
        <v>60</v>
      </c>
      <c r="V651" s="51" t="str">
        <f t="shared" si="8"/>
        <v>Ativo</v>
      </c>
      <c r="W651" s="45"/>
      <c r="X651" s="52" t="s">
        <v>124</v>
      </c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>
        <v>155014.6</v>
      </c>
      <c r="AO651" s="54">
        <v>209411.61</v>
      </c>
      <c r="AP651" s="53">
        <v>2482.92</v>
      </c>
      <c r="AQ651" s="53">
        <v>2503.58</v>
      </c>
      <c r="AR651" s="53">
        <v>2525.51</v>
      </c>
      <c r="AS651" s="53">
        <v>2534.64</v>
      </c>
      <c r="AT651" s="53">
        <f t="array" ref="AT651">XLOOKUP(C651,'PL TOTAL D0'!A:A,'PL TOTAL D0'!C:C,"")</f>
        <v>12092.46</v>
      </c>
    </row>
    <row r="652" ht="15.75" customHeight="1">
      <c r="A652" s="41" t="s">
        <v>36</v>
      </c>
      <c r="B652" s="55" t="s">
        <v>2189</v>
      </c>
      <c r="C652" s="43" t="s">
        <v>2190</v>
      </c>
      <c r="D652" s="44" t="s">
        <v>18</v>
      </c>
      <c r="E652" s="45" t="s">
        <v>29</v>
      </c>
      <c r="F652" s="44" t="s">
        <v>2191</v>
      </c>
      <c r="G652" s="44" t="str">
        <f t="shared" si="1"/>
        <v>Augusto</v>
      </c>
      <c r="H652" s="51" t="s">
        <v>147</v>
      </c>
      <c r="I652" s="51" t="s">
        <v>160</v>
      </c>
      <c r="J652" s="44" t="str">
        <f t="shared" si="9"/>
        <v>Não</v>
      </c>
      <c r="K652" s="47">
        <v>44998.0</v>
      </c>
      <c r="L652" s="45"/>
      <c r="M652" s="45" t="s">
        <v>270</v>
      </c>
      <c r="N652" s="48">
        <v>0.019</v>
      </c>
      <c r="O652" s="44" t="s">
        <v>42</v>
      </c>
      <c r="P652" s="49">
        <v>0.2</v>
      </c>
      <c r="Q652" s="138"/>
      <c r="R652" s="138"/>
      <c r="S652" s="45" t="s">
        <v>113</v>
      </c>
      <c r="T652" s="24" t="s">
        <v>2192</v>
      </c>
      <c r="U652" s="9" t="s">
        <v>29</v>
      </c>
      <c r="V652" s="51" t="str">
        <f t="shared" si="8"/>
        <v>Ativo</v>
      </c>
      <c r="W652" s="45"/>
      <c r="X652" s="52" t="s">
        <v>124</v>
      </c>
      <c r="Y652" s="54"/>
      <c r="Z652" s="54"/>
      <c r="AA652" s="54"/>
      <c r="AB652" s="54"/>
      <c r="AC652" s="54"/>
      <c r="AD652" s="54">
        <v>0.0</v>
      </c>
      <c r="AE652" s="54">
        <v>49617.77</v>
      </c>
      <c r="AF652" s="54">
        <v>49918.83</v>
      </c>
      <c r="AG652" s="54">
        <v>26661.75</v>
      </c>
      <c r="AH652" s="54">
        <v>50.26</v>
      </c>
      <c r="AI652" s="54">
        <v>50.26</v>
      </c>
      <c r="AJ652" s="54">
        <v>50.26</v>
      </c>
      <c r="AK652" s="54">
        <v>50.26</v>
      </c>
      <c r="AL652" s="54">
        <v>50.26</v>
      </c>
      <c r="AM652" s="54">
        <v>50.26</v>
      </c>
      <c r="AN652" s="54">
        <v>50.26</v>
      </c>
      <c r="AO652" s="54">
        <v>50.26</v>
      </c>
      <c r="AP652" s="53">
        <v>50.26</v>
      </c>
      <c r="AQ652" s="53">
        <v>50.26</v>
      </c>
      <c r="AR652" s="53">
        <v>902.31</v>
      </c>
      <c r="AS652" s="53">
        <v>902.31</v>
      </c>
      <c r="AT652" s="53">
        <f t="array" ref="AT652">XLOOKUP(C652,'PL TOTAL D0'!A:A,'PL TOTAL D0'!C:C,"")</f>
        <v>902.31</v>
      </c>
    </row>
    <row r="653" ht="15.75" customHeight="1">
      <c r="A653" s="41" t="s">
        <v>36</v>
      </c>
      <c r="B653" s="42" t="s">
        <v>2193</v>
      </c>
      <c r="C653" s="43" t="s">
        <v>2194</v>
      </c>
      <c r="D653" s="44" t="s">
        <v>18</v>
      </c>
      <c r="E653" s="45" t="s">
        <v>19</v>
      </c>
      <c r="F653" s="44" t="s">
        <v>257</v>
      </c>
      <c r="G653" s="44" t="str">
        <f t="shared" si="1"/>
        <v>#N/A</v>
      </c>
      <c r="H653" s="51" t="s">
        <v>147</v>
      </c>
      <c r="I653" s="46" t="s">
        <v>220</v>
      </c>
      <c r="J653" s="44" t="str">
        <f t="shared" si="9"/>
        <v>Não</v>
      </c>
      <c r="K653" s="47">
        <v>45163.0</v>
      </c>
      <c r="L653" s="62"/>
      <c r="M653" s="45" t="s">
        <v>51</v>
      </c>
      <c r="N653" s="48">
        <v>0.012</v>
      </c>
      <c r="O653" s="44" t="s">
        <v>24</v>
      </c>
      <c r="P653" s="49">
        <v>0.0</v>
      </c>
      <c r="Q653" s="138"/>
      <c r="R653" s="138"/>
      <c r="S653" s="45" t="s">
        <v>113</v>
      </c>
      <c r="T653" s="24" t="s">
        <v>2195</v>
      </c>
      <c r="U653" s="9" t="s">
        <v>19</v>
      </c>
      <c r="V653" s="51" t="str">
        <f t="shared" si="8"/>
        <v>Ativo</v>
      </c>
      <c r="W653" s="45"/>
      <c r="X653" s="52" t="s">
        <v>124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 t="str">
        <f t="array" ref="AT653">XLOOKUP(C653,'PL TOTAL D0'!A:A,'PL TOTAL D0'!C:C,"")</f>
        <v/>
      </c>
    </row>
    <row r="654" ht="15.75" customHeight="1">
      <c r="A654" s="41" t="s">
        <v>36</v>
      </c>
      <c r="B654" s="42" t="s">
        <v>2196</v>
      </c>
      <c r="C654" s="43" t="s">
        <v>2197</v>
      </c>
      <c r="D654" s="44" t="s">
        <v>18</v>
      </c>
      <c r="E654" s="45" t="s">
        <v>29</v>
      </c>
      <c r="F654" s="44" t="s">
        <v>167</v>
      </c>
      <c r="G654" s="44" t="str">
        <f t="shared" si="1"/>
        <v>Breno</v>
      </c>
      <c r="H654" s="46" t="s">
        <v>111</v>
      </c>
      <c r="I654" s="46" t="s">
        <v>24</v>
      </c>
      <c r="J654" s="44" t="str">
        <f t="shared" si="9"/>
        <v>Não</v>
      </c>
      <c r="K654" s="47">
        <v>45048.0</v>
      </c>
      <c r="L654" s="45"/>
      <c r="M654" s="45" t="s">
        <v>51</v>
      </c>
      <c r="N654" s="48">
        <v>0.012</v>
      </c>
      <c r="O654" s="44" t="s">
        <v>24</v>
      </c>
      <c r="P654" s="49">
        <v>0.0</v>
      </c>
      <c r="Q654" s="138"/>
      <c r="R654" s="138"/>
      <c r="S654" s="45" t="s">
        <v>113</v>
      </c>
      <c r="T654" s="24" t="s">
        <v>2198</v>
      </c>
      <c r="U654" s="9" t="s">
        <v>29</v>
      </c>
      <c r="V654" s="51" t="str">
        <f t="shared" si="8"/>
        <v>Ativo</v>
      </c>
      <c r="W654" s="45"/>
      <c r="X654" s="52" t="s">
        <v>124</v>
      </c>
      <c r="Y654" s="54"/>
      <c r="Z654" s="54"/>
      <c r="AA654" s="54"/>
      <c r="AB654" s="54"/>
      <c r="AC654" s="54"/>
      <c r="AD654" s="54"/>
      <c r="AE654" s="54">
        <v>0.0</v>
      </c>
      <c r="AF654" s="54">
        <v>508810.75</v>
      </c>
      <c r="AG654" s="54">
        <v>775970.71</v>
      </c>
      <c r="AH654" s="54">
        <v>784615.31</v>
      </c>
      <c r="AI654" s="54">
        <v>790313.84</v>
      </c>
      <c r="AJ654" s="54">
        <v>796962.58</v>
      </c>
      <c r="AK654" s="54">
        <v>799686.48</v>
      </c>
      <c r="AL654" s="54">
        <v>802618.33</v>
      </c>
      <c r="AM654" s="54">
        <v>809988.99</v>
      </c>
      <c r="AN654" s="54">
        <v>817678.62</v>
      </c>
      <c r="AO654" s="54">
        <v>823387.03</v>
      </c>
      <c r="AP654" s="53">
        <v>829725.01</v>
      </c>
      <c r="AQ654" s="53">
        <v>836610.72</v>
      </c>
      <c r="AR654" s="53">
        <v>840050.8</v>
      </c>
      <c r="AS654" s="53">
        <v>843191.6</v>
      </c>
      <c r="AT654" s="53">
        <f t="array" ref="AT654">XLOOKUP(C654,'PL TOTAL D0'!A:A,'PL TOTAL D0'!C:C,"")</f>
        <v>818172.9</v>
      </c>
    </row>
    <row r="655" ht="15.75" customHeight="1">
      <c r="A655" s="41" t="s">
        <v>36</v>
      </c>
      <c r="B655" s="42" t="s">
        <v>2199</v>
      </c>
      <c r="C655" s="43" t="s">
        <v>2200</v>
      </c>
      <c r="D655" s="44" t="s">
        <v>18</v>
      </c>
      <c r="E655" s="45" t="s">
        <v>19</v>
      </c>
      <c r="F655" s="44" t="s">
        <v>257</v>
      </c>
      <c r="G655" s="44" t="str">
        <f t="shared" si="1"/>
        <v>#N/A</v>
      </c>
      <c r="H655" s="46" t="s">
        <v>147</v>
      </c>
      <c r="I655" s="46" t="s">
        <v>220</v>
      </c>
      <c r="J655" s="44" t="str">
        <f t="shared" si="9"/>
        <v>Não</v>
      </c>
      <c r="K655" s="47">
        <v>45163.0</v>
      </c>
      <c r="L655" s="62"/>
      <c r="M655" s="45" t="s">
        <v>51</v>
      </c>
      <c r="N655" s="48">
        <v>0.012</v>
      </c>
      <c r="O655" s="44" t="s">
        <v>24</v>
      </c>
      <c r="P655" s="49">
        <v>0.0</v>
      </c>
      <c r="Q655" s="138"/>
      <c r="R655" s="60" t="s">
        <v>2201</v>
      </c>
      <c r="S655" s="45" t="s">
        <v>113</v>
      </c>
      <c r="T655" s="24" t="s">
        <v>2202</v>
      </c>
      <c r="U655" s="9" t="s">
        <v>19</v>
      </c>
      <c r="V655" s="51" t="str">
        <f t="shared" si="8"/>
        <v>Ativo</v>
      </c>
      <c r="W655" s="45"/>
      <c r="X655" s="52" t="s">
        <v>124</v>
      </c>
      <c r="Y655" s="54"/>
      <c r="Z655" s="54"/>
      <c r="AA655" s="54"/>
      <c r="AB655" s="54"/>
      <c r="AC655" s="54"/>
      <c r="AD655" s="54"/>
      <c r="AE655" s="54">
        <v>0.0</v>
      </c>
      <c r="AF655" s="54">
        <v>0.0</v>
      </c>
      <c r="AG655" s="54">
        <v>0.0</v>
      </c>
      <c r="AH655" s="54">
        <v>0.0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 t="str">
        <f t="array" ref="AT655">XLOOKUP(C655,'PL TOTAL D0'!A:A,'PL TOTAL D0'!C:C,"")</f>
        <v/>
      </c>
    </row>
    <row r="656" ht="15.75" customHeight="1">
      <c r="A656" s="6" t="s">
        <v>36</v>
      </c>
      <c r="B656" s="55" t="s">
        <v>2203</v>
      </c>
      <c r="C656" s="56" t="s">
        <v>2204</v>
      </c>
      <c r="D656" s="9" t="s">
        <v>18</v>
      </c>
      <c r="E656" s="24" t="s">
        <v>19</v>
      </c>
      <c r="F656" s="9" t="s">
        <v>214</v>
      </c>
      <c r="G656" s="44" t="str">
        <f t="shared" si="1"/>
        <v>Augusto</v>
      </c>
      <c r="H656" s="51" t="s">
        <v>147</v>
      </c>
      <c r="I656" s="51" t="s">
        <v>220</v>
      </c>
      <c r="J656" s="44" t="str">
        <f t="shared" si="9"/>
        <v>Não</v>
      </c>
      <c r="K656" s="57">
        <v>45321.0</v>
      </c>
      <c r="L656" s="62"/>
      <c r="M656" s="45" t="s">
        <v>51</v>
      </c>
      <c r="N656" s="48">
        <v>0.012</v>
      </c>
      <c r="O656" s="44" t="s">
        <v>24</v>
      </c>
      <c r="P656" s="49">
        <v>0.0</v>
      </c>
      <c r="Q656" s="138"/>
      <c r="R656" s="60" t="s">
        <v>2205</v>
      </c>
      <c r="S656" s="24" t="s">
        <v>113</v>
      </c>
      <c r="T656" s="24" t="s">
        <v>2206</v>
      </c>
      <c r="U656" s="9" t="s">
        <v>19</v>
      </c>
      <c r="V656" s="51" t="str">
        <f t="shared" si="8"/>
        <v>Ativo</v>
      </c>
      <c r="W656" s="45"/>
      <c r="X656" s="52" t="s">
        <v>124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>
        <v>0.0</v>
      </c>
      <c r="AP656" s="53">
        <v>100304.51</v>
      </c>
      <c r="AQ656" s="53">
        <v>101205.41</v>
      </c>
      <c r="AR656" s="53">
        <v>101972.82</v>
      </c>
      <c r="AS656" s="53">
        <v>0.0</v>
      </c>
      <c r="AT656" s="53">
        <f t="array" ref="AT656">XLOOKUP(C656,'PL TOTAL D0'!A:A,'PL TOTAL D0'!C:C,"")</f>
        <v>39.91</v>
      </c>
    </row>
    <row r="657" ht="15.75" customHeight="1">
      <c r="A657" s="41" t="s">
        <v>36</v>
      </c>
      <c r="B657" s="42" t="s">
        <v>2207</v>
      </c>
      <c r="C657" s="43" t="s">
        <v>2208</v>
      </c>
      <c r="D657" s="44" t="s">
        <v>18</v>
      </c>
      <c r="E657" s="45" t="s">
        <v>19</v>
      </c>
      <c r="F657" s="44" t="s">
        <v>20</v>
      </c>
      <c r="G657" s="44" t="str">
        <f t="shared" si="1"/>
        <v>Augusto</v>
      </c>
      <c r="H657" s="46" t="s">
        <v>111</v>
      </c>
      <c r="I657" s="46" t="s">
        <v>24</v>
      </c>
      <c r="J657" s="44" t="str">
        <f t="shared" si="9"/>
        <v>Sim</v>
      </c>
      <c r="K657" s="47">
        <v>45105.0</v>
      </c>
      <c r="L657" s="62"/>
      <c r="M657" s="45" t="s">
        <v>51</v>
      </c>
      <c r="N657" s="48">
        <v>0.012</v>
      </c>
      <c r="O657" s="44" t="s">
        <v>24</v>
      </c>
      <c r="P657" s="49">
        <v>0.0</v>
      </c>
      <c r="Q657" s="60" t="s">
        <v>2209</v>
      </c>
      <c r="R657" s="50"/>
      <c r="S657" s="45" t="s">
        <v>113</v>
      </c>
      <c r="T657" s="24" t="s">
        <v>2210</v>
      </c>
      <c r="U657" s="9" t="s">
        <v>19</v>
      </c>
      <c r="V657" s="51" t="str">
        <f t="shared" si="8"/>
        <v>Ativo</v>
      </c>
      <c r="W657" s="45"/>
      <c r="X657" s="52" t="s">
        <v>124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>
        <v>41342.64</v>
      </c>
      <c r="AI657" s="54">
        <v>353197.08</v>
      </c>
      <c r="AJ657" s="54">
        <v>356698.92</v>
      </c>
      <c r="AK657" s="54">
        <v>359344.38</v>
      </c>
      <c r="AL657" s="54">
        <v>362677.22</v>
      </c>
      <c r="AM657" s="54">
        <v>365512.31</v>
      </c>
      <c r="AN657" s="54">
        <v>368420.65</v>
      </c>
      <c r="AO657" s="54">
        <v>367439.83</v>
      </c>
      <c r="AP657" s="53">
        <v>362079.85</v>
      </c>
      <c r="AQ657" s="53">
        <v>279463.95</v>
      </c>
      <c r="AR657" s="53">
        <v>281538.18</v>
      </c>
      <c r="AS657" s="53">
        <v>283595.1</v>
      </c>
      <c r="AT657" s="53">
        <f t="array" ref="AT657">XLOOKUP(C657,'PL TOTAL D0'!A:A,'PL TOTAL D0'!C:C,"")</f>
        <v>285064</v>
      </c>
    </row>
    <row r="658" ht="15.75" customHeight="1">
      <c r="A658" s="41" t="s">
        <v>36</v>
      </c>
      <c r="B658" s="42" t="s">
        <v>2211</v>
      </c>
      <c r="C658" s="43" t="s">
        <v>2212</v>
      </c>
      <c r="D658" s="44" t="s">
        <v>18</v>
      </c>
      <c r="E658" s="45" t="s">
        <v>29</v>
      </c>
      <c r="F658" s="44" t="s">
        <v>295</v>
      </c>
      <c r="G658" s="44" t="str">
        <f t="shared" si="1"/>
        <v>#N/A</v>
      </c>
      <c r="H658" s="46" t="s">
        <v>147</v>
      </c>
      <c r="I658" s="46" t="s">
        <v>220</v>
      </c>
      <c r="J658" s="44" t="str">
        <f t="shared" si="9"/>
        <v>Não</v>
      </c>
      <c r="K658" s="47">
        <v>45166.0</v>
      </c>
      <c r="L658" s="62"/>
      <c r="M658" s="45" t="s">
        <v>51</v>
      </c>
      <c r="N658" s="48">
        <v>0.012</v>
      </c>
      <c r="O658" s="44" t="s">
        <v>24</v>
      </c>
      <c r="P658" s="49">
        <v>0.0</v>
      </c>
      <c r="Q658" s="138"/>
      <c r="R658" s="138"/>
      <c r="S658" s="45" t="s">
        <v>113</v>
      </c>
      <c r="T658" s="56" t="s">
        <v>2213</v>
      </c>
      <c r="U658" s="9" t="s">
        <v>29</v>
      </c>
      <c r="V658" s="51" t="str">
        <f t="shared" si="8"/>
        <v>Inativo</v>
      </c>
      <c r="W658" s="45"/>
      <c r="X658" s="52" t="s">
        <v>124</v>
      </c>
      <c r="Y658" s="54"/>
      <c r="Z658" s="54"/>
      <c r="AA658" s="54"/>
      <c r="AB658" s="54"/>
      <c r="AC658" s="54"/>
      <c r="AD658" s="54">
        <v>0.0</v>
      </c>
      <c r="AE658" s="54">
        <v>0.0</v>
      </c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 t="str">
        <f t="array" ref="AT658">XLOOKUP(C658,'PL TOTAL D0'!A:A,'PL TOTAL D0'!C:C,"")</f>
        <v/>
      </c>
    </row>
    <row r="659" ht="15.75" customHeight="1">
      <c r="A659" s="41" t="s">
        <v>36</v>
      </c>
      <c r="B659" s="61" t="s">
        <v>2214</v>
      </c>
      <c r="C659" s="43" t="s">
        <v>2215</v>
      </c>
      <c r="D659" s="44" t="s">
        <v>18</v>
      </c>
      <c r="E659" s="45" t="s">
        <v>175</v>
      </c>
      <c r="F659" s="44" t="s">
        <v>197</v>
      </c>
      <c r="G659" s="44" t="str">
        <f t="shared" si="1"/>
        <v>Augusto</v>
      </c>
      <c r="H659" s="46" t="s">
        <v>111</v>
      </c>
      <c r="I659" s="46" t="s">
        <v>24</v>
      </c>
      <c r="J659" s="44" t="str">
        <f t="shared" si="9"/>
        <v>Não</v>
      </c>
      <c r="K659" s="47">
        <v>45163.0</v>
      </c>
      <c r="L659" s="62"/>
      <c r="M659" s="45" t="s">
        <v>51</v>
      </c>
      <c r="N659" s="48">
        <v>0.012</v>
      </c>
      <c r="O659" s="44" t="s">
        <v>24</v>
      </c>
      <c r="P659" s="49">
        <v>0.0</v>
      </c>
      <c r="Q659" s="74"/>
      <c r="R659" s="50"/>
      <c r="S659" s="45" t="s">
        <v>113</v>
      </c>
      <c r="T659" s="24" t="s">
        <v>2216</v>
      </c>
      <c r="U659" s="9" t="s">
        <v>179</v>
      </c>
      <c r="V659" s="51" t="str">
        <f t="shared" si="8"/>
        <v>Ativo</v>
      </c>
      <c r="W659" s="45"/>
      <c r="X659" s="52" t="s">
        <v>115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>
        <v>212285.51</v>
      </c>
      <c r="AK659" s="54">
        <v>213887.99</v>
      </c>
      <c r="AL659" s="54">
        <v>215498.84</v>
      </c>
      <c r="AM659" s="54">
        <v>217365.1</v>
      </c>
      <c r="AN659" s="54">
        <v>219164.85</v>
      </c>
      <c r="AO659" s="54">
        <v>218353.98</v>
      </c>
      <c r="AP659" s="53">
        <v>219918.23</v>
      </c>
      <c r="AQ659" s="53">
        <v>220877.83</v>
      </c>
      <c r="AR659" s="53">
        <v>222419.64</v>
      </c>
      <c r="AS659" s="53">
        <v>224094.1</v>
      </c>
      <c r="AT659" s="53">
        <f t="array" ref="AT659">XLOOKUP(C659,'PL TOTAL D0'!A:A,'PL TOTAL D0'!C:C,"")</f>
        <v>225730.2</v>
      </c>
    </row>
    <row r="660" ht="15.75" customHeight="1">
      <c r="A660" s="41" t="s">
        <v>36</v>
      </c>
      <c r="B660" s="42" t="s">
        <v>2217</v>
      </c>
      <c r="C660" s="43" t="s">
        <v>2218</v>
      </c>
      <c r="D660" s="44" t="s">
        <v>56</v>
      </c>
      <c r="E660" s="45" t="s">
        <v>29</v>
      </c>
      <c r="F660" s="44" t="s">
        <v>690</v>
      </c>
      <c r="G660" s="44" t="str">
        <f t="shared" si="1"/>
        <v>Augusto</v>
      </c>
      <c r="H660" s="46" t="s">
        <v>111</v>
      </c>
      <c r="I660" s="46" t="s">
        <v>24</v>
      </c>
      <c r="J660" s="44" t="str">
        <f t="shared" si="9"/>
        <v>Não</v>
      </c>
      <c r="K660" s="47">
        <v>44995.0</v>
      </c>
      <c r="L660" s="45"/>
      <c r="M660" s="45" t="s">
        <v>41</v>
      </c>
      <c r="N660" s="48">
        <v>0.015</v>
      </c>
      <c r="O660" s="44" t="s">
        <v>42</v>
      </c>
      <c r="P660" s="49">
        <v>0.1</v>
      </c>
      <c r="Q660" s="138"/>
      <c r="R660" s="138"/>
      <c r="S660" s="45" t="s">
        <v>113</v>
      </c>
      <c r="T660" s="24" t="s">
        <v>2219</v>
      </c>
      <c r="U660" s="9" t="s">
        <v>29</v>
      </c>
      <c r="V660" s="51" t="str">
        <f t="shared" si="8"/>
        <v>Ativo</v>
      </c>
      <c r="W660" s="45"/>
      <c r="X660" s="52" t="s">
        <v>115</v>
      </c>
      <c r="Y660" s="54"/>
      <c r="Z660" s="54"/>
      <c r="AA660" s="54"/>
      <c r="AB660" s="54"/>
      <c r="AC660" s="54"/>
      <c r="AD660" s="54"/>
      <c r="AE660" s="54">
        <v>60571.25</v>
      </c>
      <c r="AF660" s="54">
        <v>94101.27</v>
      </c>
      <c r="AG660" s="54">
        <v>95641.04</v>
      </c>
      <c r="AH660" s="54">
        <v>97219.44</v>
      </c>
      <c r="AI660" s="54">
        <v>98019.24</v>
      </c>
      <c r="AJ660" s="54">
        <v>98214.51</v>
      </c>
      <c r="AK660" s="54">
        <v>98658.0</v>
      </c>
      <c r="AL660" s="54">
        <v>98603.27</v>
      </c>
      <c r="AM660" s="54">
        <v>101156.98</v>
      </c>
      <c r="AN660" s="54">
        <v>103107.47</v>
      </c>
      <c r="AO660" s="54">
        <v>101601.19</v>
      </c>
      <c r="AP660" s="53">
        <v>102512.46</v>
      </c>
      <c r="AQ660" s="53">
        <v>103054.56</v>
      </c>
      <c r="AR660" s="53">
        <v>102308.48</v>
      </c>
      <c r="AS660" s="53">
        <v>101941.6</v>
      </c>
      <c r="AT660" s="53">
        <f t="array" ref="AT660">XLOOKUP(C660,'PL TOTAL D0'!A:A,'PL TOTAL D0'!C:C,"")</f>
        <v>102587.3</v>
      </c>
    </row>
    <row r="661" ht="15.75" customHeight="1">
      <c r="A661" s="41" t="s">
        <v>36</v>
      </c>
      <c r="B661" s="66" t="s">
        <v>2220</v>
      </c>
      <c r="C661" s="71" t="s">
        <v>2221</v>
      </c>
      <c r="D661" s="44" t="s">
        <v>18</v>
      </c>
      <c r="E661" s="45" t="s">
        <v>175</v>
      </c>
      <c r="F661" s="44" t="s">
        <v>176</v>
      </c>
      <c r="G661" s="44" t="str">
        <f t="shared" si="1"/>
        <v>Breno</v>
      </c>
      <c r="H661" s="46" t="s">
        <v>111</v>
      </c>
      <c r="I661" s="46" t="s">
        <v>24</v>
      </c>
      <c r="J661" s="44" t="str">
        <f t="shared" si="9"/>
        <v>Não</v>
      </c>
      <c r="K661" s="47">
        <v>45188.0</v>
      </c>
      <c r="L661" s="45"/>
      <c r="M661" s="45" t="s">
        <v>112</v>
      </c>
      <c r="N661" s="48">
        <v>0.012</v>
      </c>
      <c r="O661" s="44" t="s">
        <v>42</v>
      </c>
      <c r="P661" s="49">
        <v>0.1</v>
      </c>
      <c r="Q661" s="41"/>
      <c r="R661" s="60" t="s">
        <v>2222</v>
      </c>
      <c r="S661" s="45" t="s">
        <v>113</v>
      </c>
      <c r="T661" s="24" t="s">
        <v>2223</v>
      </c>
      <c r="U661" s="9" t="s">
        <v>179</v>
      </c>
      <c r="V661" s="51" t="str">
        <f t="shared" si="8"/>
        <v>Ativo</v>
      </c>
      <c r="W661" s="45"/>
      <c r="X661" s="52" t="s">
        <v>115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>
        <v>0.0</v>
      </c>
      <c r="AL661" s="54">
        <v>559522.29</v>
      </c>
      <c r="AM661" s="54">
        <v>569804.08</v>
      </c>
      <c r="AN661" s="54">
        <v>578461.05</v>
      </c>
      <c r="AO661" s="54">
        <v>573913.17</v>
      </c>
      <c r="AP661" s="53">
        <v>577550.97</v>
      </c>
      <c r="AQ661" s="53">
        <v>577230.7</v>
      </c>
      <c r="AR661" s="53">
        <v>575149.39</v>
      </c>
      <c r="AS661" s="53">
        <v>576161.4</v>
      </c>
      <c r="AT661" s="53">
        <f t="array" ref="AT661">XLOOKUP(C661,'PL TOTAL D0'!A:A,'PL TOTAL D0'!C:C,"")</f>
        <v>580104.6</v>
      </c>
    </row>
    <row r="662" ht="15.75" customHeight="1">
      <c r="A662" s="41" t="s">
        <v>36</v>
      </c>
      <c r="B662" s="64" t="s">
        <v>2224</v>
      </c>
      <c r="C662" s="65" t="s">
        <v>2225</v>
      </c>
      <c r="D662" s="9" t="s">
        <v>49</v>
      </c>
      <c r="E662" s="24" t="s">
        <v>19</v>
      </c>
      <c r="F662" s="9" t="s">
        <v>50</v>
      </c>
      <c r="G662" s="44" t="str">
        <f t="shared" si="1"/>
        <v>Augusto</v>
      </c>
      <c r="H662" s="51" t="s">
        <v>111</v>
      </c>
      <c r="I662" s="51" t="s">
        <v>24</v>
      </c>
      <c r="J662" s="44" t="str">
        <f t="shared" si="9"/>
        <v>Não</v>
      </c>
      <c r="K662" s="57">
        <v>45390.0</v>
      </c>
      <c r="L662" s="45"/>
      <c r="M662" s="24" t="s">
        <v>51</v>
      </c>
      <c r="N662" s="58">
        <v>0.012</v>
      </c>
      <c r="O662" s="9" t="s">
        <v>24</v>
      </c>
      <c r="P662" s="59">
        <v>0.0</v>
      </c>
      <c r="Q662" s="41"/>
      <c r="R662" s="60"/>
      <c r="S662" s="24" t="s">
        <v>113</v>
      </c>
      <c r="T662" s="5" t="s">
        <v>2226</v>
      </c>
      <c r="U662" s="9" t="s">
        <v>19</v>
      </c>
      <c r="V662" s="51" t="str">
        <f t="shared" si="8"/>
        <v>Ativo</v>
      </c>
      <c r="W662" s="24" t="s">
        <v>69</v>
      </c>
      <c r="X662" s="52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3"/>
      <c r="AQ662" s="53"/>
      <c r="AR662" s="53">
        <v>301810.12</v>
      </c>
      <c r="AS662" s="53">
        <v>364514.2</v>
      </c>
      <c r="AT662" s="53">
        <f t="array" ref="AT662">XLOOKUP(C662,'PL TOTAL D0'!A:A,'PL TOTAL D0'!C:C,"")</f>
        <v>357371.8</v>
      </c>
    </row>
    <row r="663" ht="15.75" customHeight="1">
      <c r="A663" s="41" t="s">
        <v>36</v>
      </c>
      <c r="B663" s="61" t="s">
        <v>2227</v>
      </c>
      <c r="C663" s="43" t="s">
        <v>2228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51" t="s">
        <v>147</v>
      </c>
      <c r="I663" s="51" t="s">
        <v>220</v>
      </c>
      <c r="J663" s="44" t="str">
        <f t="shared" si="9"/>
        <v>Não</v>
      </c>
      <c r="K663" s="47">
        <v>45051.0</v>
      </c>
      <c r="L663" s="45"/>
      <c r="M663" s="45" t="s">
        <v>51</v>
      </c>
      <c r="N663" s="48">
        <v>0.012</v>
      </c>
      <c r="O663" s="44" t="s">
        <v>24</v>
      </c>
      <c r="P663" s="49">
        <v>0.0</v>
      </c>
      <c r="Q663" s="60"/>
      <c r="R663" s="60" t="s">
        <v>2229</v>
      </c>
      <c r="S663" s="45" t="s">
        <v>113</v>
      </c>
      <c r="T663" s="24" t="s">
        <v>2230</v>
      </c>
      <c r="U663" s="9" t="s">
        <v>46</v>
      </c>
      <c r="V663" s="51" t="str">
        <f t="shared" si="8"/>
        <v>Ativo</v>
      </c>
      <c r="W663" s="45"/>
      <c r="X663" s="52" t="s">
        <v>124</v>
      </c>
      <c r="Y663" s="54"/>
      <c r="Z663" s="54"/>
      <c r="AA663" s="54"/>
      <c r="AB663" s="54"/>
      <c r="AC663" s="54"/>
      <c r="AD663" s="54"/>
      <c r="AE663" s="54"/>
      <c r="AF663" s="54">
        <v>0.0</v>
      </c>
      <c r="AG663" s="54">
        <v>407252.56</v>
      </c>
      <c r="AH663" s="54">
        <v>409394.24</v>
      </c>
      <c r="AI663" s="54">
        <v>411428.94</v>
      </c>
      <c r="AJ663" s="54">
        <v>413918.55</v>
      </c>
      <c r="AK663" s="54">
        <v>416019.16</v>
      </c>
      <c r="AL663" s="54">
        <v>418518.76</v>
      </c>
      <c r="AM663" s="54">
        <v>420990.81</v>
      </c>
      <c r="AN663" s="54">
        <v>423670.52</v>
      </c>
      <c r="AO663" s="54">
        <v>424872.69</v>
      </c>
      <c r="AP663" s="53">
        <v>139.48</v>
      </c>
      <c r="AQ663" s="53">
        <v>140.59</v>
      </c>
      <c r="AR663" s="53">
        <v>141.76</v>
      </c>
      <c r="AS663" s="53">
        <v>142.27</v>
      </c>
      <c r="AT663" s="53">
        <f t="array" ref="AT663">XLOOKUP(C663,'PL TOTAL D0'!A:A,'PL TOTAL D0'!C:C,"")</f>
        <v>143.35</v>
      </c>
    </row>
    <row r="664" ht="15.75" customHeight="1">
      <c r="A664" s="41" t="s">
        <v>36</v>
      </c>
      <c r="B664" s="61" t="s">
        <v>2231</v>
      </c>
      <c r="C664" s="43" t="s">
        <v>2232</v>
      </c>
      <c r="D664" s="44" t="s">
        <v>18</v>
      </c>
      <c r="E664" s="45" t="s">
        <v>29</v>
      </c>
      <c r="F664" s="44" t="s">
        <v>167</v>
      </c>
      <c r="G664" s="44" t="str">
        <f t="shared" si="1"/>
        <v>Augusto</v>
      </c>
      <c r="H664" s="51" t="s">
        <v>147</v>
      </c>
      <c r="I664" s="51" t="s">
        <v>220</v>
      </c>
      <c r="J664" s="44" t="str">
        <f t="shared" si="9"/>
        <v>Não</v>
      </c>
      <c r="K664" s="47">
        <v>45029.0</v>
      </c>
      <c r="L664" s="45"/>
      <c r="M664" s="45" t="s">
        <v>41</v>
      </c>
      <c r="N664" s="48">
        <v>0.015</v>
      </c>
      <c r="O664" s="44" t="s">
        <v>42</v>
      </c>
      <c r="P664" s="49">
        <v>0.1</v>
      </c>
      <c r="Q664" s="138"/>
      <c r="R664" s="138"/>
      <c r="S664" s="45" t="s">
        <v>113</v>
      </c>
      <c r="T664" s="24" t="s">
        <v>2233</v>
      </c>
      <c r="U664" s="9" t="s">
        <v>29</v>
      </c>
      <c r="V664" s="51" t="str">
        <f t="shared" si="8"/>
        <v>Ativo</v>
      </c>
      <c r="W664" s="45"/>
      <c r="X664" s="52" t="s">
        <v>124</v>
      </c>
      <c r="Y664" s="54"/>
      <c r="Z664" s="54"/>
      <c r="AA664" s="54"/>
      <c r="AB664" s="54"/>
      <c r="AC664" s="54"/>
      <c r="AD664" s="54"/>
      <c r="AE664" s="54">
        <v>0.0</v>
      </c>
      <c r="AF664" s="54">
        <v>240346.35</v>
      </c>
      <c r="AG664" s="54">
        <v>244022.86</v>
      </c>
      <c r="AH664" s="54">
        <v>251230.62</v>
      </c>
      <c r="AI664" s="54">
        <v>257944.56</v>
      </c>
      <c r="AJ664" s="54">
        <v>254460.35</v>
      </c>
      <c r="AK664" s="54">
        <v>254995.54</v>
      </c>
      <c r="AL664" s="54">
        <v>254915.89</v>
      </c>
      <c r="AM664" s="54">
        <v>260097.34</v>
      </c>
      <c r="AN664" s="54">
        <v>265236.72</v>
      </c>
      <c r="AO664" s="54">
        <v>261031.09</v>
      </c>
      <c r="AP664" s="53">
        <v>261909.58</v>
      </c>
      <c r="AQ664" s="53">
        <v>225.57</v>
      </c>
      <c r="AR664" s="53">
        <v>225.57</v>
      </c>
      <c r="AS664" s="53">
        <v>225.57</v>
      </c>
      <c r="AT664" s="53">
        <f t="array" ref="AT664">XLOOKUP(C664,'PL TOTAL D0'!A:A,'PL TOTAL D0'!C:C,"")</f>
        <v>252.84</v>
      </c>
    </row>
    <row r="665" ht="15.75" customHeight="1">
      <c r="A665" s="6" t="s">
        <v>36</v>
      </c>
      <c r="B665" s="42" t="s">
        <v>2234</v>
      </c>
      <c r="C665" s="43" t="s">
        <v>2235</v>
      </c>
      <c r="D665" s="9" t="s">
        <v>56</v>
      </c>
      <c r="E665" s="24" t="s">
        <v>29</v>
      </c>
      <c r="F665" s="45" t="s">
        <v>146</v>
      </c>
      <c r="G665" s="44" t="str">
        <f t="shared" si="1"/>
        <v>Augusto</v>
      </c>
      <c r="H665" s="51" t="s">
        <v>147</v>
      </c>
      <c r="I665" s="51" t="s">
        <v>148</v>
      </c>
      <c r="J665" s="44" t="str">
        <f t="shared" si="9"/>
        <v>Sim</v>
      </c>
      <c r="K665" s="57">
        <v>45279.0</v>
      </c>
      <c r="L665" s="45"/>
      <c r="M665" s="24" t="s">
        <v>67</v>
      </c>
      <c r="N665" s="58">
        <v>0.003</v>
      </c>
      <c r="O665" s="9" t="s">
        <v>24</v>
      </c>
      <c r="P665" s="59">
        <v>0.0</v>
      </c>
      <c r="Q665" s="15" t="s">
        <v>149</v>
      </c>
      <c r="R665" s="138"/>
      <c r="S665" s="24" t="s">
        <v>113</v>
      </c>
      <c r="T665" s="24" t="s">
        <v>2236</v>
      </c>
      <c r="U665" s="9" t="s">
        <v>60</v>
      </c>
      <c r="V665" s="51" t="str">
        <f t="shared" si="8"/>
        <v>Ativo</v>
      </c>
      <c r="W665" s="45"/>
      <c r="X665" s="52" t="s">
        <v>124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>
        <v>157507.55</v>
      </c>
      <c r="AO665" s="54">
        <v>158567.98</v>
      </c>
      <c r="AP665" s="53">
        <v>575.24</v>
      </c>
      <c r="AQ665" s="53">
        <v>580.01</v>
      </c>
      <c r="AR665" s="53">
        <v>585.07</v>
      </c>
      <c r="AS665" s="53">
        <v>3007.28</v>
      </c>
      <c r="AT665" s="53">
        <f t="array" ref="AT665">XLOOKUP(C665,'PL TOTAL D0'!A:A,'PL TOTAL D0'!C:C,"")</f>
        <v>3029.65</v>
      </c>
    </row>
    <row r="666" ht="15.75" customHeight="1">
      <c r="A666" s="41" t="s">
        <v>36</v>
      </c>
      <c r="B666" s="55" t="s">
        <v>2237</v>
      </c>
      <c r="C666" s="43" t="s">
        <v>2238</v>
      </c>
      <c r="D666" s="44" t="s">
        <v>18</v>
      </c>
      <c r="E666" s="45" t="s">
        <v>19</v>
      </c>
      <c r="F666" s="44" t="s">
        <v>214</v>
      </c>
      <c r="G666" s="44" t="str">
        <f t="shared" si="1"/>
        <v>#N/A</v>
      </c>
      <c r="H666" s="51" t="s">
        <v>147</v>
      </c>
      <c r="I666" s="46" t="s">
        <v>220</v>
      </c>
      <c r="J666" s="44" t="str">
        <f t="shared" si="9"/>
        <v>Não</v>
      </c>
      <c r="K666" s="47">
        <v>45163.0</v>
      </c>
      <c r="L666" s="62"/>
      <c r="M666" s="45" t="s">
        <v>51</v>
      </c>
      <c r="N666" s="48">
        <v>0.012</v>
      </c>
      <c r="O666" s="44" t="s">
        <v>24</v>
      </c>
      <c r="P666" s="49">
        <v>0.0</v>
      </c>
      <c r="Q666" s="138"/>
      <c r="R666" s="138"/>
      <c r="S666" s="45" t="s">
        <v>113</v>
      </c>
      <c r="T666" s="24" t="s">
        <v>2239</v>
      </c>
      <c r="U666" s="9" t="s">
        <v>19</v>
      </c>
      <c r="V666" s="51" t="str">
        <f t="shared" si="8"/>
        <v>Ativo</v>
      </c>
      <c r="W666" s="45"/>
      <c r="X666" s="52" t="s">
        <v>124</v>
      </c>
      <c r="Y666" s="54"/>
      <c r="Z666" s="54"/>
      <c r="AA666" s="54"/>
      <c r="AB666" s="54"/>
      <c r="AC666" s="54"/>
      <c r="AD666" s="54"/>
      <c r="AE666" s="54"/>
      <c r="AF666" s="54">
        <v>0.0</v>
      </c>
      <c r="AG666" s="54">
        <v>0.0</v>
      </c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 t="str">
        <f t="array" ref="AT666">XLOOKUP(C666,'PL TOTAL D0'!A:A,'PL TOTAL D0'!C:C,"")</f>
        <v/>
      </c>
    </row>
    <row r="667" ht="15.75" customHeight="1">
      <c r="A667" s="41" t="s">
        <v>36</v>
      </c>
      <c r="B667" s="42" t="s">
        <v>2240</v>
      </c>
      <c r="C667" s="43" t="s">
        <v>2241</v>
      </c>
      <c r="D667" s="44" t="s">
        <v>18</v>
      </c>
      <c r="E667" s="45" t="s">
        <v>29</v>
      </c>
      <c r="F667" s="44" t="s">
        <v>295</v>
      </c>
      <c r="G667" s="44" t="str">
        <f t="shared" si="1"/>
        <v>Augusto</v>
      </c>
      <c r="H667" s="46" t="s">
        <v>111</v>
      </c>
      <c r="I667" s="46" t="s">
        <v>24</v>
      </c>
      <c r="J667" s="44" t="str">
        <f t="shared" si="9"/>
        <v>Não</v>
      </c>
      <c r="K667" s="47">
        <v>45014.0</v>
      </c>
      <c r="L667" s="45"/>
      <c r="M667" s="45" t="s">
        <v>51</v>
      </c>
      <c r="N667" s="48">
        <v>0.012</v>
      </c>
      <c r="O667" s="44" t="s">
        <v>24</v>
      </c>
      <c r="P667" s="49">
        <v>0.0</v>
      </c>
      <c r="Q667" s="138"/>
      <c r="R667" s="138"/>
      <c r="S667" s="45" t="s">
        <v>113</v>
      </c>
      <c r="T667" s="24" t="s">
        <v>2242</v>
      </c>
      <c r="U667" s="9" t="s">
        <v>29</v>
      </c>
      <c r="V667" s="51" t="str">
        <f t="shared" si="8"/>
        <v>Ativo</v>
      </c>
      <c r="W667" s="45"/>
      <c r="X667" s="52" t="s">
        <v>115</v>
      </c>
      <c r="Y667" s="54"/>
      <c r="Z667" s="54"/>
      <c r="AA667" s="54"/>
      <c r="AB667" s="54"/>
      <c r="AC667" s="54"/>
      <c r="AD667" s="54"/>
      <c r="AE667" s="54">
        <v>58093.97</v>
      </c>
      <c r="AF667" s="54">
        <v>58552.2</v>
      </c>
      <c r="AG667" s="54">
        <v>58477.42</v>
      </c>
      <c r="AH667" s="54">
        <v>58966.85</v>
      </c>
      <c r="AI667" s="54">
        <v>59456.92</v>
      </c>
      <c r="AJ667" s="54">
        <v>59914.65</v>
      </c>
      <c r="AK667" s="54">
        <v>60378.23</v>
      </c>
      <c r="AL667" s="54">
        <v>60918.44</v>
      </c>
      <c r="AM667" s="54">
        <v>61371.9</v>
      </c>
      <c r="AN667" s="54">
        <v>61866.12</v>
      </c>
      <c r="AO667" s="54">
        <v>62449.71</v>
      </c>
      <c r="AP667" s="53">
        <v>62665.42</v>
      </c>
      <c r="AQ667" s="53">
        <v>42685.5</v>
      </c>
      <c r="AR667" s="53">
        <v>42835.01</v>
      </c>
      <c r="AS667" s="53">
        <v>43171.26</v>
      </c>
      <c r="AT667" s="53">
        <f t="array" ref="AT667">XLOOKUP(C667,'PL TOTAL D0'!A:A,'PL TOTAL D0'!C:C,"")</f>
        <v>43491.93</v>
      </c>
    </row>
    <row r="668" ht="15.75" customHeight="1">
      <c r="A668" s="6" t="s">
        <v>36</v>
      </c>
      <c r="B668" s="55" t="s">
        <v>2243</v>
      </c>
      <c r="C668" s="7" t="s">
        <v>2244</v>
      </c>
      <c r="D668" s="9" t="s">
        <v>18</v>
      </c>
      <c r="E668" s="24" t="s">
        <v>29</v>
      </c>
      <c r="F668" s="9" t="s">
        <v>828</v>
      </c>
      <c r="G668" s="44" t="str">
        <f t="shared" si="1"/>
        <v>Augusto</v>
      </c>
      <c r="H668" s="51" t="s">
        <v>111</v>
      </c>
      <c r="I668" s="51" t="s">
        <v>24</v>
      </c>
      <c r="J668" s="44" t="str">
        <f t="shared" si="9"/>
        <v>Não</v>
      </c>
      <c r="K668" s="57">
        <v>45328.0</v>
      </c>
      <c r="L668" s="45"/>
      <c r="M668" s="24" t="s">
        <v>51</v>
      </c>
      <c r="N668" s="158">
        <v>0.012</v>
      </c>
      <c r="O668" s="159" t="s">
        <v>24</v>
      </c>
      <c r="P668" s="160">
        <v>0.0</v>
      </c>
      <c r="Q668" s="138"/>
      <c r="R668" s="138"/>
      <c r="S668" s="24" t="s">
        <v>113</v>
      </c>
      <c r="T668" s="24" t="s">
        <v>2245</v>
      </c>
      <c r="U668" s="9" t="s">
        <v>29</v>
      </c>
      <c r="V668" s="51" t="str">
        <f t="shared" si="8"/>
        <v>Ativo</v>
      </c>
      <c r="W668" s="45"/>
      <c r="X668" s="52" t="s">
        <v>124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>
        <v>7530.61</v>
      </c>
      <c r="AQ668" s="53">
        <v>7600.49</v>
      </c>
      <c r="AR668" s="53">
        <v>7670.3</v>
      </c>
      <c r="AS668" s="53">
        <v>7734.55</v>
      </c>
      <c r="AT668" s="53">
        <f t="array" ref="AT668">XLOOKUP(C668,'PL TOTAL D0'!A:A,'PL TOTAL D0'!C:C,"")</f>
        <v>7797.12</v>
      </c>
    </row>
    <row r="669" ht="15.75" customHeight="1">
      <c r="A669" s="41" t="s">
        <v>36</v>
      </c>
      <c r="B669" s="132" t="s">
        <v>2246</v>
      </c>
      <c r="C669" s="240" t="s">
        <v>2247</v>
      </c>
      <c r="D669" s="44" t="s">
        <v>18</v>
      </c>
      <c r="E669" s="45" t="s">
        <v>29</v>
      </c>
      <c r="F669" s="44" t="s">
        <v>153</v>
      </c>
      <c r="G669" s="44" t="str">
        <f t="shared" si="1"/>
        <v>Breno</v>
      </c>
      <c r="H669" s="51" t="s">
        <v>111</v>
      </c>
      <c r="I669" s="51" t="s">
        <v>24</v>
      </c>
      <c r="J669" s="44" t="str">
        <f t="shared" si="9"/>
        <v>Não</v>
      </c>
      <c r="K669" s="47">
        <v>45268.0</v>
      </c>
      <c r="L669" s="45"/>
      <c r="M669" s="45" t="s">
        <v>51</v>
      </c>
      <c r="N669" s="241">
        <v>0.012</v>
      </c>
      <c r="O669" s="242" t="s">
        <v>24</v>
      </c>
      <c r="P669" s="243">
        <v>0.0</v>
      </c>
      <c r="Q669" s="138"/>
      <c r="R669" s="138"/>
      <c r="S669" s="45" t="s">
        <v>113</v>
      </c>
      <c r="T669" s="24" t="s">
        <v>2248</v>
      </c>
      <c r="U669" s="9" t="s">
        <v>783</v>
      </c>
      <c r="V669" s="51" t="str">
        <f t="shared" si="8"/>
        <v>Ativo</v>
      </c>
      <c r="W669" s="45"/>
      <c r="X669" s="52" t="s">
        <v>124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>
        <v>250198.79</v>
      </c>
      <c r="AO669" s="54">
        <v>252594.2</v>
      </c>
      <c r="AP669" s="53">
        <v>305157.82</v>
      </c>
      <c r="AQ669" s="53">
        <v>352782.73</v>
      </c>
      <c r="AR669" s="53">
        <v>354381.46</v>
      </c>
      <c r="AS669" s="53">
        <v>500036.9</v>
      </c>
      <c r="AT669" s="53">
        <f t="array" ref="AT669">XLOOKUP(C669,'PL TOTAL D0'!A:A,'PL TOTAL D0'!C:C,"")</f>
        <v>504183.9</v>
      </c>
    </row>
    <row r="670" ht="15.75" customHeight="1">
      <c r="A670" s="41" t="s">
        <v>36</v>
      </c>
      <c r="B670" s="61" t="s">
        <v>2249</v>
      </c>
      <c r="C670" s="43" t="s">
        <v>2250</v>
      </c>
      <c r="D670" s="44" t="s">
        <v>18</v>
      </c>
      <c r="E670" s="45" t="s">
        <v>175</v>
      </c>
      <c r="F670" s="44" t="s">
        <v>176</v>
      </c>
      <c r="G670" s="44" t="str">
        <f t="shared" si="1"/>
        <v>Augusto</v>
      </c>
      <c r="H670" s="46" t="s">
        <v>111</v>
      </c>
      <c r="I670" s="46" t="s">
        <v>24</v>
      </c>
      <c r="J670" s="44" t="str">
        <f t="shared" si="9"/>
        <v>Não</v>
      </c>
      <c r="K670" s="47">
        <v>45106.0</v>
      </c>
      <c r="L670" s="62"/>
      <c r="M670" s="45" t="s">
        <v>190</v>
      </c>
      <c r="N670" s="48">
        <v>0.025</v>
      </c>
      <c r="O670" s="44" t="s">
        <v>191</v>
      </c>
      <c r="P670" s="49">
        <v>0.2</v>
      </c>
      <c r="Q670" s="138"/>
      <c r="R670" s="138"/>
      <c r="S670" s="45" t="s">
        <v>113</v>
      </c>
      <c r="T670" s="24" t="s">
        <v>2251</v>
      </c>
      <c r="U670" s="9" t="s">
        <v>179</v>
      </c>
      <c r="V670" s="51" t="str">
        <f t="shared" si="8"/>
        <v>Ativo</v>
      </c>
      <c r="W670" s="45"/>
      <c r="X670" s="52" t="s">
        <v>115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33459.87</v>
      </c>
      <c r="AI670" s="54">
        <v>35253.69</v>
      </c>
      <c r="AJ670" s="54">
        <v>34553.64</v>
      </c>
      <c r="AK670" s="54">
        <v>49122.52</v>
      </c>
      <c r="AL670" s="54">
        <v>47478.27</v>
      </c>
      <c r="AM670" s="54">
        <v>51021.43</v>
      </c>
      <c r="AN670" s="54">
        <v>53462.13</v>
      </c>
      <c r="AO670" s="54">
        <v>49747.29</v>
      </c>
      <c r="AP670" s="53">
        <v>50435.54</v>
      </c>
      <c r="AQ670" s="53">
        <v>174526.13</v>
      </c>
      <c r="AR670" s="53">
        <v>168444.16</v>
      </c>
      <c r="AS670" s="53">
        <v>163322.4</v>
      </c>
      <c r="AT670" s="53">
        <f t="array" ref="AT670">XLOOKUP(C670,'PL TOTAL D0'!A:A,'PL TOTAL D0'!C:C,"")</f>
        <v>163584.8</v>
      </c>
    </row>
    <row r="671" ht="15.75" customHeight="1">
      <c r="A671" s="41" t="s">
        <v>36</v>
      </c>
      <c r="B671" s="61" t="s">
        <v>2249</v>
      </c>
      <c r="C671" s="43" t="s">
        <v>2252</v>
      </c>
      <c r="D671" s="44" t="s">
        <v>18</v>
      </c>
      <c r="E671" s="45" t="s">
        <v>175</v>
      </c>
      <c r="F671" s="44" t="s">
        <v>176</v>
      </c>
      <c r="G671" s="44" t="str">
        <f t="shared" si="1"/>
        <v>Augusto</v>
      </c>
      <c r="H671" s="46" t="s">
        <v>111</v>
      </c>
      <c r="I671" s="46" t="s">
        <v>24</v>
      </c>
      <c r="J671" s="44" t="str">
        <f t="shared" si="9"/>
        <v>Não</v>
      </c>
      <c r="K671" s="47">
        <v>45096.0</v>
      </c>
      <c r="L671" s="45"/>
      <c r="M671" s="45" t="s">
        <v>51</v>
      </c>
      <c r="N671" s="48">
        <v>0.012</v>
      </c>
      <c r="O671" s="44" t="s">
        <v>24</v>
      </c>
      <c r="P671" s="49">
        <v>0.0</v>
      </c>
      <c r="Q671" s="138"/>
      <c r="R671" s="138"/>
      <c r="S671" s="45" t="s">
        <v>113</v>
      </c>
      <c r="T671" s="24" t="s">
        <v>2251</v>
      </c>
      <c r="U671" s="9" t="s">
        <v>179</v>
      </c>
      <c r="V671" s="51" t="str">
        <f t="shared" si="8"/>
        <v>Ativo</v>
      </c>
      <c r="W671" s="45"/>
      <c r="X671" s="52" t="s">
        <v>115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>
        <v>77435.25</v>
      </c>
      <c r="AI671" s="54">
        <v>78226.19</v>
      </c>
      <c r="AJ671" s="54">
        <v>79118.79</v>
      </c>
      <c r="AK671" s="54">
        <v>79569.85</v>
      </c>
      <c r="AL671" s="54">
        <v>80332.19</v>
      </c>
      <c r="AM671" s="54">
        <v>80968.48</v>
      </c>
      <c r="AN671" s="54">
        <v>81640.1</v>
      </c>
      <c r="AO671" s="54">
        <v>82402.63</v>
      </c>
      <c r="AP671" s="53">
        <v>83058.92</v>
      </c>
      <c r="AQ671" s="53">
        <v>133503.57</v>
      </c>
      <c r="AR671" s="53">
        <v>134645.23</v>
      </c>
      <c r="AS671" s="53">
        <v>135734.1</v>
      </c>
      <c r="AT671" s="53">
        <f t="array" ref="AT671">XLOOKUP(C671,'PL TOTAL D0'!A:A,'PL TOTAL D0'!C:C,"")</f>
        <v>136256</v>
      </c>
    </row>
    <row r="672" ht="15.75" customHeight="1">
      <c r="A672" s="41" t="s">
        <v>36</v>
      </c>
      <c r="B672" s="66" t="s">
        <v>2249</v>
      </c>
      <c r="C672" s="69" t="s">
        <v>2253</v>
      </c>
      <c r="D672" s="44" t="s">
        <v>18</v>
      </c>
      <c r="E672" s="45" t="s">
        <v>175</v>
      </c>
      <c r="F672" s="44" t="s">
        <v>176</v>
      </c>
      <c r="G672" s="44" t="str">
        <f t="shared" si="1"/>
        <v>Augusto</v>
      </c>
      <c r="H672" s="46" t="s">
        <v>111</v>
      </c>
      <c r="I672" s="46" t="s">
        <v>24</v>
      </c>
      <c r="J672" s="44" t="str">
        <f t="shared" si="9"/>
        <v>Sim</v>
      </c>
      <c r="K672" s="47">
        <v>45173.0</v>
      </c>
      <c r="L672" s="62"/>
      <c r="M672" s="45" t="s">
        <v>194</v>
      </c>
      <c r="N672" s="48">
        <v>0.008</v>
      </c>
      <c r="O672" s="44" t="s">
        <v>195</v>
      </c>
      <c r="P672" s="49">
        <v>0.1</v>
      </c>
      <c r="Q672" s="60" t="s">
        <v>2254</v>
      </c>
      <c r="R672" s="138"/>
      <c r="S672" s="45" t="s">
        <v>113</v>
      </c>
      <c r="T672" s="24" t="s">
        <v>2251</v>
      </c>
      <c r="U672" s="9" t="s">
        <v>179</v>
      </c>
      <c r="V672" s="51" t="str">
        <f t="shared" si="8"/>
        <v>Ativo</v>
      </c>
      <c r="W672" s="45"/>
      <c r="X672" s="52" t="s">
        <v>115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>
        <v>0.0</v>
      </c>
      <c r="AK672" s="54">
        <v>125546.41</v>
      </c>
      <c r="AL672" s="54">
        <v>122333.01</v>
      </c>
      <c r="AM672" s="54">
        <v>123365.82</v>
      </c>
      <c r="AN672" s="54">
        <v>125412.83</v>
      </c>
      <c r="AO672" s="54">
        <v>124891.86</v>
      </c>
      <c r="AP672" s="53">
        <v>126278.15</v>
      </c>
      <c r="AQ672" s="53">
        <v>126220.89</v>
      </c>
      <c r="AR672" s="53">
        <v>123539.41</v>
      </c>
      <c r="AS672" s="53">
        <v>122178.3</v>
      </c>
      <c r="AT672" s="53">
        <f t="array" ref="AT672">XLOOKUP(C672,'PL TOTAL D0'!A:A,'PL TOTAL D0'!C:C,"")</f>
        <v>120468.1</v>
      </c>
    </row>
    <row r="673" ht="15.75" customHeight="1">
      <c r="A673" s="41" t="s">
        <v>36</v>
      </c>
      <c r="B673" s="111" t="s">
        <v>2255</v>
      </c>
      <c r="C673" s="112" t="s">
        <v>2256</v>
      </c>
      <c r="D673" s="9" t="s">
        <v>18</v>
      </c>
      <c r="E673" s="24" t="s">
        <v>19</v>
      </c>
      <c r="F673" s="9" t="s">
        <v>2257</v>
      </c>
      <c r="G673" s="44" t="str">
        <f t="shared" si="1"/>
        <v>Augusto</v>
      </c>
      <c r="H673" s="51" t="s">
        <v>147</v>
      </c>
      <c r="I673" s="51" t="s">
        <v>24</v>
      </c>
      <c r="J673" s="44" t="str">
        <f>IF(R673=0,"Não","Sim")</f>
        <v>Sim</v>
      </c>
      <c r="K673" s="57">
        <v>45359.0</v>
      </c>
      <c r="L673" s="45"/>
      <c r="M673" s="184" t="s">
        <v>41</v>
      </c>
      <c r="N673" s="185">
        <v>0.015</v>
      </c>
      <c r="O673" s="186" t="s">
        <v>42</v>
      </c>
      <c r="P673" s="187">
        <v>0.1</v>
      </c>
      <c r="R673" s="183" t="s">
        <v>2258</v>
      </c>
      <c r="S673" s="24" t="s">
        <v>113</v>
      </c>
      <c r="T673" s="5" t="s">
        <v>2259</v>
      </c>
      <c r="U673" s="9" t="s">
        <v>19</v>
      </c>
      <c r="V673" s="51" t="str">
        <f t="shared" si="8"/>
        <v>Ativo</v>
      </c>
      <c r="W673" s="45"/>
      <c r="X673" s="52" t="s">
        <v>124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3"/>
      <c r="AQ673" s="53">
        <v>30257.6</v>
      </c>
      <c r="AR673" s="53">
        <v>30140.2</v>
      </c>
      <c r="AS673" s="53">
        <v>30118.85</v>
      </c>
      <c r="AT673" s="53">
        <f t="array" ref="AT673">XLOOKUP(C673,'PL TOTAL D0'!A:A,'PL TOTAL D0'!C:C,"")</f>
        <v>50.29</v>
      </c>
    </row>
    <row r="674" ht="15.75" customHeight="1">
      <c r="A674" s="6" t="s">
        <v>36</v>
      </c>
      <c r="B674" s="55" t="s">
        <v>2260</v>
      </c>
      <c r="C674" s="56" t="s">
        <v>2261</v>
      </c>
      <c r="D674" s="9" t="s">
        <v>18</v>
      </c>
      <c r="E674" s="24" t="s">
        <v>19</v>
      </c>
      <c r="F674" s="9" t="s">
        <v>83</v>
      </c>
      <c r="G674" s="44" t="str">
        <f t="shared" si="1"/>
        <v>#N/A</v>
      </c>
      <c r="H674" s="51" t="s">
        <v>147</v>
      </c>
      <c r="I674" s="51" t="s">
        <v>160</v>
      </c>
      <c r="J674" s="44" t="str">
        <f t="shared" ref="J674:J679" si="10">IF(Q674=0,"Não","Sim")</f>
        <v>Não</v>
      </c>
      <c r="K674" s="57">
        <v>45343.0</v>
      </c>
      <c r="L674" s="45"/>
      <c r="M674" s="24" t="s">
        <v>41</v>
      </c>
      <c r="N674" s="58">
        <v>0.015</v>
      </c>
      <c r="O674" s="9" t="s">
        <v>42</v>
      </c>
      <c r="P674" s="59">
        <v>0.1</v>
      </c>
      <c r="Q674" s="138"/>
      <c r="R674" s="138"/>
      <c r="S674" s="24" t="s">
        <v>113</v>
      </c>
      <c r="T674" s="24" t="s">
        <v>2262</v>
      </c>
      <c r="U674" s="9" t="s">
        <v>19</v>
      </c>
      <c r="V674" s="51" t="str">
        <f t="shared" si="8"/>
        <v>Ativo</v>
      </c>
      <c r="W674" s="45"/>
      <c r="X674" s="52" t="s">
        <v>124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0.0</v>
      </c>
      <c r="AQ674" s="53">
        <v>0.0</v>
      </c>
      <c r="AR674" s="53">
        <v>0.0</v>
      </c>
      <c r="AS674" s="53">
        <v>0.0</v>
      </c>
      <c r="AT674" s="53" t="str">
        <f t="array" ref="AT674">XLOOKUP(C674,'PL TOTAL D0'!A:A,'PL TOTAL D0'!C:C,"")</f>
        <v/>
      </c>
    </row>
    <row r="675" ht="15.75" customHeight="1">
      <c r="A675" s="41" t="s">
        <v>36</v>
      </c>
      <c r="B675" s="42" t="s">
        <v>2263</v>
      </c>
      <c r="C675" s="43" t="s">
        <v>2264</v>
      </c>
      <c r="D675" s="44" t="s">
        <v>18</v>
      </c>
      <c r="E675" s="45" t="s">
        <v>19</v>
      </c>
      <c r="F675" s="44" t="s">
        <v>83</v>
      </c>
      <c r="G675" s="44" t="str">
        <f t="shared" si="1"/>
        <v>Breno</v>
      </c>
      <c r="H675" s="46" t="s">
        <v>111</v>
      </c>
      <c r="I675" s="46" t="s">
        <v>24</v>
      </c>
      <c r="J675" s="44" t="str">
        <f t="shared" si="10"/>
        <v>Sim</v>
      </c>
      <c r="K675" s="47">
        <v>45128.0</v>
      </c>
      <c r="L675" s="45"/>
      <c r="M675" s="45" t="s">
        <v>112</v>
      </c>
      <c r="N675" s="48">
        <v>0.012</v>
      </c>
      <c r="O675" s="44" t="s">
        <v>24</v>
      </c>
      <c r="P675" s="49">
        <v>0.0</v>
      </c>
      <c r="Q675" s="60" t="s">
        <v>2265</v>
      </c>
      <c r="R675" s="138"/>
      <c r="S675" s="45" t="s">
        <v>113</v>
      </c>
      <c r="T675" s="24" t="s">
        <v>2262</v>
      </c>
      <c r="U675" s="9" t="s">
        <v>19</v>
      </c>
      <c r="V675" s="51" t="str">
        <f t="shared" si="8"/>
        <v>Ativo</v>
      </c>
      <c r="W675" s="45"/>
      <c r="X675" s="52" t="s">
        <v>124</v>
      </c>
      <c r="Y675" s="54"/>
      <c r="Z675" s="54"/>
      <c r="AA675" s="54"/>
      <c r="AB675" s="54"/>
      <c r="AC675" s="54">
        <v>149471.69</v>
      </c>
      <c r="AD675" s="54">
        <v>68438.77</v>
      </c>
      <c r="AE675" s="54">
        <v>77064.11</v>
      </c>
      <c r="AF675" s="54">
        <v>77712.62</v>
      </c>
      <c r="AG675" s="54">
        <v>47800.97</v>
      </c>
      <c r="AH675" s="54">
        <v>18.0</v>
      </c>
      <c r="AI675" s="54">
        <v>601397.66</v>
      </c>
      <c r="AJ675" s="54">
        <v>607906.65</v>
      </c>
      <c r="AK675" s="54">
        <v>612646.64</v>
      </c>
      <c r="AL675" s="54">
        <v>618147.01</v>
      </c>
      <c r="AM675" s="54">
        <v>622766.58</v>
      </c>
      <c r="AN675" s="54">
        <v>627726.75</v>
      </c>
      <c r="AO675" s="54">
        <v>633330.8</v>
      </c>
      <c r="AP675" s="53">
        <v>638173.66</v>
      </c>
      <c r="AQ675" s="53">
        <v>541516.93</v>
      </c>
      <c r="AR675" s="53">
        <v>512863.07</v>
      </c>
      <c r="AS675" s="53">
        <v>452969.4</v>
      </c>
      <c r="AT675" s="53">
        <f t="array" ref="AT675">XLOOKUP(C675,'PL TOTAL D0'!A:A,'PL TOTAL D0'!C:C,"")</f>
        <v>456586.9</v>
      </c>
    </row>
    <row r="676" ht="15.75" customHeight="1">
      <c r="A676" s="41" t="s">
        <v>36</v>
      </c>
      <c r="B676" s="64" t="s">
        <v>2266</v>
      </c>
      <c r="C676" s="65" t="s">
        <v>2267</v>
      </c>
      <c r="D676" s="9" t="s">
        <v>18</v>
      </c>
      <c r="E676" s="24" t="s">
        <v>29</v>
      </c>
      <c r="F676" s="9" t="s">
        <v>142</v>
      </c>
      <c r="G676" s="44" t="str">
        <f t="shared" si="1"/>
        <v>Breno</v>
      </c>
      <c r="H676" s="51" t="s">
        <v>111</v>
      </c>
      <c r="I676" s="51" t="s">
        <v>24</v>
      </c>
      <c r="J676" s="44" t="str">
        <f t="shared" si="10"/>
        <v>Não</v>
      </c>
      <c r="K676" s="57">
        <v>45407.0</v>
      </c>
      <c r="L676" s="45"/>
      <c r="M676" s="24" t="s">
        <v>51</v>
      </c>
      <c r="N676" s="58">
        <v>0.012</v>
      </c>
      <c r="O676" s="9" t="s">
        <v>24</v>
      </c>
      <c r="P676" s="59">
        <v>0.0</v>
      </c>
      <c r="Q676" s="60"/>
      <c r="R676" s="138"/>
      <c r="S676" s="24" t="s">
        <v>113</v>
      </c>
      <c r="T676" s="24" t="s">
        <v>2268</v>
      </c>
      <c r="U676" s="9" t="s">
        <v>29</v>
      </c>
      <c r="V676" s="51" t="str">
        <f t="shared" si="8"/>
        <v>Ativo</v>
      </c>
      <c r="W676" s="24" t="s">
        <v>69</v>
      </c>
      <c r="X676" s="52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/>
      <c r="AQ676" s="53"/>
      <c r="AR676" s="53">
        <v>130185.26</v>
      </c>
      <c r="AS676" s="53">
        <v>580240.7</v>
      </c>
      <c r="AT676" s="53">
        <f t="array" ref="AT676">XLOOKUP(C676,'PL TOTAL D0'!A:A,'PL TOTAL D0'!C:C,"")</f>
        <v>584977.4</v>
      </c>
    </row>
    <row r="677" ht="15.75" customHeight="1">
      <c r="A677" s="41" t="s">
        <v>36</v>
      </c>
      <c r="B677" s="61" t="s">
        <v>2269</v>
      </c>
      <c r="C677" s="43" t="s">
        <v>2270</v>
      </c>
      <c r="D677" s="44" t="s">
        <v>18</v>
      </c>
      <c r="E677" s="45" t="s">
        <v>175</v>
      </c>
      <c r="F677" s="44" t="s">
        <v>197</v>
      </c>
      <c r="G677" s="44" t="str">
        <f t="shared" si="1"/>
        <v>Bruno</v>
      </c>
      <c r="H677" s="46" t="s">
        <v>111</v>
      </c>
      <c r="I677" s="46" t="s">
        <v>24</v>
      </c>
      <c r="J677" s="44" t="str">
        <f t="shared" si="10"/>
        <v>Não</v>
      </c>
      <c r="K677" s="47">
        <v>45028.0</v>
      </c>
      <c r="L677" s="45"/>
      <c r="M677" s="45" t="s">
        <v>270</v>
      </c>
      <c r="N677" s="48">
        <v>0.02</v>
      </c>
      <c r="O677" s="44" t="s">
        <v>42</v>
      </c>
      <c r="P677" s="49">
        <v>0.2</v>
      </c>
      <c r="Q677" s="138"/>
      <c r="R677" s="138"/>
      <c r="S677" s="45" t="s">
        <v>113</v>
      </c>
      <c r="T677" s="24" t="s">
        <v>2271</v>
      </c>
      <c r="U677" s="9" t="s">
        <v>179</v>
      </c>
      <c r="V677" s="51" t="str">
        <f t="shared" si="8"/>
        <v>Ativo</v>
      </c>
      <c r="W677" s="45"/>
      <c r="X677" s="52" t="s">
        <v>124</v>
      </c>
      <c r="Y677" s="54"/>
      <c r="Z677" s="54"/>
      <c r="AA677" s="54"/>
      <c r="AB677" s="54"/>
      <c r="AC677" s="54"/>
      <c r="AD677" s="54"/>
      <c r="AE677" s="54">
        <v>0.0</v>
      </c>
      <c r="AF677" s="54">
        <v>1051542.11</v>
      </c>
      <c r="AG677" s="54">
        <v>1072991.87</v>
      </c>
      <c r="AH677" s="54">
        <v>1108291.77</v>
      </c>
      <c r="AI677" s="54">
        <v>1131931.21</v>
      </c>
      <c r="AJ677" s="54">
        <v>1264482.79</v>
      </c>
      <c r="AK677" s="54">
        <v>1318461.24</v>
      </c>
      <c r="AL677" s="54">
        <v>1302805.8</v>
      </c>
      <c r="AM677" s="54">
        <v>1345901.43</v>
      </c>
      <c r="AN677" s="54">
        <v>1377518.79</v>
      </c>
      <c r="AO677" s="54">
        <v>1336013.41</v>
      </c>
      <c r="AP677" s="53">
        <v>1346585.46</v>
      </c>
      <c r="AQ677" s="53">
        <v>1365082.92</v>
      </c>
      <c r="AR677" s="53">
        <v>1342663.48</v>
      </c>
      <c r="AS677" s="53">
        <v>1323380.0</v>
      </c>
      <c r="AT677" s="53">
        <f t="array" ref="AT677">XLOOKUP(C677,'PL TOTAL D0'!A:A,'PL TOTAL D0'!C:C,"")</f>
        <v>1329377</v>
      </c>
    </row>
    <row r="678" ht="15.75" customHeight="1">
      <c r="A678" s="41" t="s">
        <v>36</v>
      </c>
      <c r="B678" s="42" t="s">
        <v>2272</v>
      </c>
      <c r="C678" s="43" t="s">
        <v>2273</v>
      </c>
      <c r="D678" s="44" t="s">
        <v>56</v>
      </c>
      <c r="E678" s="45" t="s">
        <v>29</v>
      </c>
      <c r="F678" s="44" t="s">
        <v>210</v>
      </c>
      <c r="G678" s="44" t="str">
        <f t="shared" si="1"/>
        <v>Bruno</v>
      </c>
      <c r="H678" s="46" t="s">
        <v>111</v>
      </c>
      <c r="I678" s="46" t="s">
        <v>24</v>
      </c>
      <c r="J678" s="44" t="str">
        <f t="shared" si="10"/>
        <v>Sim</v>
      </c>
      <c r="K678" s="47">
        <v>44946.0</v>
      </c>
      <c r="L678" s="45"/>
      <c r="M678" s="45" t="s">
        <v>51</v>
      </c>
      <c r="N678" s="48">
        <v>0.01</v>
      </c>
      <c r="O678" s="44" t="s">
        <v>24</v>
      </c>
      <c r="P678" s="49">
        <v>0.0</v>
      </c>
      <c r="Q678" s="219" t="s">
        <v>2274</v>
      </c>
      <c r="R678" s="138"/>
      <c r="S678" s="45" t="s">
        <v>113</v>
      </c>
      <c r="T678" s="24" t="s">
        <v>2275</v>
      </c>
      <c r="U678" s="9" t="s">
        <v>29</v>
      </c>
      <c r="V678" s="51" t="str">
        <f t="shared" si="8"/>
        <v>Ativo</v>
      </c>
      <c r="W678" s="45"/>
      <c r="X678" s="52" t="s">
        <v>124</v>
      </c>
      <c r="Y678" s="54"/>
      <c r="Z678" s="54"/>
      <c r="AA678" s="54"/>
      <c r="AB678" s="54"/>
      <c r="AC678" s="54">
        <v>591230.5</v>
      </c>
      <c r="AD678" s="54">
        <v>596444.02</v>
      </c>
      <c r="AE678" s="54">
        <v>638672.4</v>
      </c>
      <c r="AF678" s="54">
        <v>654204.69</v>
      </c>
      <c r="AG678" s="54">
        <v>686212.09</v>
      </c>
      <c r="AH678" s="54">
        <v>731399.04</v>
      </c>
      <c r="AI678" s="54">
        <v>737658.93</v>
      </c>
      <c r="AJ678" s="54">
        <v>763934.31</v>
      </c>
      <c r="AK678" s="54">
        <v>787241.26</v>
      </c>
      <c r="AL678" s="54">
        <v>792816.03</v>
      </c>
      <c r="AM678" s="54">
        <v>890006.33</v>
      </c>
      <c r="AN678" s="54">
        <v>922848.65</v>
      </c>
      <c r="AO678" s="54">
        <v>938170.02</v>
      </c>
      <c r="AP678" s="53">
        <v>1094891.09</v>
      </c>
      <c r="AQ678" s="53">
        <v>1698417.81</v>
      </c>
      <c r="AR678" s="53">
        <v>1794172.48</v>
      </c>
      <c r="AS678" s="53">
        <v>1808130.0</v>
      </c>
      <c r="AT678" s="53">
        <f t="array" ref="AT678">XLOOKUP(C678,'PL TOTAL D0'!A:A,'PL TOTAL D0'!C:C,"")</f>
        <v>1883765</v>
      </c>
    </row>
    <row r="679" ht="15.75" customHeight="1">
      <c r="A679" s="41" t="s">
        <v>36</v>
      </c>
      <c r="B679" s="42" t="s">
        <v>2276</v>
      </c>
      <c r="C679" s="43" t="s">
        <v>2277</v>
      </c>
      <c r="D679" s="44" t="s">
        <v>18</v>
      </c>
      <c r="E679" s="45" t="s">
        <v>19</v>
      </c>
      <c r="F679" s="44" t="s">
        <v>20</v>
      </c>
      <c r="G679" s="44" t="str">
        <f t="shared" si="1"/>
        <v>Augusto</v>
      </c>
      <c r="H679" s="46" t="s">
        <v>111</v>
      </c>
      <c r="I679" s="46" t="s">
        <v>24</v>
      </c>
      <c r="J679" s="44" t="str">
        <f t="shared" si="10"/>
        <v>Não</v>
      </c>
      <c r="K679" s="47">
        <v>44994.0</v>
      </c>
      <c r="L679" s="45"/>
      <c r="M679" s="45" t="s">
        <v>41</v>
      </c>
      <c r="N679" s="48">
        <v>0.015</v>
      </c>
      <c r="O679" s="44" t="s">
        <v>42</v>
      </c>
      <c r="P679" s="49">
        <v>0.1</v>
      </c>
      <c r="Q679" s="138"/>
      <c r="R679" s="138"/>
      <c r="S679" s="45" t="s">
        <v>113</v>
      </c>
      <c r="T679" s="24" t="s">
        <v>2278</v>
      </c>
      <c r="U679" s="9" t="s">
        <v>19</v>
      </c>
      <c r="V679" s="51" t="str">
        <f t="shared" si="8"/>
        <v>Ativo</v>
      </c>
      <c r="W679" s="45"/>
      <c r="X679" s="52" t="s">
        <v>115</v>
      </c>
      <c r="Y679" s="54"/>
      <c r="Z679" s="54"/>
      <c r="AA679" s="54"/>
      <c r="AB679" s="54"/>
      <c r="AC679" s="54"/>
      <c r="AD679" s="54">
        <v>0.0</v>
      </c>
      <c r="AE679" s="54">
        <v>317061.28</v>
      </c>
      <c r="AF679" s="54">
        <v>318570.65</v>
      </c>
      <c r="AG679" s="54">
        <v>324898.9513</v>
      </c>
      <c r="AH679" s="54">
        <v>353373.86</v>
      </c>
      <c r="AI679" s="54">
        <v>363060.22</v>
      </c>
      <c r="AJ679" s="54">
        <v>325564.92</v>
      </c>
      <c r="AK679" s="54">
        <v>315676.05</v>
      </c>
      <c r="AL679" s="54">
        <v>263943.59</v>
      </c>
      <c r="AM679" s="54">
        <v>218096.86</v>
      </c>
      <c r="AN679" s="54">
        <v>221499.27</v>
      </c>
      <c r="AO679" s="54">
        <v>246251.74</v>
      </c>
      <c r="AP679" s="53">
        <v>248711.33</v>
      </c>
      <c r="AQ679" s="53">
        <v>241158.97</v>
      </c>
      <c r="AR679" s="53">
        <v>239523.79</v>
      </c>
      <c r="AS679" s="53">
        <v>238803.5</v>
      </c>
      <c r="AT679" s="53">
        <f t="array" ref="AT679">XLOOKUP(C679,'PL TOTAL D0'!A:A,'PL TOTAL D0'!C:C,"")</f>
        <v>239864</v>
      </c>
    </row>
    <row r="680" ht="15.75" customHeight="1">
      <c r="A680" s="41" t="s">
        <v>36</v>
      </c>
      <c r="B680" s="61" t="s">
        <v>2279</v>
      </c>
      <c r="C680" s="43" t="s">
        <v>2280</v>
      </c>
      <c r="D680" s="44" t="s">
        <v>56</v>
      </c>
      <c r="E680" s="45" t="s">
        <v>29</v>
      </c>
      <c r="F680" s="44" t="s">
        <v>2026</v>
      </c>
      <c r="G680" s="44" t="str">
        <f t="shared" si="1"/>
        <v>#N/A</v>
      </c>
      <c r="H680" s="51" t="s">
        <v>186</v>
      </c>
      <c r="I680" s="51" t="s">
        <v>24</v>
      </c>
      <c r="J680" s="44" t="str">
        <f>IF(R680=0,"Não","Sim")</f>
        <v>Sim</v>
      </c>
      <c r="K680" s="47">
        <v>45013.0</v>
      </c>
      <c r="L680" s="82">
        <v>45415.0</v>
      </c>
      <c r="M680" s="45" t="s">
        <v>270</v>
      </c>
      <c r="N680" s="48">
        <v>0.02</v>
      </c>
      <c r="O680" s="44" t="s">
        <v>42</v>
      </c>
      <c r="P680" s="49">
        <v>0.2</v>
      </c>
      <c r="Q680" s="244"/>
      <c r="R680" s="60" t="s">
        <v>2281</v>
      </c>
      <c r="S680" s="45" t="s">
        <v>113</v>
      </c>
      <c r="T680" s="24" t="s">
        <v>2282</v>
      </c>
      <c r="U680" s="9" t="s">
        <v>29</v>
      </c>
      <c r="V680" s="51" t="str">
        <f t="shared" si="8"/>
        <v>Encerrado</v>
      </c>
      <c r="W680" s="45"/>
      <c r="X680" s="52" t="s">
        <v>115</v>
      </c>
      <c r="Y680" s="54"/>
      <c r="Z680" s="54"/>
      <c r="AA680" s="54"/>
      <c r="AB680" s="54"/>
      <c r="AC680" s="54"/>
      <c r="AD680" s="54"/>
      <c r="AE680" s="54">
        <v>0.0</v>
      </c>
      <c r="AF680" s="54">
        <v>499566.11</v>
      </c>
      <c r="AG680" s="54">
        <v>509775.18</v>
      </c>
      <c r="AH680" s="54">
        <v>481161.13</v>
      </c>
      <c r="AI680" s="54">
        <v>447413.88</v>
      </c>
      <c r="AJ680" s="54">
        <v>432606.19</v>
      </c>
      <c r="AK680" s="54">
        <v>430845.92</v>
      </c>
      <c r="AL680" s="54">
        <v>417626.06</v>
      </c>
      <c r="AM680" s="54">
        <v>435487.84</v>
      </c>
      <c r="AN680" s="54">
        <v>447652.59</v>
      </c>
      <c r="AO680" s="54">
        <v>434688.5</v>
      </c>
      <c r="AP680" s="53">
        <v>437804.93</v>
      </c>
      <c r="AQ680" s="53">
        <v>443417.86</v>
      </c>
      <c r="AR680" s="53">
        <v>432859.23</v>
      </c>
      <c r="AS680" s="53">
        <v>0.0</v>
      </c>
      <c r="AT680" s="53" t="str">
        <f t="array" ref="AT680">XLOOKUP(C680,'PL TOTAL D0'!A:A,'PL TOTAL D0'!C:C,"")</f>
        <v/>
      </c>
    </row>
    <row r="681" ht="15.75" customHeight="1">
      <c r="A681" s="41" t="s">
        <v>36</v>
      </c>
      <c r="B681" s="66" t="s">
        <v>2283</v>
      </c>
      <c r="C681" s="67" t="s">
        <v>2284</v>
      </c>
      <c r="D681" s="44" t="s">
        <v>18</v>
      </c>
      <c r="E681" s="45" t="s">
        <v>29</v>
      </c>
      <c r="F681" s="9" t="s">
        <v>142</v>
      </c>
      <c r="G681" s="44" t="str">
        <f t="shared" si="1"/>
        <v>Augusto</v>
      </c>
      <c r="H681" s="51" t="s">
        <v>111</v>
      </c>
      <c r="I681" s="46" t="s">
        <v>24</v>
      </c>
      <c r="J681" s="44" t="str">
        <f t="shared" ref="J681:J730" si="11">IF(Q681=0,"Não","Sim")</f>
        <v>Não</v>
      </c>
      <c r="K681" s="47">
        <v>45212.0</v>
      </c>
      <c r="L681" s="45"/>
      <c r="M681" s="24" t="s">
        <v>41</v>
      </c>
      <c r="N681" s="58">
        <v>0.015</v>
      </c>
      <c r="O681" s="9" t="s">
        <v>42</v>
      </c>
      <c r="P681" s="59">
        <v>0.1</v>
      </c>
      <c r="Q681" s="63"/>
      <c r="R681" s="245" t="s">
        <v>253</v>
      </c>
      <c r="S681" s="45" t="s">
        <v>113</v>
      </c>
      <c r="T681" s="24" t="s">
        <v>2285</v>
      </c>
      <c r="U681" s="9" t="s">
        <v>29</v>
      </c>
      <c r="V681" s="51" t="str">
        <f t="shared" si="8"/>
        <v>Ativo</v>
      </c>
      <c r="W681" s="45"/>
      <c r="X681" s="52" t="s">
        <v>124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>
        <v>28009.08</v>
      </c>
      <c r="AM681" s="54">
        <v>28195.49</v>
      </c>
      <c r="AN681" s="54">
        <v>28455.38</v>
      </c>
      <c r="AO681" s="54">
        <v>136332.37</v>
      </c>
      <c r="AP681" s="53">
        <v>137648.03</v>
      </c>
      <c r="AQ681" s="53">
        <v>139093.47</v>
      </c>
      <c r="AR681" s="53">
        <v>139534.83</v>
      </c>
      <c r="AS681" s="53">
        <v>140632.3</v>
      </c>
      <c r="AT681" s="53">
        <f t="array" ref="AT681">XLOOKUP(C681,'PL TOTAL D0'!A:A,'PL TOTAL D0'!C:C,"")</f>
        <v>141638.3</v>
      </c>
    </row>
    <row r="682" ht="15.75" customHeight="1">
      <c r="A682" s="41" t="s">
        <v>36</v>
      </c>
      <c r="B682" s="42" t="s">
        <v>2286</v>
      </c>
      <c r="C682" s="43" t="s">
        <v>2287</v>
      </c>
      <c r="D682" s="44" t="s">
        <v>18</v>
      </c>
      <c r="E682" s="45" t="s">
        <v>29</v>
      </c>
      <c r="F682" s="9" t="s">
        <v>624</v>
      </c>
      <c r="G682" s="44" t="str">
        <f t="shared" si="1"/>
        <v>Augusto</v>
      </c>
      <c r="H682" s="46" t="s">
        <v>111</v>
      </c>
      <c r="I682" s="46" t="s">
        <v>24</v>
      </c>
      <c r="J682" s="44" t="str">
        <f t="shared" si="11"/>
        <v>Não</v>
      </c>
      <c r="K682" s="47">
        <v>45070.0</v>
      </c>
      <c r="L682" s="45"/>
      <c r="M682" s="45" t="s">
        <v>41</v>
      </c>
      <c r="N682" s="48">
        <v>0.012</v>
      </c>
      <c r="O682" s="44" t="s">
        <v>42</v>
      </c>
      <c r="P682" s="49">
        <v>0.1</v>
      </c>
      <c r="Q682" s="138"/>
      <c r="R682" s="246" t="s">
        <v>2288</v>
      </c>
      <c r="S682" s="45" t="s">
        <v>113</v>
      </c>
      <c r="T682" s="24" t="s">
        <v>2289</v>
      </c>
      <c r="U682" s="9" t="s">
        <v>29</v>
      </c>
      <c r="V682" s="51" t="str">
        <f t="shared" si="8"/>
        <v>Ativo</v>
      </c>
      <c r="W682" s="45"/>
      <c r="X682" s="52" t="s">
        <v>124</v>
      </c>
      <c r="Y682" s="54"/>
      <c r="Z682" s="54"/>
      <c r="AA682" s="54"/>
      <c r="AB682" s="54"/>
      <c r="AC682" s="54"/>
      <c r="AD682" s="54"/>
      <c r="AE682" s="54">
        <v>0.0</v>
      </c>
      <c r="AF682" s="54">
        <v>0.0</v>
      </c>
      <c r="AG682" s="54">
        <v>227605.23</v>
      </c>
      <c r="AH682" s="54">
        <v>231139.98</v>
      </c>
      <c r="AI682" s="54">
        <v>233533.56</v>
      </c>
      <c r="AJ682" s="54">
        <v>232386.73</v>
      </c>
      <c r="AK682" s="54">
        <v>233018.77</v>
      </c>
      <c r="AL682" s="54">
        <v>232632.7</v>
      </c>
      <c r="AM682" s="54">
        <v>238062.37</v>
      </c>
      <c r="AN682" s="54">
        <v>243018.83</v>
      </c>
      <c r="AO682" s="54">
        <v>236737.14</v>
      </c>
      <c r="AP682" s="53">
        <v>238924.29</v>
      </c>
      <c r="AQ682" s="53">
        <v>240651.02</v>
      </c>
      <c r="AR682" s="53">
        <v>238913.61</v>
      </c>
      <c r="AS682" s="53">
        <v>237844.1</v>
      </c>
      <c r="AT682" s="53">
        <f t="array" ref="AT682">XLOOKUP(C682,'PL TOTAL D0'!A:A,'PL TOTAL D0'!C:C,"")</f>
        <v>239279.7</v>
      </c>
    </row>
    <row r="683" ht="15.75" customHeight="1">
      <c r="A683" s="41" t="s">
        <v>36</v>
      </c>
      <c r="B683" s="42" t="s">
        <v>2290</v>
      </c>
      <c r="C683" s="43" t="s">
        <v>2291</v>
      </c>
      <c r="D683" s="44" t="s">
        <v>18</v>
      </c>
      <c r="E683" s="45" t="s">
        <v>175</v>
      </c>
      <c r="F683" s="44" t="s">
        <v>176</v>
      </c>
      <c r="G683" s="44" t="str">
        <f t="shared" si="1"/>
        <v>#N/A</v>
      </c>
      <c r="H683" s="51" t="s">
        <v>186</v>
      </c>
      <c r="I683" s="46" t="s">
        <v>24</v>
      </c>
      <c r="J683" s="44" t="str">
        <f t="shared" si="11"/>
        <v>Não</v>
      </c>
      <c r="K683" s="47">
        <v>45163.0</v>
      </c>
      <c r="L683" s="82">
        <v>45383.0</v>
      </c>
      <c r="M683" s="45" t="s">
        <v>190</v>
      </c>
      <c r="N683" s="48">
        <v>0.025</v>
      </c>
      <c r="O683" s="44" t="s">
        <v>191</v>
      </c>
      <c r="P683" s="49">
        <v>0.2</v>
      </c>
      <c r="Q683" s="50"/>
      <c r="R683" s="60" t="s">
        <v>2292</v>
      </c>
      <c r="S683" s="45" t="s">
        <v>113</v>
      </c>
      <c r="T683" s="24" t="s">
        <v>2293</v>
      </c>
      <c r="U683" s="9" t="s">
        <v>179</v>
      </c>
      <c r="V683" s="51" t="str">
        <f t="shared" si="8"/>
        <v>Encerrado</v>
      </c>
      <c r="W683" s="45"/>
      <c r="X683" s="52" t="s">
        <v>115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>
        <v>578158.38</v>
      </c>
      <c r="AK683" s="54">
        <v>333331.19</v>
      </c>
      <c r="AL683" s="54">
        <v>317180.27</v>
      </c>
      <c r="AM683" s="54">
        <v>327161.94</v>
      </c>
      <c r="AN683" s="54">
        <v>344757.0</v>
      </c>
      <c r="AO683" s="54">
        <v>315702.29</v>
      </c>
      <c r="AP683" s="53">
        <v>321907.66</v>
      </c>
      <c r="AQ683" s="53">
        <v>0.0</v>
      </c>
      <c r="AR683" s="53">
        <v>0.0</v>
      </c>
      <c r="AS683" s="53">
        <v>0.0</v>
      </c>
      <c r="AT683" s="53" t="str">
        <f t="array" ref="AT683">XLOOKUP(C683,'PL TOTAL D0'!A:A,'PL TOTAL D0'!C:C,"")</f>
        <v/>
      </c>
    </row>
    <row r="684" ht="15.75" customHeight="1">
      <c r="A684" s="41" t="s">
        <v>36</v>
      </c>
      <c r="B684" s="42" t="s">
        <v>2290</v>
      </c>
      <c r="C684" s="43" t="s">
        <v>2294</v>
      </c>
      <c r="D684" s="44" t="s">
        <v>18</v>
      </c>
      <c r="E684" s="45" t="s">
        <v>175</v>
      </c>
      <c r="F684" s="44" t="s">
        <v>176</v>
      </c>
      <c r="G684" s="44" t="str">
        <f t="shared" si="1"/>
        <v>#N/A</v>
      </c>
      <c r="H684" s="51" t="s">
        <v>186</v>
      </c>
      <c r="I684" s="51" t="s">
        <v>24</v>
      </c>
      <c r="J684" s="44" t="str">
        <f t="shared" si="11"/>
        <v>Não</v>
      </c>
      <c r="K684" s="47">
        <v>45163.0</v>
      </c>
      <c r="L684" s="82">
        <v>45383.0</v>
      </c>
      <c r="M684" s="45" t="s">
        <v>51</v>
      </c>
      <c r="N684" s="48">
        <v>0.012</v>
      </c>
      <c r="O684" s="44" t="s">
        <v>24</v>
      </c>
      <c r="P684" s="49">
        <v>0.0</v>
      </c>
      <c r="Q684" s="15"/>
      <c r="R684" s="60" t="s">
        <v>2295</v>
      </c>
      <c r="S684" s="45" t="s">
        <v>113</v>
      </c>
      <c r="T684" s="24" t="s">
        <v>2293</v>
      </c>
      <c r="U684" s="9" t="s">
        <v>179</v>
      </c>
      <c r="V684" s="51" t="str">
        <f t="shared" si="8"/>
        <v>Encerrado</v>
      </c>
      <c r="W684" s="45"/>
      <c r="X684" s="52" t="s">
        <v>115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>
        <v>342462.76</v>
      </c>
      <c r="AK684" s="54">
        <v>340811.61</v>
      </c>
      <c r="AL684" s="54">
        <v>344200.37</v>
      </c>
      <c r="AM684" s="54">
        <v>303898.86</v>
      </c>
      <c r="AN684" s="54">
        <v>306622.99</v>
      </c>
      <c r="AO684" s="54">
        <v>309060.87</v>
      </c>
      <c r="AP684" s="53">
        <v>4351.46</v>
      </c>
      <c r="AQ684" s="53">
        <v>0.0</v>
      </c>
      <c r="AR684" s="53">
        <v>0.0</v>
      </c>
      <c r="AS684" s="53">
        <v>0.0</v>
      </c>
      <c r="AT684" s="53" t="str">
        <f t="array" ref="AT684">XLOOKUP(C684,'PL TOTAL D0'!A:A,'PL TOTAL D0'!C:C,"")</f>
        <v/>
      </c>
    </row>
    <row r="685" ht="15.75" customHeight="1">
      <c r="A685" s="41" t="s">
        <v>36</v>
      </c>
      <c r="B685" s="66" t="s">
        <v>2290</v>
      </c>
      <c r="C685" s="67" t="s">
        <v>2296</v>
      </c>
      <c r="D685" s="44" t="s">
        <v>18</v>
      </c>
      <c r="E685" s="45" t="s">
        <v>175</v>
      </c>
      <c r="F685" s="44" t="s">
        <v>176</v>
      </c>
      <c r="G685" s="44" t="str">
        <f t="shared" si="1"/>
        <v>#N/A</v>
      </c>
      <c r="H685" s="51" t="s">
        <v>186</v>
      </c>
      <c r="I685" s="51" t="s">
        <v>24</v>
      </c>
      <c r="J685" s="44" t="str">
        <f t="shared" si="11"/>
        <v>Não</v>
      </c>
      <c r="K685" s="47">
        <v>45187.0</v>
      </c>
      <c r="L685" s="82">
        <v>45383.0</v>
      </c>
      <c r="M685" s="45" t="s">
        <v>67</v>
      </c>
      <c r="N685" s="48">
        <v>0.0</v>
      </c>
      <c r="O685" s="44" t="s">
        <v>24</v>
      </c>
      <c r="P685" s="49">
        <v>0.0</v>
      </c>
      <c r="Q685" s="50"/>
      <c r="R685" s="50"/>
      <c r="S685" s="45" t="s">
        <v>113</v>
      </c>
      <c r="T685" s="24" t="s">
        <v>2293</v>
      </c>
      <c r="U685" s="9" t="s">
        <v>179</v>
      </c>
      <c r="V685" s="51" t="str">
        <f t="shared" si="8"/>
        <v>Encerrado</v>
      </c>
      <c r="W685" s="45"/>
      <c r="X685" s="52" t="s">
        <v>115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>
        <v>271055.88</v>
      </c>
      <c r="AL685" s="54">
        <v>268541.05</v>
      </c>
      <c r="AM685" s="54">
        <v>286445.02</v>
      </c>
      <c r="AN685" s="54">
        <v>302609.96</v>
      </c>
      <c r="AO685" s="54">
        <v>295032.11</v>
      </c>
      <c r="AP685" s="53">
        <v>294811.89</v>
      </c>
      <c r="AQ685" s="53">
        <v>0.0</v>
      </c>
      <c r="AR685" s="53">
        <v>0.0</v>
      </c>
      <c r="AS685" s="53">
        <v>0.0</v>
      </c>
      <c r="AT685" s="53" t="str">
        <f t="array" ref="AT685">XLOOKUP(C685,'PL TOTAL D0'!A:A,'PL TOTAL D0'!C:C,"")</f>
        <v/>
      </c>
    </row>
    <row r="686" ht="15.75" customHeight="1">
      <c r="A686" s="41" t="s">
        <v>36</v>
      </c>
      <c r="B686" s="66" t="s">
        <v>2297</v>
      </c>
      <c r="C686" s="67" t="s">
        <v>2298</v>
      </c>
      <c r="D686" s="44" t="s">
        <v>18</v>
      </c>
      <c r="E686" s="45" t="s">
        <v>19</v>
      </c>
      <c r="F686" s="44" t="s">
        <v>214</v>
      </c>
      <c r="G686" s="44" t="str">
        <f t="shared" si="1"/>
        <v>Augusto</v>
      </c>
      <c r="H686" s="51" t="s">
        <v>111</v>
      </c>
      <c r="I686" s="51" t="s">
        <v>24</v>
      </c>
      <c r="J686" s="44" t="str">
        <f t="shared" si="11"/>
        <v>Não</v>
      </c>
      <c r="K686" s="47">
        <v>45189.0</v>
      </c>
      <c r="L686" s="45"/>
      <c r="M686" s="45" t="s">
        <v>51</v>
      </c>
      <c r="N686" s="48">
        <v>0.012</v>
      </c>
      <c r="O686" s="44" t="s">
        <v>24</v>
      </c>
      <c r="P686" s="49">
        <v>0.0</v>
      </c>
      <c r="Q686" s="41"/>
      <c r="R686" s="110" t="s">
        <v>2299</v>
      </c>
      <c r="S686" s="45" t="s">
        <v>113</v>
      </c>
      <c r="T686" s="24" t="s">
        <v>2300</v>
      </c>
      <c r="U686" s="9" t="s">
        <v>19</v>
      </c>
      <c r="V686" s="51" t="str">
        <f t="shared" si="8"/>
        <v>Ativo</v>
      </c>
      <c r="W686" s="45"/>
      <c r="X686" s="52" t="s">
        <v>124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>
        <v>0.0</v>
      </c>
      <c r="AL686" s="54">
        <v>0.0</v>
      </c>
      <c r="AM686" s="54">
        <v>0.0</v>
      </c>
      <c r="AN686" s="54">
        <v>51961.14</v>
      </c>
      <c r="AO686" s="54">
        <v>203719.11</v>
      </c>
      <c r="AP686" s="53">
        <v>205270.52</v>
      </c>
      <c r="AQ686" s="53">
        <v>207011.53</v>
      </c>
      <c r="AR686" s="53">
        <v>208476.23</v>
      </c>
      <c r="AS686" s="53">
        <v>209902.7</v>
      </c>
      <c r="AT686" s="53">
        <f t="array" ref="AT686">XLOOKUP(C686,'PL TOTAL D0'!A:A,'PL TOTAL D0'!C:C,"")</f>
        <v>211435.5</v>
      </c>
    </row>
    <row r="687" ht="15.75" customHeight="1">
      <c r="A687" s="41" t="s">
        <v>36</v>
      </c>
      <c r="B687" s="66" t="s">
        <v>2301</v>
      </c>
      <c r="C687" s="67" t="s">
        <v>2302</v>
      </c>
      <c r="D687" s="44" t="s">
        <v>18</v>
      </c>
      <c r="E687" s="45" t="s">
        <v>19</v>
      </c>
      <c r="F687" s="44" t="s">
        <v>214</v>
      </c>
      <c r="G687" s="44" t="str">
        <f t="shared" si="1"/>
        <v>#N/A</v>
      </c>
      <c r="H687" s="51" t="s">
        <v>147</v>
      </c>
      <c r="I687" s="46" t="s">
        <v>160</v>
      </c>
      <c r="J687" s="44" t="str">
        <f t="shared" si="11"/>
        <v>Não</v>
      </c>
      <c r="K687" s="47">
        <v>45266.0</v>
      </c>
      <c r="L687" s="45"/>
      <c r="M687" s="45" t="s">
        <v>51</v>
      </c>
      <c r="N687" s="48">
        <v>0.012</v>
      </c>
      <c r="O687" s="44" t="s">
        <v>24</v>
      </c>
      <c r="P687" s="49">
        <v>0.0</v>
      </c>
      <c r="Q687" s="131"/>
      <c r="R687" s="110"/>
      <c r="S687" s="45" t="s">
        <v>113</v>
      </c>
      <c r="T687" s="24" t="s">
        <v>2303</v>
      </c>
      <c r="U687" s="9" t="s">
        <v>19</v>
      </c>
      <c r="V687" s="51" t="str">
        <f t="shared" si="8"/>
        <v>Ativo</v>
      </c>
      <c r="W687" s="45"/>
      <c r="X687" s="52" t="s">
        <v>124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>
        <v>0.0</v>
      </c>
      <c r="AO687" s="54">
        <v>0.0</v>
      </c>
      <c r="AP687" s="53">
        <v>0.0</v>
      </c>
      <c r="AQ687" s="53">
        <v>0.0</v>
      </c>
      <c r="AR687" s="53">
        <v>0.0</v>
      </c>
      <c r="AS687" s="53">
        <v>0.0</v>
      </c>
      <c r="AT687" s="53" t="str">
        <f t="array" ref="AT687">XLOOKUP(C687,'PL TOTAL D0'!A:A,'PL TOTAL D0'!C:C,"")</f>
        <v/>
      </c>
    </row>
    <row r="688" ht="15.75" customHeight="1">
      <c r="A688" s="41" t="s">
        <v>36</v>
      </c>
      <c r="B688" s="42" t="s">
        <v>2304</v>
      </c>
      <c r="C688" s="43" t="s">
        <v>2305</v>
      </c>
      <c r="D688" s="44" t="s">
        <v>18</v>
      </c>
      <c r="E688" s="45" t="s">
        <v>29</v>
      </c>
      <c r="F688" s="44" t="s">
        <v>153</v>
      </c>
      <c r="G688" s="44" t="str">
        <f t="shared" si="1"/>
        <v>Augusto</v>
      </c>
      <c r="H688" s="46" t="s">
        <v>111</v>
      </c>
      <c r="I688" s="46" t="s">
        <v>24</v>
      </c>
      <c r="J688" s="44" t="str">
        <f t="shared" si="11"/>
        <v>Não</v>
      </c>
      <c r="K688" s="47">
        <v>45036.0</v>
      </c>
      <c r="L688" s="45"/>
      <c r="M688" s="45" t="s">
        <v>51</v>
      </c>
      <c r="N688" s="48">
        <v>0.012</v>
      </c>
      <c r="O688" s="44" t="s">
        <v>24</v>
      </c>
      <c r="P688" s="49">
        <v>0.0</v>
      </c>
      <c r="Q688" s="138"/>
      <c r="R688" s="138"/>
      <c r="S688" s="45" t="s">
        <v>113</v>
      </c>
      <c r="T688" s="24" t="s">
        <v>2306</v>
      </c>
      <c r="U688" s="9" t="s">
        <v>783</v>
      </c>
      <c r="V688" s="51" t="str">
        <f t="shared" si="8"/>
        <v>Ativo</v>
      </c>
      <c r="W688" s="45"/>
      <c r="X688" s="52" t="s">
        <v>124</v>
      </c>
      <c r="Y688" s="54"/>
      <c r="Z688" s="54"/>
      <c r="AA688" s="54"/>
      <c r="AB688" s="54"/>
      <c r="AC688" s="54"/>
      <c r="AD688" s="54"/>
      <c r="AE688" s="54">
        <v>0.0</v>
      </c>
      <c r="AF688" s="54">
        <v>85514.69</v>
      </c>
      <c r="AG688" s="54">
        <v>86409.5</v>
      </c>
      <c r="AH688" s="54">
        <v>87159.14</v>
      </c>
      <c r="AI688" s="54">
        <v>82858.01</v>
      </c>
      <c r="AJ688" s="54">
        <v>62827.66</v>
      </c>
      <c r="AK688" s="54">
        <v>63325.05</v>
      </c>
      <c r="AL688" s="54">
        <v>63743.87</v>
      </c>
      <c r="AM688" s="54">
        <v>64221.09</v>
      </c>
      <c r="AN688" s="54">
        <v>64717.11</v>
      </c>
      <c r="AO688" s="54">
        <v>60179.48</v>
      </c>
      <c r="AP688" s="53">
        <v>72562.69</v>
      </c>
      <c r="AQ688" s="53">
        <v>73158.95</v>
      </c>
      <c r="AR688" s="53">
        <v>68289.39</v>
      </c>
      <c r="AS688" s="53">
        <v>62801.07</v>
      </c>
      <c r="AT688" s="53">
        <f t="array" ref="AT688">XLOOKUP(C688,'PL TOTAL D0'!A:A,'PL TOTAL D0'!C:C,"")</f>
        <v>79304.91</v>
      </c>
    </row>
    <row r="689" ht="15.75" customHeight="1">
      <c r="A689" s="41" t="s">
        <v>36</v>
      </c>
      <c r="B689" s="42" t="s">
        <v>2307</v>
      </c>
      <c r="C689" s="43" t="s">
        <v>2308</v>
      </c>
      <c r="D689" s="9" t="s">
        <v>18</v>
      </c>
      <c r="E689" s="45" t="s">
        <v>29</v>
      </c>
      <c r="F689" s="9" t="s">
        <v>142</v>
      </c>
      <c r="G689" s="44" t="str">
        <f t="shared" si="1"/>
        <v>Bruno</v>
      </c>
      <c r="H689" s="46" t="s">
        <v>111</v>
      </c>
      <c r="I689" s="46" t="s">
        <v>24</v>
      </c>
      <c r="J689" s="44" t="str">
        <f t="shared" si="11"/>
        <v>Não</v>
      </c>
      <c r="K689" s="47">
        <v>45007.0</v>
      </c>
      <c r="L689" s="45"/>
      <c r="M689" s="45" t="s">
        <v>51</v>
      </c>
      <c r="N689" s="48">
        <v>0.008</v>
      </c>
      <c r="O689" s="44" t="s">
        <v>24</v>
      </c>
      <c r="P689" s="49">
        <v>0.0</v>
      </c>
      <c r="Q689" s="138"/>
      <c r="R689" s="138"/>
      <c r="S689" s="45" t="s">
        <v>113</v>
      </c>
      <c r="T689" s="24" t="s">
        <v>2309</v>
      </c>
      <c r="U689" s="9" t="s">
        <v>29</v>
      </c>
      <c r="V689" s="51" t="str">
        <f t="shared" si="8"/>
        <v>Ativo</v>
      </c>
      <c r="W689" s="45"/>
      <c r="X689" s="52" t="s">
        <v>124</v>
      </c>
      <c r="Y689" s="54"/>
      <c r="Z689" s="54"/>
      <c r="AA689" s="54"/>
      <c r="AB689" s="54"/>
      <c r="AC689" s="54"/>
      <c r="AD689" s="54">
        <v>0.0</v>
      </c>
      <c r="AE689" s="54">
        <v>1114382.73</v>
      </c>
      <c r="AF689" s="54">
        <v>1265154.49</v>
      </c>
      <c r="AG689" s="54">
        <v>1292029.39</v>
      </c>
      <c r="AH689" s="54">
        <v>1318217.79</v>
      </c>
      <c r="AI689" s="54">
        <v>1335930.6</v>
      </c>
      <c r="AJ689" s="54">
        <v>1353480.45</v>
      </c>
      <c r="AK689" s="54">
        <v>1357618.63</v>
      </c>
      <c r="AL689" s="54">
        <v>1363068.73</v>
      </c>
      <c r="AM689" s="54">
        <v>1374316.22</v>
      </c>
      <c r="AN689" s="54">
        <v>1396649.65</v>
      </c>
      <c r="AO689" s="54">
        <v>1404760.32</v>
      </c>
      <c r="AP689" s="53">
        <v>1415066.32</v>
      </c>
      <c r="AQ689" s="53">
        <v>1428887.09</v>
      </c>
      <c r="AR689" s="53">
        <v>1435742.86</v>
      </c>
      <c r="AS689" s="53">
        <v>1457062.0</v>
      </c>
      <c r="AT689" s="53">
        <f t="array" ref="AT689">XLOOKUP(C689,'PL TOTAL D0'!A:A,'PL TOTAL D0'!C:C,"")</f>
        <v>1468738</v>
      </c>
    </row>
    <row r="690" ht="15.75" customHeight="1">
      <c r="A690" s="41" t="s">
        <v>36</v>
      </c>
      <c r="B690" s="42" t="s">
        <v>2310</v>
      </c>
      <c r="C690" s="43" t="s">
        <v>2311</v>
      </c>
      <c r="D690" s="44" t="s">
        <v>18</v>
      </c>
      <c r="E690" s="45" t="s">
        <v>29</v>
      </c>
      <c r="F690" s="44" t="s">
        <v>167</v>
      </c>
      <c r="G690" s="44" t="str">
        <f t="shared" si="1"/>
        <v>Augusto</v>
      </c>
      <c r="H690" s="46" t="s">
        <v>111</v>
      </c>
      <c r="I690" s="46" t="s">
        <v>24</v>
      </c>
      <c r="J690" s="44" t="str">
        <f t="shared" si="11"/>
        <v>Não</v>
      </c>
      <c r="K690" s="47">
        <v>44973.0</v>
      </c>
      <c r="L690" s="45"/>
      <c r="M690" s="45" t="s">
        <v>51</v>
      </c>
      <c r="N690" s="48">
        <v>0.012</v>
      </c>
      <c r="O690" s="44" t="s">
        <v>24</v>
      </c>
      <c r="P690" s="49">
        <v>0.0</v>
      </c>
      <c r="Q690" s="138"/>
      <c r="R690" s="138"/>
      <c r="S690" s="45" t="s">
        <v>113</v>
      </c>
      <c r="T690" s="24" t="s">
        <v>2312</v>
      </c>
      <c r="U690" s="9" t="s">
        <v>29</v>
      </c>
      <c r="V690" s="51" t="str">
        <f t="shared" si="8"/>
        <v>Ativo</v>
      </c>
      <c r="W690" s="45"/>
      <c r="X690" s="52" t="s">
        <v>124</v>
      </c>
      <c r="Y690" s="54"/>
      <c r="Z690" s="54"/>
      <c r="AA690" s="54"/>
      <c r="AB690" s="54"/>
      <c r="AC690" s="54">
        <v>300030.53</v>
      </c>
      <c r="AD690" s="54">
        <v>594851.69</v>
      </c>
      <c r="AE690" s="54">
        <v>600854.27</v>
      </c>
      <c r="AF690" s="54">
        <v>605246.45</v>
      </c>
      <c r="AG690" s="54">
        <v>611790.0</v>
      </c>
      <c r="AH690" s="54">
        <v>622860.35</v>
      </c>
      <c r="AI690" s="54">
        <v>628230.14</v>
      </c>
      <c r="AJ690" s="54">
        <v>604525.29</v>
      </c>
      <c r="AK690" s="54">
        <v>609812.97</v>
      </c>
      <c r="AL690" s="54">
        <v>615699.79</v>
      </c>
      <c r="AM690" s="54">
        <v>620481.32</v>
      </c>
      <c r="AN690" s="54">
        <v>500838.24</v>
      </c>
      <c r="AO690" s="54">
        <v>504606.41</v>
      </c>
      <c r="AP690" s="53">
        <v>198582.56</v>
      </c>
      <c r="AQ690" s="53">
        <v>200155.63</v>
      </c>
      <c r="AR690" s="53">
        <v>201749.15</v>
      </c>
      <c r="AS690" s="53">
        <v>137815.0</v>
      </c>
      <c r="AT690" s="53">
        <f t="array" ref="AT690">XLOOKUP(C690,'PL TOTAL D0'!A:A,'PL TOTAL D0'!C:C,"")</f>
        <v>138793.5</v>
      </c>
    </row>
    <row r="691" ht="15.75" customHeight="1">
      <c r="A691" s="41" t="s">
        <v>36</v>
      </c>
      <c r="B691" s="42" t="s">
        <v>2313</v>
      </c>
      <c r="C691" s="43" t="s">
        <v>2314</v>
      </c>
      <c r="D691" s="44" t="s">
        <v>56</v>
      </c>
      <c r="E691" s="45" t="s">
        <v>29</v>
      </c>
      <c r="F691" s="44" t="s">
        <v>808</v>
      </c>
      <c r="G691" s="44" t="str">
        <f t="shared" si="1"/>
        <v>#N/A</v>
      </c>
      <c r="H691" s="46" t="s">
        <v>186</v>
      </c>
      <c r="I691" s="46" t="s">
        <v>24</v>
      </c>
      <c r="J691" s="44" t="str">
        <f t="shared" si="11"/>
        <v>Não</v>
      </c>
      <c r="K691" s="47">
        <v>45068.0</v>
      </c>
      <c r="L691" s="72">
        <v>45126.0</v>
      </c>
      <c r="M691" s="45" t="s">
        <v>51</v>
      </c>
      <c r="N691" s="48">
        <v>0.012</v>
      </c>
      <c r="O691" s="44" t="s">
        <v>24</v>
      </c>
      <c r="P691" s="49">
        <v>0.0</v>
      </c>
      <c r="Q691" s="74"/>
      <c r="R691" s="50"/>
      <c r="S691" s="45" t="s">
        <v>113</v>
      </c>
      <c r="T691" s="24" t="s">
        <v>2315</v>
      </c>
      <c r="U691" s="9" t="s">
        <v>29</v>
      </c>
      <c r="V691" s="51" t="str">
        <f t="shared" si="8"/>
        <v>Encerrado</v>
      </c>
      <c r="W691" s="45"/>
      <c r="X691" s="52"/>
      <c r="Y691" s="54"/>
      <c r="Z691" s="54"/>
      <c r="AA691" s="54"/>
      <c r="AB691" s="54"/>
      <c r="AC691" s="54"/>
      <c r="AD691" s="54"/>
      <c r="AE691" s="54"/>
      <c r="AF691" s="54">
        <v>0.0</v>
      </c>
      <c r="AG691" s="54">
        <v>2455150.22</v>
      </c>
      <c r="AH691" s="54">
        <v>2474330.36</v>
      </c>
      <c r="AI691" s="54">
        <v>0.0</v>
      </c>
      <c r="AJ691" s="54">
        <v>0.0</v>
      </c>
      <c r="AK691" s="54">
        <v>0.0</v>
      </c>
      <c r="AL691" s="54">
        <v>0.0</v>
      </c>
      <c r="AM691" s="54">
        <v>0.0</v>
      </c>
      <c r="AN691" s="54">
        <v>0.0</v>
      </c>
      <c r="AO691" s="54">
        <v>0.0</v>
      </c>
      <c r="AP691" s="53">
        <v>0.0</v>
      </c>
      <c r="AQ691" s="53">
        <v>0.0</v>
      </c>
      <c r="AR691" s="53">
        <v>0.0</v>
      </c>
      <c r="AS691" s="53">
        <v>0.0</v>
      </c>
      <c r="AT691" s="53" t="str">
        <f t="array" ref="AT691">XLOOKUP(C691,'PL TOTAL D0'!A:A,'PL TOTAL D0'!C:C,"")</f>
        <v/>
      </c>
    </row>
    <row r="692" ht="15.75" customHeight="1">
      <c r="A692" s="41" t="s">
        <v>36</v>
      </c>
      <c r="B692" s="55" t="s">
        <v>2316</v>
      </c>
      <c r="C692" s="157" t="s">
        <v>2317</v>
      </c>
      <c r="D692" s="9" t="s">
        <v>49</v>
      </c>
      <c r="E692" s="24" t="s">
        <v>19</v>
      </c>
      <c r="F692" s="9" t="s">
        <v>50</v>
      </c>
      <c r="G692" s="44" t="str">
        <f t="shared" si="1"/>
        <v>Breno</v>
      </c>
      <c r="H692" s="51" t="s">
        <v>206</v>
      </c>
      <c r="I692" s="51" t="s">
        <v>24</v>
      </c>
      <c r="J692" s="44" t="str">
        <f t="shared" si="11"/>
        <v>Não</v>
      </c>
      <c r="K692" s="57">
        <v>45463.0</v>
      </c>
      <c r="L692" s="72"/>
      <c r="M692" s="24" t="s">
        <v>51</v>
      </c>
      <c r="N692" s="58">
        <v>0.012</v>
      </c>
      <c r="O692" s="9" t="s">
        <v>24</v>
      </c>
      <c r="P692" s="59">
        <v>0.0</v>
      </c>
      <c r="Q692" s="74"/>
      <c r="R692" s="50"/>
      <c r="S692" s="24" t="s">
        <v>113</v>
      </c>
      <c r="T692" s="24" t="s">
        <v>2318</v>
      </c>
      <c r="U692" s="9" t="s">
        <v>19</v>
      </c>
      <c r="V692" s="51" t="str">
        <f t="shared" si="8"/>
        <v>Ativo</v>
      </c>
      <c r="W692" s="24" t="s">
        <v>86</v>
      </c>
      <c r="X692" s="52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3"/>
      <c r="AQ692" s="53"/>
      <c r="AR692" s="53"/>
      <c r="AS692" s="53"/>
      <c r="AT692" s="53">
        <f t="array" ref="AT692">XLOOKUP(C692,'PL TOTAL D0'!A:A,'PL TOTAL D0'!C:C,"")</f>
        <v>422558.4</v>
      </c>
    </row>
    <row r="693" ht="15.75" customHeight="1">
      <c r="A693" s="6" t="s">
        <v>36</v>
      </c>
      <c r="B693" s="64" t="s">
        <v>2319</v>
      </c>
      <c r="C693" s="65" t="s">
        <v>2320</v>
      </c>
      <c r="D693" s="9" t="s">
        <v>18</v>
      </c>
      <c r="E693" s="24" t="s">
        <v>29</v>
      </c>
      <c r="F693" s="9" t="s">
        <v>624</v>
      </c>
      <c r="G693" s="44" t="str">
        <f t="shared" si="1"/>
        <v>Augusto</v>
      </c>
      <c r="H693" s="51" t="s">
        <v>111</v>
      </c>
      <c r="I693" s="51" t="s">
        <v>24</v>
      </c>
      <c r="J693" s="44" t="str">
        <f t="shared" si="11"/>
        <v>Não</v>
      </c>
      <c r="K693" s="57">
        <v>45386.0</v>
      </c>
      <c r="L693" s="72"/>
      <c r="M693" s="24" t="s">
        <v>51</v>
      </c>
      <c r="N693" s="58">
        <v>0.012</v>
      </c>
      <c r="O693" s="9" t="s">
        <v>24</v>
      </c>
      <c r="P693" s="59">
        <v>0.0</v>
      </c>
      <c r="Q693" s="74"/>
      <c r="R693" s="50"/>
      <c r="S693" s="24" t="s">
        <v>113</v>
      </c>
      <c r="T693" s="24" t="s">
        <v>2321</v>
      </c>
      <c r="U693" s="9" t="s">
        <v>29</v>
      </c>
      <c r="V693" s="51" t="str">
        <f t="shared" si="8"/>
        <v>Ativo</v>
      </c>
      <c r="W693" s="45"/>
      <c r="X693" s="52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3"/>
      <c r="AQ693" s="53"/>
      <c r="AR693" s="53">
        <v>64232.48</v>
      </c>
      <c r="AS693" s="53">
        <v>96419.98</v>
      </c>
      <c r="AT693" s="53">
        <f t="array" ref="AT693">XLOOKUP(C693,'PL TOTAL D0'!A:A,'PL TOTAL D0'!C:C,"")</f>
        <v>117083.7</v>
      </c>
    </row>
    <row r="694" ht="15.75" customHeight="1">
      <c r="A694" s="41" t="s">
        <v>36</v>
      </c>
      <c r="B694" s="42" t="s">
        <v>2322</v>
      </c>
      <c r="C694" s="43" t="s">
        <v>2323</v>
      </c>
      <c r="D694" s="44" t="s">
        <v>18</v>
      </c>
      <c r="E694" s="45" t="s">
        <v>175</v>
      </c>
      <c r="F694" s="44" t="s">
        <v>525</v>
      </c>
      <c r="G694" s="44" t="str">
        <f t="shared" si="1"/>
        <v>Augusto</v>
      </c>
      <c r="H694" s="46" t="s">
        <v>111</v>
      </c>
      <c r="I694" s="46" t="s">
        <v>24</v>
      </c>
      <c r="J694" s="44" t="str">
        <f t="shared" si="11"/>
        <v>Não</v>
      </c>
      <c r="K694" s="47">
        <v>45126.0</v>
      </c>
      <c r="L694" s="62"/>
      <c r="M694" s="45" t="s">
        <v>51</v>
      </c>
      <c r="N694" s="48">
        <v>0.007</v>
      </c>
      <c r="O694" s="44" t="s">
        <v>24</v>
      </c>
      <c r="P694" s="49">
        <v>0.0</v>
      </c>
      <c r="Q694" s="138"/>
      <c r="R694" s="138"/>
      <c r="S694" s="45" t="s">
        <v>113</v>
      </c>
      <c r="T694" s="24" t="s">
        <v>2324</v>
      </c>
      <c r="U694" s="9" t="s">
        <v>179</v>
      </c>
      <c r="V694" s="51" t="str">
        <f t="shared" si="8"/>
        <v>Ativo</v>
      </c>
      <c r="W694" s="45"/>
      <c r="X694" s="52" t="s">
        <v>115</v>
      </c>
      <c r="Y694" s="54"/>
      <c r="Z694" s="54"/>
      <c r="AA694" s="54"/>
      <c r="AB694" s="54"/>
      <c r="AC694" s="54"/>
      <c r="AD694" s="54"/>
      <c r="AE694" s="54"/>
      <c r="AF694" s="54">
        <v>0.0</v>
      </c>
      <c r="AG694" s="54">
        <v>0.0</v>
      </c>
      <c r="AH694" s="54">
        <v>0.0</v>
      </c>
      <c r="AI694" s="54">
        <v>86267.59</v>
      </c>
      <c r="AJ694" s="54">
        <v>87219.24</v>
      </c>
      <c r="AK694" s="54">
        <v>88005.57</v>
      </c>
      <c r="AL694" s="54">
        <v>88869.13</v>
      </c>
      <c r="AM694" s="54">
        <v>87191.79</v>
      </c>
      <c r="AN694" s="54">
        <v>87854.91</v>
      </c>
      <c r="AO694" s="54">
        <v>88648.81</v>
      </c>
      <c r="AP694" s="53">
        <v>89326.77</v>
      </c>
      <c r="AQ694" s="53">
        <v>89547.54</v>
      </c>
      <c r="AR694" s="53">
        <v>90219.4</v>
      </c>
      <c r="AS694" s="53">
        <v>90937.61</v>
      </c>
      <c r="AT694" s="53">
        <f t="array" ref="AT694">XLOOKUP(C694,'PL TOTAL D0'!A:A,'PL TOTAL D0'!C:C,"")</f>
        <v>91683.75</v>
      </c>
    </row>
    <row r="695" ht="15.75" customHeight="1">
      <c r="A695" s="41" t="s">
        <v>36</v>
      </c>
      <c r="B695" s="42" t="s">
        <v>2325</v>
      </c>
      <c r="C695" s="43" t="s">
        <v>2326</v>
      </c>
      <c r="D695" s="44" t="s">
        <v>18</v>
      </c>
      <c r="E695" s="45" t="s">
        <v>29</v>
      </c>
      <c r="F695" s="44" t="s">
        <v>142</v>
      </c>
      <c r="G695" s="44" t="str">
        <f t="shared" si="1"/>
        <v>Augusto</v>
      </c>
      <c r="H695" s="46" t="s">
        <v>111</v>
      </c>
      <c r="I695" s="46" t="s">
        <v>24</v>
      </c>
      <c r="J695" s="44" t="str">
        <f t="shared" si="11"/>
        <v>Sim</v>
      </c>
      <c r="K695" s="47">
        <v>44956.0</v>
      </c>
      <c r="L695" s="45"/>
      <c r="M695" s="45" t="s">
        <v>51</v>
      </c>
      <c r="N695" s="48">
        <v>0.01</v>
      </c>
      <c r="O695" s="44" t="s">
        <v>24</v>
      </c>
      <c r="P695" s="49">
        <v>0.0</v>
      </c>
      <c r="Q695" s="60" t="s">
        <v>2327</v>
      </c>
      <c r="R695" s="138"/>
      <c r="S695" s="45" t="s">
        <v>113</v>
      </c>
      <c r="T695" s="24" t="s">
        <v>2328</v>
      </c>
      <c r="U695" s="9" t="s">
        <v>29</v>
      </c>
      <c r="V695" s="51" t="str">
        <f t="shared" si="8"/>
        <v>Ativo</v>
      </c>
      <c r="W695" s="45"/>
      <c r="X695" s="52" t="s">
        <v>115</v>
      </c>
      <c r="Y695" s="54"/>
      <c r="Z695" s="54"/>
      <c r="AA695" s="54"/>
      <c r="AB695" s="54"/>
      <c r="AC695" s="54">
        <v>13533.31</v>
      </c>
      <c r="AD695" s="54">
        <v>176868.64</v>
      </c>
      <c r="AE695" s="54">
        <v>178713.53</v>
      </c>
      <c r="AF695" s="54">
        <v>179798.22</v>
      </c>
      <c r="AG695" s="54">
        <v>181860.56</v>
      </c>
      <c r="AH695" s="54">
        <v>183302.19</v>
      </c>
      <c r="AI695" s="54">
        <v>184796.44</v>
      </c>
      <c r="AJ695" s="54">
        <v>186334.77</v>
      </c>
      <c r="AK695" s="54">
        <v>187400.52</v>
      </c>
      <c r="AL695" s="54">
        <v>189010.76</v>
      </c>
      <c r="AM695" s="54">
        <v>190356.42</v>
      </c>
      <c r="AN695" s="54">
        <v>191855.37</v>
      </c>
      <c r="AO695" s="54">
        <v>191282.94</v>
      </c>
      <c r="AP695" s="53">
        <v>192558.17</v>
      </c>
      <c r="AQ695" s="53">
        <v>193588.35</v>
      </c>
      <c r="AR695" s="53">
        <v>301647.38</v>
      </c>
      <c r="AS695" s="53">
        <v>303817.7</v>
      </c>
      <c r="AT695" s="53">
        <f t="array" ref="AT695">XLOOKUP(C695,'PL TOTAL D0'!A:A,'PL TOTAL D0'!C:C,"")</f>
        <v>285855.8</v>
      </c>
    </row>
    <row r="696" ht="15.75" customHeight="1">
      <c r="A696" s="41" t="s">
        <v>36</v>
      </c>
      <c r="B696" s="6" t="s">
        <v>2329</v>
      </c>
      <c r="C696" s="21" t="s">
        <v>2330</v>
      </c>
      <c r="D696" s="9" t="s">
        <v>18</v>
      </c>
      <c r="E696" s="24" t="s">
        <v>29</v>
      </c>
      <c r="F696" s="44" t="s">
        <v>142</v>
      </c>
      <c r="G696" s="44" t="str">
        <f t="shared" si="1"/>
        <v>Augusto</v>
      </c>
      <c r="H696" s="51" t="s">
        <v>111</v>
      </c>
      <c r="I696" s="51" t="s">
        <v>24</v>
      </c>
      <c r="J696" s="44" t="str">
        <f t="shared" si="11"/>
        <v>Não</v>
      </c>
      <c r="K696" s="57">
        <v>45371.0</v>
      </c>
      <c r="L696" s="62"/>
      <c r="M696" s="24" t="s">
        <v>51</v>
      </c>
      <c r="N696" s="58">
        <v>0.012</v>
      </c>
      <c r="O696" s="9" t="s">
        <v>24</v>
      </c>
      <c r="P696" s="59">
        <v>0.0</v>
      </c>
      <c r="Q696" s="138"/>
      <c r="R696" s="138"/>
      <c r="S696" s="24" t="s">
        <v>113</v>
      </c>
      <c r="T696" s="23" t="s">
        <v>2331</v>
      </c>
      <c r="U696" s="9" t="s">
        <v>29</v>
      </c>
      <c r="V696" s="51" t="str">
        <f t="shared" si="8"/>
        <v>Ativo</v>
      </c>
      <c r="W696" s="45"/>
      <c r="X696" s="52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/>
      <c r="AQ696" s="53">
        <v>0.0</v>
      </c>
      <c r="AR696" s="53">
        <v>0.0</v>
      </c>
      <c r="AS696" s="53">
        <v>29905.52</v>
      </c>
      <c r="AT696" s="53">
        <f t="array" ref="AT696">XLOOKUP(C696,'PL TOTAL D0'!A:A,'PL TOTAL D0'!C:C,"")</f>
        <v>34100.73</v>
      </c>
    </row>
    <row r="697" ht="15.75" customHeight="1">
      <c r="A697" s="41" t="s">
        <v>36</v>
      </c>
      <c r="B697" s="234" t="s">
        <v>2332</v>
      </c>
      <c r="C697" s="43" t="s">
        <v>2333</v>
      </c>
      <c r="D697" s="44" t="s">
        <v>18</v>
      </c>
      <c r="E697" s="45" t="s">
        <v>29</v>
      </c>
      <c r="F697" s="44" t="s">
        <v>142</v>
      </c>
      <c r="G697" s="44" t="str">
        <f t="shared" si="1"/>
        <v>Augusto</v>
      </c>
      <c r="H697" s="46" t="s">
        <v>111</v>
      </c>
      <c r="I697" s="46" t="s">
        <v>24</v>
      </c>
      <c r="J697" s="44" t="str">
        <f t="shared" si="11"/>
        <v>Não</v>
      </c>
      <c r="K697" s="47">
        <v>45058.0</v>
      </c>
      <c r="L697" s="45"/>
      <c r="M697" s="45" t="s">
        <v>51</v>
      </c>
      <c r="N697" s="48">
        <v>0.012</v>
      </c>
      <c r="O697" s="44" t="s">
        <v>24</v>
      </c>
      <c r="P697" s="49">
        <v>0.0</v>
      </c>
      <c r="Q697" s="138"/>
      <c r="R697" s="138"/>
      <c r="S697" s="45" t="s">
        <v>113</v>
      </c>
      <c r="T697" s="24" t="s">
        <v>2334</v>
      </c>
      <c r="U697" s="9" t="s">
        <v>29</v>
      </c>
      <c r="V697" s="51" t="str">
        <f t="shared" si="8"/>
        <v>Ativo</v>
      </c>
      <c r="W697" s="45"/>
      <c r="X697" s="52" t="s">
        <v>124</v>
      </c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6409.45</v>
      </c>
      <c r="AH697" s="54">
        <v>6480.83</v>
      </c>
      <c r="AI697" s="54">
        <v>6541.24</v>
      </c>
      <c r="AJ697" s="54">
        <v>6607.98</v>
      </c>
      <c r="AK697" s="54">
        <v>6628.61</v>
      </c>
      <c r="AL697" s="54">
        <v>6665.81</v>
      </c>
      <c r="AM697" s="54">
        <v>6712.71</v>
      </c>
      <c r="AN697" s="54">
        <v>6764.48</v>
      </c>
      <c r="AO697" s="54">
        <v>6759.52</v>
      </c>
      <c r="AP697" s="53">
        <v>6808.05</v>
      </c>
      <c r="AQ697" s="53">
        <v>6859.37</v>
      </c>
      <c r="AR697" s="53">
        <v>6911.44</v>
      </c>
      <c r="AS697" s="53">
        <v>6940.4</v>
      </c>
      <c r="AT697" s="53">
        <f t="array" ref="AT697">XLOOKUP(C697,'PL TOTAL D0'!A:A,'PL TOTAL D0'!C:C,"")</f>
        <v>6988.19</v>
      </c>
    </row>
    <row r="698" ht="15.75" customHeight="1">
      <c r="A698" s="41" t="s">
        <v>36</v>
      </c>
      <c r="B698" s="64" t="s">
        <v>2335</v>
      </c>
      <c r="C698" s="65" t="s">
        <v>2336</v>
      </c>
      <c r="D698" s="9" t="s">
        <v>18</v>
      </c>
      <c r="E698" s="24" t="s">
        <v>29</v>
      </c>
      <c r="F698" s="9" t="s">
        <v>624</v>
      </c>
      <c r="G698" s="44" t="str">
        <f t="shared" si="1"/>
        <v>Breno</v>
      </c>
      <c r="H698" s="51" t="s">
        <v>111</v>
      </c>
      <c r="I698" s="51" t="s">
        <v>24</v>
      </c>
      <c r="J698" s="44" t="str">
        <f t="shared" si="11"/>
        <v>Não</v>
      </c>
      <c r="K698" s="57">
        <v>45401.0</v>
      </c>
      <c r="L698" s="45"/>
      <c r="M698" s="24" t="s">
        <v>51</v>
      </c>
      <c r="N698" s="58">
        <v>0.012</v>
      </c>
      <c r="O698" s="9" t="s">
        <v>24</v>
      </c>
      <c r="P698" s="59">
        <v>0.0</v>
      </c>
      <c r="Q698" s="138"/>
      <c r="R698" s="138"/>
      <c r="S698" s="24" t="s">
        <v>113</v>
      </c>
      <c r="T698" s="23" t="s">
        <v>2337</v>
      </c>
      <c r="U698" s="9" t="s">
        <v>29</v>
      </c>
      <c r="V698" s="51" t="str">
        <f t="shared" si="8"/>
        <v>Ativo</v>
      </c>
      <c r="W698" s="24" t="s">
        <v>69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>
        <v>397692.95</v>
      </c>
      <c r="AS698" s="53">
        <v>441131.7</v>
      </c>
      <c r="AT698" s="53">
        <f t="array" ref="AT698">XLOOKUP(C698,'PL TOTAL D0'!A:A,'PL TOTAL D0'!C:C,"")</f>
        <v>455070.1</v>
      </c>
    </row>
    <row r="699" ht="15.75" customHeight="1">
      <c r="A699" s="41" t="s">
        <v>36</v>
      </c>
      <c r="B699" s="42" t="s">
        <v>2338</v>
      </c>
      <c r="C699" s="43" t="s">
        <v>2339</v>
      </c>
      <c r="D699" s="44" t="s">
        <v>56</v>
      </c>
      <c r="E699" s="45" t="s">
        <v>29</v>
      </c>
      <c r="F699" s="44" t="s">
        <v>210</v>
      </c>
      <c r="G699" s="44" t="str">
        <f t="shared" si="1"/>
        <v>#N/A</v>
      </c>
      <c r="H699" s="46" t="s">
        <v>186</v>
      </c>
      <c r="I699" s="46" t="s">
        <v>24</v>
      </c>
      <c r="J699" s="44" t="str">
        <f t="shared" si="11"/>
        <v>Não</v>
      </c>
      <c r="K699" s="47">
        <v>44959.0</v>
      </c>
      <c r="L699" s="72">
        <v>45021.0</v>
      </c>
      <c r="M699" s="45" t="s">
        <v>51</v>
      </c>
      <c r="N699" s="48">
        <v>0.012</v>
      </c>
      <c r="O699" s="44" t="s">
        <v>24</v>
      </c>
      <c r="P699" s="49">
        <v>0.0</v>
      </c>
      <c r="Q699" s="74"/>
      <c r="R699" s="50"/>
      <c r="S699" s="45" t="s">
        <v>113</v>
      </c>
      <c r="T699" s="24" t="s">
        <v>2340</v>
      </c>
      <c r="U699" s="9" t="s">
        <v>29</v>
      </c>
      <c r="V699" s="51" t="str">
        <f t="shared" si="8"/>
        <v>Encerrado</v>
      </c>
      <c r="W699" s="45"/>
      <c r="X699" s="52"/>
      <c r="Y699" s="54"/>
      <c r="Z699" s="54"/>
      <c r="AA699" s="54"/>
      <c r="AB699" s="54"/>
      <c r="AC699" s="54">
        <v>50156.35</v>
      </c>
      <c r="AD699" s="54">
        <v>90779.2</v>
      </c>
      <c r="AE699" s="54">
        <v>91750.46</v>
      </c>
      <c r="AF699" s="54">
        <v>0.0</v>
      </c>
      <c r="AG699" s="54">
        <v>0.0</v>
      </c>
      <c r="AH699" s="54">
        <v>0.0</v>
      </c>
      <c r="AI699" s="54">
        <v>0.0</v>
      </c>
      <c r="AJ699" s="54">
        <v>0.0</v>
      </c>
      <c r="AK699" s="54">
        <v>0.0</v>
      </c>
      <c r="AL699" s="54">
        <v>0.0</v>
      </c>
      <c r="AM699" s="54">
        <v>0.0</v>
      </c>
      <c r="AN699" s="54">
        <v>0.0</v>
      </c>
      <c r="AO699" s="54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 t="str">
        <f t="array" ref="AT699">XLOOKUP(C699,'PL TOTAL D0'!A:A,'PL TOTAL D0'!C:C,"")</f>
        <v/>
      </c>
    </row>
    <row r="700" ht="15.75" customHeight="1">
      <c r="A700" s="41" t="s">
        <v>36</v>
      </c>
      <c r="B700" s="42" t="s">
        <v>2341</v>
      </c>
      <c r="C700" s="43" t="s">
        <v>2342</v>
      </c>
      <c r="D700" s="44" t="s">
        <v>18</v>
      </c>
      <c r="E700" s="45" t="s">
        <v>19</v>
      </c>
      <c r="F700" s="44" t="s">
        <v>83</v>
      </c>
      <c r="G700" s="44" t="str">
        <f t="shared" si="1"/>
        <v>Augusto</v>
      </c>
      <c r="H700" s="46" t="s">
        <v>111</v>
      </c>
      <c r="I700" s="46" t="s">
        <v>24</v>
      </c>
      <c r="J700" s="44" t="str">
        <f t="shared" si="11"/>
        <v>Não</v>
      </c>
      <c r="K700" s="47">
        <v>44895.0</v>
      </c>
      <c r="L700" s="45"/>
      <c r="M700" s="45" t="s">
        <v>51</v>
      </c>
      <c r="N700" s="48">
        <v>0.01</v>
      </c>
      <c r="O700" s="44" t="s">
        <v>24</v>
      </c>
      <c r="P700" s="49">
        <v>0.0</v>
      </c>
      <c r="Q700" s="138"/>
      <c r="R700" s="138"/>
      <c r="S700" s="45" t="s">
        <v>113</v>
      </c>
      <c r="T700" s="24" t="s">
        <v>2343</v>
      </c>
      <c r="U700" s="9" t="s">
        <v>19</v>
      </c>
      <c r="V700" s="51" t="str">
        <f t="shared" si="8"/>
        <v>Ativo</v>
      </c>
      <c r="W700" s="45"/>
      <c r="X700" s="52" t="s">
        <v>124</v>
      </c>
      <c r="Y700" s="54"/>
      <c r="Z700" s="54"/>
      <c r="AA700" s="54"/>
      <c r="AB700" s="54">
        <v>101023.51</v>
      </c>
      <c r="AC700" s="54">
        <v>117061.16</v>
      </c>
      <c r="AD700" s="54">
        <v>118025.41</v>
      </c>
      <c r="AE700" s="54">
        <v>119332.76</v>
      </c>
      <c r="AF700" s="54">
        <v>120271.08</v>
      </c>
      <c r="AG700" s="54">
        <v>121542.65</v>
      </c>
      <c r="AH700" s="54">
        <v>122676.85</v>
      </c>
      <c r="AI700" s="54">
        <v>123793.05</v>
      </c>
      <c r="AJ700" s="54">
        <v>125031.02</v>
      </c>
      <c r="AK700" s="54">
        <v>126098.17</v>
      </c>
      <c r="AL700" s="54">
        <v>127288.0</v>
      </c>
      <c r="AM700" s="54">
        <v>138228.18</v>
      </c>
      <c r="AN700" s="54">
        <v>139092.64</v>
      </c>
      <c r="AO700" s="54">
        <v>149727.91</v>
      </c>
      <c r="AP700" s="53">
        <v>150850.99</v>
      </c>
      <c r="AQ700" s="53">
        <v>152100.88</v>
      </c>
      <c r="AR700" s="53">
        <v>153294.17</v>
      </c>
      <c r="AS700" s="53">
        <v>154447.7</v>
      </c>
      <c r="AT700" s="53">
        <f t="array" ref="AT700">XLOOKUP(C700,'PL TOTAL D0'!A:A,'PL TOTAL D0'!C:C,"")</f>
        <v>124094</v>
      </c>
    </row>
    <row r="701" ht="15.75" customHeight="1">
      <c r="A701" s="41" t="s">
        <v>36</v>
      </c>
      <c r="B701" s="195" t="s">
        <v>2344</v>
      </c>
      <c r="C701" s="196" t="s">
        <v>2345</v>
      </c>
      <c r="D701" s="44" t="s">
        <v>18</v>
      </c>
      <c r="E701" s="45" t="s">
        <v>19</v>
      </c>
      <c r="F701" s="44" t="s">
        <v>83</v>
      </c>
      <c r="G701" s="44" t="str">
        <f t="shared" si="1"/>
        <v>#N/A</v>
      </c>
      <c r="H701" s="46" t="s">
        <v>147</v>
      </c>
      <c r="I701" s="46" t="s">
        <v>160</v>
      </c>
      <c r="J701" s="44" t="str">
        <f t="shared" si="11"/>
        <v>Não</v>
      </c>
      <c r="K701" s="47">
        <v>45163.0</v>
      </c>
      <c r="L701" s="62"/>
      <c r="M701" s="45" t="s">
        <v>51</v>
      </c>
      <c r="N701" s="48">
        <v>0.012</v>
      </c>
      <c r="O701" s="44" t="s">
        <v>24</v>
      </c>
      <c r="P701" s="49">
        <v>0.0</v>
      </c>
      <c r="Q701" s="138"/>
      <c r="R701" s="138"/>
      <c r="S701" s="45" t="s">
        <v>113</v>
      </c>
      <c r="T701" s="24" t="s">
        <v>2346</v>
      </c>
      <c r="U701" s="9" t="s">
        <v>19</v>
      </c>
      <c r="V701" s="51" t="str">
        <f t="shared" si="8"/>
        <v>Ativo</v>
      </c>
      <c r="W701" s="45"/>
      <c r="X701" s="52" t="s">
        <v>124</v>
      </c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0.0</v>
      </c>
      <c r="AH701" s="54">
        <v>0.0</v>
      </c>
      <c r="AI701" s="54">
        <v>0.0</v>
      </c>
      <c r="AJ701" s="54">
        <v>0.0</v>
      </c>
      <c r="AK701" s="54">
        <v>0.0</v>
      </c>
      <c r="AL701" s="54">
        <v>0.0</v>
      </c>
      <c r="AM701" s="54">
        <v>0.0</v>
      </c>
      <c r="AN701" s="54">
        <v>0.0</v>
      </c>
      <c r="AO701" s="54">
        <v>0.0</v>
      </c>
      <c r="AP701" s="53">
        <v>0.0</v>
      </c>
      <c r="AQ701" s="53">
        <v>0.0</v>
      </c>
      <c r="AR701" s="53">
        <v>0.0</v>
      </c>
      <c r="AS701" s="53">
        <v>0.0</v>
      </c>
      <c r="AT701" s="53" t="str">
        <f t="array" ref="AT701">XLOOKUP(C701,'PL TOTAL D0'!A:A,'PL TOTAL D0'!C:C,"")</f>
        <v/>
      </c>
    </row>
    <row r="702" ht="15.75" customHeight="1">
      <c r="A702" s="41" t="s">
        <v>36</v>
      </c>
      <c r="B702" s="42" t="s">
        <v>2347</v>
      </c>
      <c r="C702" s="43" t="s">
        <v>2348</v>
      </c>
      <c r="D702" s="44" t="s">
        <v>18</v>
      </c>
      <c r="E702" s="45" t="s">
        <v>29</v>
      </c>
      <c r="F702" s="44" t="s">
        <v>167</v>
      </c>
      <c r="G702" s="44" t="str">
        <f t="shared" si="1"/>
        <v>Augusto</v>
      </c>
      <c r="H702" s="46" t="s">
        <v>111</v>
      </c>
      <c r="I702" s="46" t="s">
        <v>24</v>
      </c>
      <c r="J702" s="44" t="str">
        <f t="shared" si="11"/>
        <v>Não</v>
      </c>
      <c r="K702" s="47">
        <v>44986.0</v>
      </c>
      <c r="L702" s="45"/>
      <c r="M702" s="45" t="s">
        <v>51</v>
      </c>
      <c r="N702" s="48">
        <v>0.012</v>
      </c>
      <c r="O702" s="44" t="s">
        <v>24</v>
      </c>
      <c r="P702" s="49">
        <v>0.0</v>
      </c>
      <c r="Q702" s="138"/>
      <c r="R702" s="138"/>
      <c r="S702" s="45" t="s">
        <v>113</v>
      </c>
      <c r="T702" s="24" t="s">
        <v>2349</v>
      </c>
      <c r="U702" s="9" t="s">
        <v>19</v>
      </c>
      <c r="V702" s="51" t="str">
        <f t="shared" si="8"/>
        <v>Ativo</v>
      </c>
      <c r="W702" s="45"/>
      <c r="X702" s="52" t="s">
        <v>124</v>
      </c>
      <c r="Y702" s="54"/>
      <c r="Z702" s="54"/>
      <c r="AA702" s="54"/>
      <c r="AB702" s="54"/>
      <c r="AC702" s="54"/>
      <c r="AD702" s="54">
        <v>0.0</v>
      </c>
      <c r="AE702" s="54">
        <v>141660.3</v>
      </c>
      <c r="AF702" s="54">
        <v>149651.12</v>
      </c>
      <c r="AG702" s="54">
        <v>151242.98</v>
      </c>
      <c r="AH702" s="54">
        <v>152615.25</v>
      </c>
      <c r="AI702" s="54">
        <v>154003.32</v>
      </c>
      <c r="AJ702" s="54">
        <v>155535.53</v>
      </c>
      <c r="AK702" s="54">
        <v>156942.1</v>
      </c>
      <c r="AL702" s="54">
        <v>158432.58</v>
      </c>
      <c r="AM702" s="54">
        <v>159543.84</v>
      </c>
      <c r="AN702" s="54">
        <v>160836.33</v>
      </c>
      <c r="AO702" s="54">
        <v>162179.09</v>
      </c>
      <c r="AP702" s="53">
        <v>163215.8</v>
      </c>
      <c r="AQ702" s="53">
        <v>164501.49</v>
      </c>
      <c r="AR702" s="53">
        <v>165735.37</v>
      </c>
      <c r="AS702" s="53">
        <v>166825.2</v>
      </c>
      <c r="AT702" s="53">
        <f t="array" ref="AT702">XLOOKUP(C702,'PL TOTAL D0'!A:A,'PL TOTAL D0'!C:C,"")</f>
        <v>167971.9</v>
      </c>
    </row>
    <row r="703" ht="15.75" customHeight="1">
      <c r="A703" s="41" t="s">
        <v>36</v>
      </c>
      <c r="B703" s="42" t="s">
        <v>110</v>
      </c>
      <c r="C703" s="43" t="s">
        <v>2350</v>
      </c>
      <c r="D703" s="44" t="s">
        <v>56</v>
      </c>
      <c r="E703" s="45" t="s">
        <v>29</v>
      </c>
      <c r="F703" s="44" t="s">
        <v>110</v>
      </c>
      <c r="G703" s="44" t="str">
        <f t="shared" si="1"/>
        <v>#N/A</v>
      </c>
      <c r="H703" s="46" t="s">
        <v>111</v>
      </c>
      <c r="I703" s="46" t="s">
        <v>24</v>
      </c>
      <c r="J703" s="44" t="str">
        <f t="shared" si="11"/>
        <v>Sim</v>
      </c>
      <c r="K703" s="62">
        <v>45140.0</v>
      </c>
      <c r="L703" s="45"/>
      <c r="M703" s="44" t="s">
        <v>67</v>
      </c>
      <c r="N703" s="48">
        <v>0.0</v>
      </c>
      <c r="O703" s="44" t="s">
        <v>24</v>
      </c>
      <c r="P703" s="49">
        <v>0.0</v>
      </c>
      <c r="Q703" s="73" t="s">
        <v>2351</v>
      </c>
      <c r="R703" s="74"/>
      <c r="S703" s="45" t="s">
        <v>113</v>
      </c>
      <c r="T703" s="24" t="s">
        <v>2352</v>
      </c>
      <c r="U703" s="247" t="s">
        <v>29</v>
      </c>
      <c r="V703" s="51" t="str">
        <f t="shared" si="8"/>
        <v>Ativo</v>
      </c>
      <c r="W703" s="45"/>
      <c r="X703" s="52" t="s">
        <v>124</v>
      </c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>
        <v>157315.27</v>
      </c>
      <c r="AK703" s="54">
        <v>151570.12</v>
      </c>
      <c r="AL703" s="54">
        <v>151948.12</v>
      </c>
      <c r="AM703" s="54">
        <v>195432.93</v>
      </c>
      <c r="AN703" s="54">
        <v>198872.24</v>
      </c>
      <c r="AO703" s="54">
        <v>261540.82</v>
      </c>
      <c r="AP703" s="53">
        <v>264194.52</v>
      </c>
      <c r="AQ703" s="53">
        <v>267336.43</v>
      </c>
      <c r="AR703" s="53">
        <v>265366.63</v>
      </c>
      <c r="AS703" s="53">
        <v>264471.1</v>
      </c>
      <c r="AT703" s="53" t="str">
        <f t="array" ref="AT703">XLOOKUP(C703,'PL TOTAL D0'!A:A,'PL TOTAL D0'!C:C,"")</f>
        <v/>
      </c>
    </row>
    <row r="704" ht="15.75" customHeight="1">
      <c r="A704" s="41" t="s">
        <v>36</v>
      </c>
      <c r="B704" s="238" t="s">
        <v>2353</v>
      </c>
      <c r="C704" s="43" t="s">
        <v>2354</v>
      </c>
      <c r="D704" s="44" t="s">
        <v>56</v>
      </c>
      <c r="E704" s="45" t="s">
        <v>29</v>
      </c>
      <c r="F704" s="44" t="s">
        <v>219</v>
      </c>
      <c r="G704" s="44" t="str">
        <f t="shared" si="1"/>
        <v>Augusto</v>
      </c>
      <c r="H704" s="51" t="s">
        <v>147</v>
      </c>
      <c r="I704" s="51" t="s">
        <v>685</v>
      </c>
      <c r="J704" s="44" t="str">
        <f t="shared" si="11"/>
        <v>Não</v>
      </c>
      <c r="K704" s="47">
        <v>45042.0</v>
      </c>
      <c r="L704" s="248"/>
      <c r="M704" s="44" t="s">
        <v>270</v>
      </c>
      <c r="N704" s="48">
        <v>0.02</v>
      </c>
      <c r="O704" s="44" t="s">
        <v>42</v>
      </c>
      <c r="P704" s="49">
        <v>0.2</v>
      </c>
      <c r="Q704" s="50"/>
      <c r="R704" s="50"/>
      <c r="S704" s="45" t="s">
        <v>113</v>
      </c>
      <c r="T704" s="24" t="s">
        <v>2355</v>
      </c>
      <c r="U704" s="9" t="s">
        <v>29</v>
      </c>
      <c r="V704" s="51" t="str">
        <f t="shared" si="8"/>
        <v>Ativo</v>
      </c>
      <c r="W704" s="24" t="s">
        <v>69</v>
      </c>
      <c r="X704" s="52" t="s">
        <v>115</v>
      </c>
      <c r="Y704" s="54"/>
      <c r="Z704" s="54"/>
      <c r="AA704" s="54"/>
      <c r="AB704" s="54"/>
      <c r="AC704" s="54"/>
      <c r="AD704" s="54"/>
      <c r="AE704" s="54">
        <v>0.0</v>
      </c>
      <c r="AF704" s="54">
        <v>616485.77</v>
      </c>
      <c r="AG704" s="54">
        <v>628636.38</v>
      </c>
      <c r="AH704" s="54">
        <v>645478.28</v>
      </c>
      <c r="AI704" s="54">
        <v>661276.45</v>
      </c>
      <c r="AJ704" s="54">
        <v>648264.32</v>
      </c>
      <c r="AK704" s="54">
        <v>648027.67</v>
      </c>
      <c r="AL704" s="54">
        <v>638633.82</v>
      </c>
      <c r="AM704" s="54">
        <v>660375.26</v>
      </c>
      <c r="AN704" s="54">
        <v>679276.41</v>
      </c>
      <c r="AO704" s="54">
        <v>657821.24</v>
      </c>
      <c r="AP704" s="53">
        <v>663047.43</v>
      </c>
      <c r="AQ704" s="53">
        <v>668407.4</v>
      </c>
      <c r="AR704" s="53">
        <v>651517.16</v>
      </c>
      <c r="AS704" s="53">
        <v>643732.4</v>
      </c>
      <c r="AT704" s="53">
        <f t="array" ref="AT704">XLOOKUP(C704,'PL TOTAL D0'!A:A,'PL TOTAL D0'!C:C,"")</f>
        <v>85879.26</v>
      </c>
    </row>
    <row r="705" ht="15.75" customHeight="1">
      <c r="A705" s="41" t="s">
        <v>36</v>
      </c>
      <c r="B705" s="64" t="s">
        <v>2356</v>
      </c>
      <c r="C705" s="65" t="s">
        <v>2357</v>
      </c>
      <c r="D705" s="9" t="s">
        <v>56</v>
      </c>
      <c r="E705" s="24" t="s">
        <v>29</v>
      </c>
      <c r="F705" s="44" t="s">
        <v>219</v>
      </c>
      <c r="G705" s="44" t="str">
        <f t="shared" si="1"/>
        <v>Bruno</v>
      </c>
      <c r="H705" s="51" t="s">
        <v>147</v>
      </c>
      <c r="I705" s="51" t="s">
        <v>1154</v>
      </c>
      <c r="J705" s="44" t="str">
        <f t="shared" si="11"/>
        <v>Sim</v>
      </c>
      <c r="K705" s="57">
        <v>45419.0</v>
      </c>
      <c r="L705" s="248"/>
      <c r="M705" s="9" t="s">
        <v>112</v>
      </c>
      <c r="N705" s="58">
        <v>0.014</v>
      </c>
      <c r="O705" s="9" t="s">
        <v>42</v>
      </c>
      <c r="P705" s="59">
        <v>0.1</v>
      </c>
      <c r="Q705" s="15" t="s">
        <v>2358</v>
      </c>
      <c r="R705" s="50"/>
      <c r="S705" s="24" t="s">
        <v>113</v>
      </c>
      <c r="T705" s="24" t="s">
        <v>2355</v>
      </c>
      <c r="U705" s="9" t="s">
        <v>29</v>
      </c>
      <c r="V705" s="51" t="str">
        <f t="shared" si="8"/>
        <v>Ativo</v>
      </c>
      <c r="W705" s="24" t="s">
        <v>69</v>
      </c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/>
      <c r="AS705" s="53">
        <v>3741018.0</v>
      </c>
      <c r="AT705" s="53">
        <f t="array" ref="AT705">XLOOKUP(C705,'PL TOTAL D0'!A:A,'PL TOTAL D0'!C:C,"")</f>
        <v>4327111</v>
      </c>
    </row>
    <row r="706" ht="15.75" customHeight="1">
      <c r="A706" s="41" t="s">
        <v>36</v>
      </c>
      <c r="B706" s="42" t="s">
        <v>2359</v>
      </c>
      <c r="C706" s="43" t="s">
        <v>2360</v>
      </c>
      <c r="D706" s="44" t="s">
        <v>56</v>
      </c>
      <c r="E706" s="45" t="s">
        <v>29</v>
      </c>
      <c r="F706" s="44" t="s">
        <v>219</v>
      </c>
      <c r="G706" s="44" t="str">
        <f t="shared" si="1"/>
        <v>#N/A</v>
      </c>
      <c r="H706" s="51" t="s">
        <v>186</v>
      </c>
      <c r="I706" s="51" t="s">
        <v>24</v>
      </c>
      <c r="J706" s="44" t="str">
        <f t="shared" si="11"/>
        <v>Não</v>
      </c>
      <c r="K706" s="47">
        <v>44874.0</v>
      </c>
      <c r="L706" s="225">
        <v>45278.0</v>
      </c>
      <c r="M706" s="45" t="s">
        <v>194</v>
      </c>
      <c r="N706" s="48">
        <v>0.008</v>
      </c>
      <c r="O706" s="44" t="s">
        <v>24</v>
      </c>
      <c r="P706" s="49">
        <v>0.0</v>
      </c>
      <c r="Q706" s="74"/>
      <c r="R706" s="60" t="s">
        <v>240</v>
      </c>
      <c r="S706" s="45" t="s">
        <v>113</v>
      </c>
      <c r="T706" s="24" t="s">
        <v>2361</v>
      </c>
      <c r="U706" s="9" t="s">
        <v>29</v>
      </c>
      <c r="V706" s="51" t="str">
        <f t="shared" si="8"/>
        <v>Encerrado</v>
      </c>
      <c r="W706" s="45"/>
      <c r="X706" s="52"/>
      <c r="Y706" s="54"/>
      <c r="Z706" s="54"/>
      <c r="AA706" s="54"/>
      <c r="AB706" s="54">
        <v>673366.33</v>
      </c>
      <c r="AC706" s="54">
        <v>663854.43</v>
      </c>
      <c r="AD706" s="54">
        <v>648209.98</v>
      </c>
      <c r="AE706" s="54">
        <v>639901.8</v>
      </c>
      <c r="AF706" s="54">
        <v>640706.5</v>
      </c>
      <c r="AG706" s="54">
        <v>667808.17</v>
      </c>
      <c r="AH706" s="54">
        <v>0.0</v>
      </c>
      <c r="AI706" s="54">
        <v>0.0</v>
      </c>
      <c r="AJ706" s="54">
        <v>0.0</v>
      </c>
      <c r="AK706" s="54">
        <v>0.0</v>
      </c>
      <c r="AL706" s="54">
        <v>0.0</v>
      </c>
      <c r="AM706" s="54">
        <v>0.0</v>
      </c>
      <c r="AN706" s="54">
        <v>0.0</v>
      </c>
      <c r="AO706" s="54">
        <v>0.0</v>
      </c>
      <c r="AP706" s="53">
        <v>0.0</v>
      </c>
      <c r="AQ706" s="53">
        <v>0.0</v>
      </c>
      <c r="AR706" s="53">
        <v>0.0</v>
      </c>
      <c r="AS706" s="53">
        <v>0.0</v>
      </c>
      <c r="AT706" s="53" t="str">
        <f t="array" ref="AT706">XLOOKUP(C706,'PL TOTAL D0'!A:A,'PL TOTAL D0'!C:C,"")</f>
        <v/>
      </c>
    </row>
    <row r="707" ht="15.75" customHeight="1">
      <c r="A707" s="41" t="s">
        <v>36</v>
      </c>
      <c r="B707" s="238" t="s">
        <v>2362</v>
      </c>
      <c r="C707" s="43" t="s">
        <v>2363</v>
      </c>
      <c r="D707" s="44" t="s">
        <v>18</v>
      </c>
      <c r="E707" s="45" t="s">
        <v>29</v>
      </c>
      <c r="F707" s="44" t="s">
        <v>142</v>
      </c>
      <c r="G707" s="44" t="str">
        <f t="shared" si="1"/>
        <v>Augusto</v>
      </c>
      <c r="H707" s="51" t="s">
        <v>147</v>
      </c>
      <c r="I707" s="51" t="s">
        <v>220</v>
      </c>
      <c r="J707" s="44" t="str">
        <f t="shared" si="11"/>
        <v>Não</v>
      </c>
      <c r="K707" s="47">
        <v>44879.0</v>
      </c>
      <c r="L707" s="248"/>
      <c r="M707" s="44" t="s">
        <v>41</v>
      </c>
      <c r="N707" s="48">
        <v>0.0</v>
      </c>
      <c r="O707" s="44" t="s">
        <v>24</v>
      </c>
      <c r="P707" s="49">
        <v>0.0</v>
      </c>
      <c r="Q707" s="50"/>
      <c r="R707" s="60" t="s">
        <v>2364</v>
      </c>
      <c r="S707" s="45" t="s">
        <v>113</v>
      </c>
      <c r="T707" s="24" t="s">
        <v>2365</v>
      </c>
      <c r="U707" s="9" t="s">
        <v>29</v>
      </c>
      <c r="V707" s="51" t="str">
        <f t="shared" si="8"/>
        <v>Ativo</v>
      </c>
      <c r="W707" s="45"/>
      <c r="X707" s="52" t="s">
        <v>124</v>
      </c>
      <c r="Y707" s="54"/>
      <c r="Z707" s="54"/>
      <c r="AA707" s="54"/>
      <c r="AB707" s="54">
        <v>119680.47</v>
      </c>
      <c r="AC707" s="54">
        <v>102763.73</v>
      </c>
      <c r="AD707" s="54">
        <v>97885.87</v>
      </c>
      <c r="AE707" s="54">
        <v>98175.52</v>
      </c>
      <c r="AF707" s="54">
        <v>102305.34</v>
      </c>
      <c r="AG707" s="54">
        <v>87335.75</v>
      </c>
      <c r="AH707" s="54">
        <v>83184.68</v>
      </c>
      <c r="AI707" s="54">
        <v>85646.08</v>
      </c>
      <c r="AJ707" s="54">
        <v>85868.25</v>
      </c>
      <c r="AK707" s="54">
        <v>8182.97</v>
      </c>
      <c r="AL707" s="54">
        <v>8255.62</v>
      </c>
      <c r="AM707" s="54">
        <v>37.12</v>
      </c>
      <c r="AN707" s="54">
        <v>2750.49</v>
      </c>
      <c r="AO707" s="54">
        <v>18.32</v>
      </c>
      <c r="AP707" s="53">
        <v>3294.62</v>
      </c>
      <c r="AQ707" s="53">
        <v>3322.39</v>
      </c>
      <c r="AR707" s="53">
        <v>18.32</v>
      </c>
      <c r="AS707" s="53">
        <v>1924.52</v>
      </c>
      <c r="AT707" s="53">
        <f t="array" ref="AT707">XLOOKUP(C707,'PL TOTAL D0'!A:A,'PL TOTAL D0'!C:C,"")</f>
        <v>18.37</v>
      </c>
    </row>
    <row r="708" ht="15.75" customHeight="1">
      <c r="A708" s="41" t="s">
        <v>36</v>
      </c>
      <c r="B708" s="66" t="s">
        <v>2366</v>
      </c>
      <c r="C708" s="71" t="s">
        <v>2367</v>
      </c>
      <c r="D708" s="44" t="s">
        <v>56</v>
      </c>
      <c r="E708" s="45" t="s">
        <v>29</v>
      </c>
      <c r="F708" s="44" t="s">
        <v>110</v>
      </c>
      <c r="G708" s="44" t="str">
        <f t="shared" si="1"/>
        <v>Augusto</v>
      </c>
      <c r="H708" s="46" t="s">
        <v>111</v>
      </c>
      <c r="I708" s="46" t="s">
        <v>24</v>
      </c>
      <c r="J708" s="44" t="str">
        <f t="shared" si="11"/>
        <v>Não</v>
      </c>
      <c r="K708" s="47">
        <v>45230.0</v>
      </c>
      <c r="L708" s="248"/>
      <c r="M708" s="44" t="s">
        <v>112</v>
      </c>
      <c r="N708" s="48">
        <v>0.012</v>
      </c>
      <c r="O708" s="44" t="s">
        <v>42</v>
      </c>
      <c r="P708" s="49">
        <v>0.1</v>
      </c>
      <c r="Q708" s="50"/>
      <c r="R708" s="50"/>
      <c r="S708" s="45" t="s">
        <v>113</v>
      </c>
      <c r="T708" s="24" t="s">
        <v>2368</v>
      </c>
      <c r="U708" s="9" t="s">
        <v>29</v>
      </c>
      <c r="V708" s="51" t="str">
        <f t="shared" si="8"/>
        <v>Ativo</v>
      </c>
      <c r="W708" s="45"/>
      <c r="X708" s="52" t="s">
        <v>124</v>
      </c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>
        <v>0.0</v>
      </c>
      <c r="AM708" s="54">
        <v>17527.81</v>
      </c>
      <c r="AN708" s="54">
        <v>67908.85</v>
      </c>
      <c r="AO708" s="54">
        <v>67865.26</v>
      </c>
      <c r="AP708" s="53">
        <v>68473.85</v>
      </c>
      <c r="AQ708" s="53">
        <v>67105.66</v>
      </c>
      <c r="AR708" s="53">
        <v>100413.4</v>
      </c>
      <c r="AS708" s="53">
        <v>67230.76</v>
      </c>
      <c r="AT708" s="53">
        <f t="array" ref="AT708">XLOOKUP(C708,'PL TOTAL D0'!A:A,'PL TOTAL D0'!C:C,"")</f>
        <v>67417.53</v>
      </c>
    </row>
    <row r="709" ht="15.75" customHeight="1">
      <c r="A709" s="41" t="s">
        <v>36</v>
      </c>
      <c r="B709" s="111" t="s">
        <v>2369</v>
      </c>
      <c r="C709" s="249" t="s">
        <v>2370</v>
      </c>
      <c r="D709" s="44" t="s">
        <v>18</v>
      </c>
      <c r="E709" s="45" t="s">
        <v>29</v>
      </c>
      <c r="F709" s="44" t="s">
        <v>295</v>
      </c>
      <c r="G709" s="44" t="str">
        <f t="shared" si="1"/>
        <v>Breno</v>
      </c>
      <c r="H709" s="46" t="s">
        <v>111</v>
      </c>
      <c r="I709" s="46" t="s">
        <v>24</v>
      </c>
      <c r="J709" s="44" t="str">
        <f t="shared" si="11"/>
        <v>Não</v>
      </c>
      <c r="K709" s="47">
        <v>44973.0</v>
      </c>
      <c r="L709" s="44"/>
      <c r="M709" s="45" t="s">
        <v>190</v>
      </c>
      <c r="N709" s="48">
        <v>0.025</v>
      </c>
      <c r="O709" s="44" t="s">
        <v>191</v>
      </c>
      <c r="P709" s="49">
        <v>0.2</v>
      </c>
      <c r="Q709" s="50"/>
      <c r="R709" s="50"/>
      <c r="S709" s="45" t="s">
        <v>113</v>
      </c>
      <c r="T709" s="56" t="s">
        <v>2371</v>
      </c>
      <c r="U709" s="9" t="s">
        <v>29</v>
      </c>
      <c r="V709" s="51" t="str">
        <f t="shared" si="8"/>
        <v>Ativo</v>
      </c>
      <c r="W709" s="45"/>
      <c r="X709" s="52" t="s">
        <v>124</v>
      </c>
      <c r="Y709" s="54"/>
      <c r="Z709" s="54"/>
      <c r="AA709" s="54"/>
      <c r="AB709" s="54"/>
      <c r="AC709" s="54">
        <v>0.0</v>
      </c>
      <c r="AD709" s="54">
        <v>0.0</v>
      </c>
      <c r="AE709" s="54">
        <v>452250.65</v>
      </c>
      <c r="AF709" s="54">
        <v>448793.99</v>
      </c>
      <c r="AG709" s="54">
        <v>468483.92</v>
      </c>
      <c r="AH709" s="54">
        <v>507653.15</v>
      </c>
      <c r="AI709" s="54">
        <v>534109.97</v>
      </c>
      <c r="AJ709" s="54">
        <v>510876.26</v>
      </c>
      <c r="AK709" s="54">
        <v>509020.56</v>
      </c>
      <c r="AL709" s="54">
        <v>455605.43</v>
      </c>
      <c r="AM709" s="54">
        <v>489699.46</v>
      </c>
      <c r="AN709" s="54">
        <v>513079.42</v>
      </c>
      <c r="AO709" s="54">
        <v>477677.57</v>
      </c>
      <c r="AP709" s="53">
        <v>484364.28</v>
      </c>
      <c r="AQ709" s="53">
        <v>493164.06</v>
      </c>
      <c r="AR709" s="53">
        <v>473624.31</v>
      </c>
      <c r="AS709" s="53">
        <v>458234.4</v>
      </c>
      <c r="AT709" s="53">
        <f t="array" ref="AT709">XLOOKUP(C709,'PL TOTAL D0'!A:A,'PL TOTAL D0'!C:C,"")</f>
        <v>407932.2</v>
      </c>
    </row>
    <row r="710" ht="15.75" customHeight="1">
      <c r="A710" s="41" t="s">
        <v>36</v>
      </c>
      <c r="B710" s="238" t="s">
        <v>2372</v>
      </c>
      <c r="C710" s="249" t="s">
        <v>2373</v>
      </c>
      <c r="D710" s="44" t="s">
        <v>18</v>
      </c>
      <c r="E710" s="45" t="s">
        <v>19</v>
      </c>
      <c r="F710" s="44" t="s">
        <v>83</v>
      </c>
      <c r="G710" s="44" t="str">
        <f t="shared" si="1"/>
        <v>Augusto</v>
      </c>
      <c r="H710" s="46" t="s">
        <v>111</v>
      </c>
      <c r="I710" s="46" t="s">
        <v>24</v>
      </c>
      <c r="J710" s="44" t="str">
        <f t="shared" si="11"/>
        <v>Não</v>
      </c>
      <c r="K710" s="47">
        <v>44999.0</v>
      </c>
      <c r="L710" s="44"/>
      <c r="M710" s="45" t="s">
        <v>51</v>
      </c>
      <c r="N710" s="48">
        <v>0.01</v>
      </c>
      <c r="O710" s="44" t="s">
        <v>24</v>
      </c>
      <c r="P710" s="49">
        <v>0.0</v>
      </c>
      <c r="Q710" s="50"/>
      <c r="R710" s="50"/>
      <c r="S710" s="45" t="s">
        <v>113</v>
      </c>
      <c r="T710" s="24" t="s">
        <v>2374</v>
      </c>
      <c r="U710" s="9" t="s">
        <v>60</v>
      </c>
      <c r="V710" s="51" t="str">
        <f t="shared" si="8"/>
        <v>Ativo</v>
      </c>
      <c r="W710" s="45"/>
      <c r="X710" s="52" t="s">
        <v>124</v>
      </c>
      <c r="Y710" s="54"/>
      <c r="Z710" s="54"/>
      <c r="AA710" s="54"/>
      <c r="AB710" s="54"/>
      <c r="AC710" s="54">
        <v>0.0</v>
      </c>
      <c r="AD710" s="54">
        <v>0.0</v>
      </c>
      <c r="AE710" s="54">
        <v>62447.48</v>
      </c>
      <c r="AF710" s="54">
        <v>62942.91</v>
      </c>
      <c r="AG710" s="54">
        <v>63991.85</v>
      </c>
      <c r="AH710" s="54">
        <v>64634.52</v>
      </c>
      <c r="AI710" s="54">
        <v>80567.8</v>
      </c>
      <c r="AJ710" s="54">
        <v>105473.89</v>
      </c>
      <c r="AK710" s="54">
        <v>110320.0</v>
      </c>
      <c r="AL710" s="54">
        <v>111815.67</v>
      </c>
      <c r="AM710" s="54">
        <v>77587.7</v>
      </c>
      <c r="AN710" s="54">
        <v>116259.59</v>
      </c>
      <c r="AO710" s="54">
        <v>118070.07</v>
      </c>
      <c r="AP710" s="53">
        <v>107765.73</v>
      </c>
      <c r="AQ710" s="53">
        <v>103594.28</v>
      </c>
      <c r="AR710" s="53">
        <v>59743.94</v>
      </c>
      <c r="AS710" s="53">
        <v>59984.79</v>
      </c>
      <c r="AT710" s="53">
        <f t="array" ref="AT710">XLOOKUP(C710,'PL TOTAL D0'!A:A,'PL TOTAL D0'!C:C,"")</f>
        <v>60083.86</v>
      </c>
    </row>
    <row r="711" ht="15.75" customHeight="1">
      <c r="A711" s="41" t="s">
        <v>36</v>
      </c>
      <c r="B711" s="238" t="s">
        <v>2375</v>
      </c>
      <c r="C711" s="249" t="s">
        <v>2376</v>
      </c>
      <c r="D711" s="44" t="s">
        <v>56</v>
      </c>
      <c r="E711" s="45" t="s">
        <v>29</v>
      </c>
      <c r="F711" s="44" t="s">
        <v>1613</v>
      </c>
      <c r="G711" s="44" t="str">
        <f t="shared" si="1"/>
        <v>Augusto</v>
      </c>
      <c r="H711" s="46" t="s">
        <v>111</v>
      </c>
      <c r="I711" s="46" t="s">
        <v>24</v>
      </c>
      <c r="J711" s="44" t="str">
        <f t="shared" si="11"/>
        <v>Não</v>
      </c>
      <c r="K711" s="47">
        <v>44973.0</v>
      </c>
      <c r="L711" s="44"/>
      <c r="M711" s="45" t="s">
        <v>194</v>
      </c>
      <c r="N711" s="116">
        <v>0.008</v>
      </c>
      <c r="O711" s="45" t="s">
        <v>195</v>
      </c>
      <c r="P711" s="117">
        <v>0.1</v>
      </c>
      <c r="Q711" s="50"/>
      <c r="R711" s="50"/>
      <c r="S711" s="45" t="s">
        <v>113</v>
      </c>
      <c r="T711" s="24" t="s">
        <v>2377</v>
      </c>
      <c r="U711" s="9" t="s">
        <v>29</v>
      </c>
      <c r="V711" s="51" t="str">
        <f t="shared" si="8"/>
        <v>Ativo</v>
      </c>
      <c r="W711" s="45"/>
      <c r="X711" s="52" t="s">
        <v>115</v>
      </c>
      <c r="Y711" s="54"/>
      <c r="Z711" s="54"/>
      <c r="AA711" s="54"/>
      <c r="AB711" s="54"/>
      <c r="AC711" s="54">
        <v>0.0</v>
      </c>
      <c r="AD711" s="54">
        <v>0.0</v>
      </c>
      <c r="AE711" s="54">
        <v>0.0</v>
      </c>
      <c r="AF711" s="54">
        <v>289978.59</v>
      </c>
      <c r="AG711" s="54">
        <v>306493.43</v>
      </c>
      <c r="AH711" s="54">
        <v>328944.06</v>
      </c>
      <c r="AI711" s="54">
        <v>341722.93</v>
      </c>
      <c r="AJ711" s="54">
        <v>348232.2</v>
      </c>
      <c r="AK711" s="54">
        <v>353899.78</v>
      </c>
      <c r="AL711" s="54">
        <v>350742.28</v>
      </c>
      <c r="AM711" s="54">
        <v>357997.75</v>
      </c>
      <c r="AN711" s="54">
        <v>366779.82</v>
      </c>
      <c r="AO711" s="54">
        <v>366822.72</v>
      </c>
      <c r="AP711" s="53">
        <v>374204.45</v>
      </c>
      <c r="AQ711" s="53">
        <v>377147.44</v>
      </c>
      <c r="AR711" s="53">
        <v>372068.96</v>
      </c>
      <c r="AS711" s="53">
        <v>370458.7</v>
      </c>
      <c r="AT711" s="53">
        <f t="array" ref="AT711">XLOOKUP(C711,'PL TOTAL D0'!A:A,'PL TOTAL D0'!C:C,"")</f>
        <v>367939.9</v>
      </c>
    </row>
    <row r="712" ht="15.75" customHeight="1">
      <c r="A712" s="41" t="s">
        <v>36</v>
      </c>
      <c r="B712" s="42" t="s">
        <v>2378</v>
      </c>
      <c r="C712" s="43" t="s">
        <v>2379</v>
      </c>
      <c r="D712" s="44" t="s">
        <v>18</v>
      </c>
      <c r="E712" s="45" t="s">
        <v>175</v>
      </c>
      <c r="F712" s="44" t="s">
        <v>176</v>
      </c>
      <c r="G712" s="44" t="str">
        <f t="shared" si="1"/>
        <v>Augusto</v>
      </c>
      <c r="H712" s="46" t="s">
        <v>111</v>
      </c>
      <c r="I712" s="46" t="s">
        <v>24</v>
      </c>
      <c r="J712" s="44" t="str">
        <f t="shared" si="11"/>
        <v>Não</v>
      </c>
      <c r="K712" s="47">
        <v>45096.0</v>
      </c>
      <c r="L712" s="47"/>
      <c r="M712" s="45" t="s">
        <v>51</v>
      </c>
      <c r="N712" s="116">
        <v>0.012</v>
      </c>
      <c r="O712" s="44" t="s">
        <v>24</v>
      </c>
      <c r="P712" s="49">
        <v>0.0</v>
      </c>
      <c r="Q712" s="50"/>
      <c r="R712" s="50"/>
      <c r="S712" s="45" t="s">
        <v>113</v>
      </c>
      <c r="T712" s="24" t="s">
        <v>2380</v>
      </c>
      <c r="U712" s="9" t="s">
        <v>179</v>
      </c>
      <c r="V712" s="51" t="str">
        <f t="shared" si="8"/>
        <v>Ativo</v>
      </c>
      <c r="W712" s="45"/>
      <c r="X712" s="52" t="s">
        <v>124</v>
      </c>
      <c r="Y712" s="54"/>
      <c r="Z712" s="54"/>
      <c r="AA712" s="54"/>
      <c r="AB712" s="54"/>
      <c r="AC712" s="54"/>
      <c r="AD712" s="54"/>
      <c r="AE712" s="54"/>
      <c r="AF712" s="54">
        <v>0.0</v>
      </c>
      <c r="AG712" s="54">
        <v>98581.04</v>
      </c>
      <c r="AH712" s="54">
        <v>111588.77</v>
      </c>
      <c r="AI712" s="54">
        <v>112674.22</v>
      </c>
      <c r="AJ712" s="54">
        <v>113054.22</v>
      </c>
      <c r="AK712" s="54">
        <v>113905.94</v>
      </c>
      <c r="AL712" s="54">
        <v>114841.84</v>
      </c>
      <c r="AM712" s="54">
        <v>115658.22</v>
      </c>
      <c r="AN712" s="54">
        <v>116571.81</v>
      </c>
      <c r="AO712" s="54">
        <v>117482.91</v>
      </c>
      <c r="AP712" s="53">
        <v>116711.03</v>
      </c>
      <c r="AQ712" s="53">
        <v>115044.75</v>
      </c>
      <c r="AR712" s="53">
        <v>114847.27</v>
      </c>
      <c r="AS712" s="53">
        <v>115730.0</v>
      </c>
      <c r="AT712" s="53">
        <f t="array" ref="AT712">XLOOKUP(C712,'PL TOTAL D0'!A:A,'PL TOTAL D0'!C:C,"")</f>
        <v>116620.2</v>
      </c>
    </row>
    <row r="713" ht="15.75" customHeight="1">
      <c r="A713" s="41" t="s">
        <v>36</v>
      </c>
      <c r="B713" s="42" t="s">
        <v>2381</v>
      </c>
      <c r="C713" s="43" t="s">
        <v>2382</v>
      </c>
      <c r="D713" s="44" t="s">
        <v>18</v>
      </c>
      <c r="E713" s="45" t="s">
        <v>19</v>
      </c>
      <c r="F713" s="44" t="s">
        <v>20</v>
      </c>
      <c r="G713" s="44" t="str">
        <f t="shared" si="1"/>
        <v>Breno</v>
      </c>
      <c r="H713" s="46" t="s">
        <v>111</v>
      </c>
      <c r="I713" s="46" t="s">
        <v>24</v>
      </c>
      <c r="J713" s="44" t="str">
        <f t="shared" si="11"/>
        <v>Não</v>
      </c>
      <c r="K713" s="47">
        <v>44979.0</v>
      </c>
      <c r="L713" s="45"/>
      <c r="M713" s="45" t="s">
        <v>51</v>
      </c>
      <c r="N713" s="48">
        <v>0.012</v>
      </c>
      <c r="O713" s="44" t="s">
        <v>24</v>
      </c>
      <c r="P713" s="49">
        <v>0.0</v>
      </c>
      <c r="Q713" s="138"/>
      <c r="R713" s="138"/>
      <c r="S713" s="45" t="s">
        <v>113</v>
      </c>
      <c r="T713" s="24" t="s">
        <v>2383</v>
      </c>
      <c r="U713" s="9" t="s">
        <v>19</v>
      </c>
      <c r="V713" s="51" t="str">
        <f t="shared" si="8"/>
        <v>Ativo</v>
      </c>
      <c r="W713" s="45"/>
      <c r="X713" s="52" t="s">
        <v>124</v>
      </c>
      <c r="Y713" s="54"/>
      <c r="Z713" s="54"/>
      <c r="AA713" s="54"/>
      <c r="AB713" s="54"/>
      <c r="AC713" s="54"/>
      <c r="AD713" s="54">
        <v>473873.6</v>
      </c>
      <c r="AE713" s="54">
        <v>481691.48</v>
      </c>
      <c r="AF713" s="54">
        <v>485613.74</v>
      </c>
      <c r="AG713" s="54">
        <v>493663.84</v>
      </c>
      <c r="AH713" s="54">
        <v>500079.13</v>
      </c>
      <c r="AI713" s="54">
        <v>503634.65</v>
      </c>
      <c r="AJ713" s="54">
        <v>506892.03</v>
      </c>
      <c r="AK713" s="54">
        <v>505887.98</v>
      </c>
      <c r="AL713" s="54">
        <v>509208.33</v>
      </c>
      <c r="AM713" s="54">
        <v>511261.68</v>
      </c>
      <c r="AN713" s="54">
        <v>517830.29</v>
      </c>
      <c r="AO713" s="54">
        <v>520086.43</v>
      </c>
      <c r="AP713" s="53">
        <v>523896.73</v>
      </c>
      <c r="AQ713" s="53">
        <v>525434.07</v>
      </c>
      <c r="AR713" s="53">
        <v>521989.28</v>
      </c>
      <c r="AS713" s="53">
        <v>525225.7</v>
      </c>
      <c r="AT713" s="53">
        <f t="array" ref="AT713">XLOOKUP(C713,'PL TOTAL D0'!A:A,'PL TOTAL D0'!C:C,"")</f>
        <v>528962.3</v>
      </c>
    </row>
    <row r="714" ht="15.75" customHeight="1">
      <c r="A714" s="41" t="s">
        <v>36</v>
      </c>
      <c r="B714" s="42" t="s">
        <v>2384</v>
      </c>
      <c r="C714" s="43" t="s">
        <v>2385</v>
      </c>
      <c r="D714" s="44" t="s">
        <v>56</v>
      </c>
      <c r="E714" s="45" t="s">
        <v>29</v>
      </c>
      <c r="F714" s="44" t="s">
        <v>408</v>
      </c>
      <c r="G714" s="44" t="str">
        <f t="shared" si="1"/>
        <v>Bruno</v>
      </c>
      <c r="H714" s="46" t="s">
        <v>111</v>
      </c>
      <c r="I714" s="46" t="s">
        <v>24</v>
      </c>
      <c r="J714" s="44" t="str">
        <f t="shared" si="11"/>
        <v>Não</v>
      </c>
      <c r="K714" s="47">
        <v>45168.0</v>
      </c>
      <c r="L714" s="47"/>
      <c r="M714" s="45" t="s">
        <v>279</v>
      </c>
      <c r="N714" s="116">
        <v>0.005</v>
      </c>
      <c r="O714" s="45" t="s">
        <v>24</v>
      </c>
      <c r="P714" s="117">
        <v>0.0</v>
      </c>
      <c r="Q714" s="50"/>
      <c r="R714" s="50"/>
      <c r="S714" s="45" t="s">
        <v>113</v>
      </c>
      <c r="T714" s="24" t="s">
        <v>2386</v>
      </c>
      <c r="U714" s="9" t="s">
        <v>29</v>
      </c>
      <c r="V714" s="51" t="str">
        <f t="shared" si="8"/>
        <v>Ativo</v>
      </c>
      <c r="W714" s="45"/>
      <c r="X714" s="52" t="s">
        <v>124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>
        <v>1967966.43</v>
      </c>
      <c r="AK714" s="54">
        <v>1988281.0</v>
      </c>
      <c r="AL714" s="54">
        <v>3881924.48</v>
      </c>
      <c r="AM714" s="54">
        <v>3904486.3</v>
      </c>
      <c r="AN714" s="54">
        <v>3938265.36</v>
      </c>
      <c r="AO714" s="54">
        <v>3974332.28</v>
      </c>
      <c r="AP714" s="53">
        <v>4004896.65</v>
      </c>
      <c r="AQ714" s="53">
        <v>4039125.48</v>
      </c>
      <c r="AR714" s="53">
        <v>4073871.85</v>
      </c>
      <c r="AS714" s="53">
        <v>4106159.0</v>
      </c>
      <c r="AT714" s="53">
        <f t="array" ref="AT714">XLOOKUP(C714,'PL TOTAL D0'!A:A,'PL TOTAL D0'!C:C,"")</f>
        <v>4136869</v>
      </c>
    </row>
    <row r="715" ht="15.75" customHeight="1">
      <c r="A715" s="41" t="s">
        <v>36</v>
      </c>
      <c r="B715" s="238" t="s">
        <v>2387</v>
      </c>
      <c r="C715" s="249" t="s">
        <v>2388</v>
      </c>
      <c r="D715" s="44" t="s">
        <v>18</v>
      </c>
      <c r="E715" s="45" t="s">
        <v>29</v>
      </c>
      <c r="F715" s="44" t="s">
        <v>142</v>
      </c>
      <c r="G715" s="44" t="str">
        <f t="shared" si="1"/>
        <v>#N/A</v>
      </c>
      <c r="H715" s="46" t="s">
        <v>147</v>
      </c>
      <c r="I715" s="46" t="s">
        <v>220</v>
      </c>
      <c r="J715" s="44" t="str">
        <f t="shared" si="11"/>
        <v>Não</v>
      </c>
      <c r="K715" s="47">
        <v>45163.0</v>
      </c>
      <c r="L715" s="47"/>
      <c r="M715" s="45" t="s">
        <v>385</v>
      </c>
      <c r="N715" s="116">
        <v>0.005</v>
      </c>
      <c r="O715" s="45" t="s">
        <v>24</v>
      </c>
      <c r="P715" s="117">
        <v>0.0</v>
      </c>
      <c r="Q715" s="50"/>
      <c r="R715" s="194" t="s">
        <v>2389</v>
      </c>
      <c r="S715" s="45" t="s">
        <v>365</v>
      </c>
      <c r="T715" s="24" t="s">
        <v>2390</v>
      </c>
      <c r="U715" s="9" t="s">
        <v>29</v>
      </c>
      <c r="V715" s="51" t="str">
        <f t="shared" si="8"/>
        <v>Inativo</v>
      </c>
      <c r="W715" s="45"/>
      <c r="X715" s="52" t="s">
        <v>1258</v>
      </c>
      <c r="Y715" s="54"/>
      <c r="Z715" s="54"/>
      <c r="AA715" s="54"/>
      <c r="AB715" s="54"/>
      <c r="AC715" s="54">
        <v>0.0</v>
      </c>
      <c r="AD715" s="54">
        <v>0.0</v>
      </c>
      <c r="AE715" s="54">
        <v>0.0</v>
      </c>
      <c r="AF715" s="54">
        <v>0.0</v>
      </c>
      <c r="AG715" s="54">
        <v>0.0</v>
      </c>
      <c r="AH715" s="54">
        <v>0.0</v>
      </c>
      <c r="AI715" s="54">
        <v>0.0</v>
      </c>
      <c r="AJ715" s="54">
        <v>0.0</v>
      </c>
      <c r="AK715" s="54">
        <v>0.0</v>
      </c>
      <c r="AL715" s="54">
        <v>0.0</v>
      </c>
      <c r="AM715" s="54">
        <v>0.0</v>
      </c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 t="str">
        <f t="array" ref="AT715">XLOOKUP(C715,'PL TOTAL D0'!A:A,'PL TOTAL D0'!C:C,"")</f>
        <v/>
      </c>
    </row>
    <row r="716" ht="15.75" customHeight="1">
      <c r="A716" s="41" t="s">
        <v>36</v>
      </c>
      <c r="B716" s="42" t="s">
        <v>2391</v>
      </c>
      <c r="C716" s="43" t="s">
        <v>2392</v>
      </c>
      <c r="D716" s="44" t="s">
        <v>49</v>
      </c>
      <c r="E716" s="45" t="s">
        <v>19</v>
      </c>
      <c r="F716" s="44" t="s">
        <v>50</v>
      </c>
      <c r="G716" s="44" t="str">
        <f t="shared" si="1"/>
        <v>Breno</v>
      </c>
      <c r="H716" s="46" t="s">
        <v>111</v>
      </c>
      <c r="I716" s="46" t="s">
        <v>24</v>
      </c>
      <c r="J716" s="44" t="str">
        <f t="shared" si="11"/>
        <v>Não</v>
      </c>
      <c r="K716" s="47">
        <v>45252.0</v>
      </c>
      <c r="L716" s="47"/>
      <c r="M716" s="45" t="s">
        <v>51</v>
      </c>
      <c r="N716" s="116">
        <v>0.01</v>
      </c>
      <c r="O716" s="45" t="s">
        <v>24</v>
      </c>
      <c r="P716" s="117">
        <v>0.0</v>
      </c>
      <c r="Q716" s="50"/>
      <c r="R716" s="250"/>
      <c r="S716" s="45" t="s">
        <v>113</v>
      </c>
      <c r="T716" s="24" t="s">
        <v>2393</v>
      </c>
      <c r="U716" s="9" t="s">
        <v>19</v>
      </c>
      <c r="V716" s="51" t="str">
        <f t="shared" si="8"/>
        <v>Ativo</v>
      </c>
      <c r="W716" s="45"/>
      <c r="X716" s="52" t="s">
        <v>124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>
        <v>480118.49</v>
      </c>
      <c r="AN716" s="54">
        <v>483878.05</v>
      </c>
      <c r="AO716" s="54">
        <v>487891.47</v>
      </c>
      <c r="AP716" s="53">
        <v>491356.64</v>
      </c>
      <c r="AQ716" s="53">
        <v>494699.39</v>
      </c>
      <c r="AR716" s="53">
        <v>497748.6</v>
      </c>
      <c r="AS716" s="53">
        <v>501009.7</v>
      </c>
      <c r="AT716" s="53">
        <f t="array" ref="AT716">XLOOKUP(C716,'PL TOTAL D0'!A:A,'PL TOTAL D0'!C:C,"")</f>
        <v>505061.2</v>
      </c>
    </row>
    <row r="717" ht="15.75" customHeight="1">
      <c r="A717" s="41" t="s">
        <v>36</v>
      </c>
      <c r="B717" s="238" t="s">
        <v>2394</v>
      </c>
      <c r="C717" s="249" t="s">
        <v>2395</v>
      </c>
      <c r="D717" s="44" t="s">
        <v>18</v>
      </c>
      <c r="E717" s="45" t="s">
        <v>19</v>
      </c>
      <c r="F717" s="44" t="s">
        <v>20</v>
      </c>
      <c r="G717" s="44" t="str">
        <f t="shared" si="1"/>
        <v>Breno</v>
      </c>
      <c r="H717" s="46" t="s">
        <v>111</v>
      </c>
      <c r="I717" s="46" t="s">
        <v>24</v>
      </c>
      <c r="J717" s="44" t="str">
        <f t="shared" si="11"/>
        <v>Sim</v>
      </c>
      <c r="K717" s="47">
        <v>44945.0</v>
      </c>
      <c r="L717" s="44"/>
      <c r="M717" s="45" t="s">
        <v>51</v>
      </c>
      <c r="N717" s="116">
        <v>0.012</v>
      </c>
      <c r="O717" s="44" t="s">
        <v>24</v>
      </c>
      <c r="P717" s="49">
        <v>0.0</v>
      </c>
      <c r="Q717" s="60" t="s">
        <v>2396</v>
      </c>
      <c r="R717" s="50"/>
      <c r="S717" s="45" t="s">
        <v>113</v>
      </c>
      <c r="T717" s="24" t="s">
        <v>2397</v>
      </c>
      <c r="U717" s="9" t="s">
        <v>19</v>
      </c>
      <c r="V717" s="51" t="str">
        <f t="shared" si="8"/>
        <v>Ativo</v>
      </c>
      <c r="W717" s="45"/>
      <c r="X717" s="52" t="s">
        <v>124</v>
      </c>
      <c r="Y717" s="54"/>
      <c r="Z717" s="54"/>
      <c r="AA717" s="54"/>
      <c r="AB717" s="54"/>
      <c r="AC717" s="54">
        <v>788175.45</v>
      </c>
      <c r="AD717" s="54">
        <v>794794.76</v>
      </c>
      <c r="AE717" s="54">
        <v>803301.69</v>
      </c>
      <c r="AF717" s="54">
        <v>808932.47</v>
      </c>
      <c r="AG717" s="54">
        <v>817587.84</v>
      </c>
      <c r="AH717" s="54">
        <v>824932.72</v>
      </c>
      <c r="AI717" s="54">
        <v>831994.21</v>
      </c>
      <c r="AJ717" s="54">
        <v>840143.99</v>
      </c>
      <c r="AK717" s="54">
        <v>846924.5</v>
      </c>
      <c r="AL717" s="54">
        <v>854397.79</v>
      </c>
      <c r="AM717" s="54">
        <v>860467.18</v>
      </c>
      <c r="AN717" s="54">
        <v>866851.66</v>
      </c>
      <c r="AO717" s="54">
        <v>867115.02</v>
      </c>
      <c r="AP717" s="53">
        <v>873789.21</v>
      </c>
      <c r="AQ717" s="53">
        <v>880475.5</v>
      </c>
      <c r="AR717" s="53">
        <v>884553.95</v>
      </c>
      <c r="AS717" s="53">
        <v>890839.1</v>
      </c>
      <c r="AT717" s="53">
        <f t="array" ref="AT717">XLOOKUP(C717,'PL TOTAL D0'!A:A,'PL TOTAL D0'!C:C,"")</f>
        <v>927297.1</v>
      </c>
    </row>
    <row r="718" ht="15.75" customHeight="1">
      <c r="A718" s="41" t="s">
        <v>36</v>
      </c>
      <c r="B718" s="64" t="s">
        <v>2398</v>
      </c>
      <c r="C718" s="119" t="s">
        <v>2399</v>
      </c>
      <c r="D718" s="9" t="s">
        <v>49</v>
      </c>
      <c r="E718" s="24" t="s">
        <v>19</v>
      </c>
      <c r="F718" s="9" t="s">
        <v>50</v>
      </c>
      <c r="G718" s="44" t="str">
        <f t="shared" si="1"/>
        <v>Augusto</v>
      </c>
      <c r="H718" s="51" t="s">
        <v>206</v>
      </c>
      <c r="I718" s="51" t="s">
        <v>24</v>
      </c>
      <c r="J718" s="44" t="str">
        <f t="shared" si="11"/>
        <v>Não</v>
      </c>
      <c r="K718" s="57">
        <v>45457.0</v>
      </c>
      <c r="L718" s="92"/>
      <c r="M718" s="24" t="s">
        <v>51</v>
      </c>
      <c r="N718" s="213">
        <v>0.012</v>
      </c>
      <c r="O718" s="9" t="s">
        <v>24</v>
      </c>
      <c r="P718" s="59">
        <v>0.0</v>
      </c>
      <c r="Q718" s="60"/>
      <c r="R718" s="50"/>
      <c r="S718" s="24" t="s">
        <v>113</v>
      </c>
      <c r="T718" s="5" t="s">
        <v>2400</v>
      </c>
      <c r="U718" s="9" t="s">
        <v>19</v>
      </c>
      <c r="V718" s="51" t="str">
        <f t="shared" si="8"/>
        <v>Ativo</v>
      </c>
      <c r="W718" s="24" t="s">
        <v>69</v>
      </c>
      <c r="X718" s="52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3"/>
      <c r="AQ718" s="53"/>
      <c r="AR718" s="53"/>
      <c r="AS718" s="53"/>
      <c r="AT718" s="53">
        <f t="array" ref="AT718">XLOOKUP(C718,'PL TOTAL D0'!A:A,'PL TOTAL D0'!C:C,"")</f>
        <v>314913.7</v>
      </c>
    </row>
    <row r="719" ht="15.75" customHeight="1">
      <c r="A719" s="41" t="s">
        <v>36</v>
      </c>
      <c r="B719" s="64" t="s">
        <v>2398</v>
      </c>
      <c r="C719" s="65" t="s">
        <v>2401</v>
      </c>
      <c r="D719" s="9" t="s">
        <v>49</v>
      </c>
      <c r="E719" s="24" t="s">
        <v>19</v>
      </c>
      <c r="F719" s="9" t="s">
        <v>50</v>
      </c>
      <c r="G719" s="44" t="str">
        <f t="shared" si="1"/>
        <v>#N/A</v>
      </c>
      <c r="H719" s="51" t="s">
        <v>186</v>
      </c>
      <c r="I719" s="51" t="s">
        <v>160</v>
      </c>
      <c r="J719" s="44" t="str">
        <f t="shared" si="11"/>
        <v>Não</v>
      </c>
      <c r="K719" s="57">
        <v>45422.0</v>
      </c>
      <c r="L719" s="92">
        <v>45457.0</v>
      </c>
      <c r="M719" s="24" t="s">
        <v>51</v>
      </c>
      <c r="N719" s="213">
        <v>0.012</v>
      </c>
      <c r="O719" s="9" t="s">
        <v>24</v>
      </c>
      <c r="P719" s="59">
        <v>0.0</v>
      </c>
      <c r="Q719" s="60"/>
      <c r="R719" s="60" t="s">
        <v>2402</v>
      </c>
      <c r="S719" s="24" t="s">
        <v>113</v>
      </c>
      <c r="T719" s="5" t="s">
        <v>2400</v>
      </c>
      <c r="U719" s="9" t="s">
        <v>19</v>
      </c>
      <c r="V719" s="51" t="str">
        <f t="shared" si="8"/>
        <v>Encerrado</v>
      </c>
      <c r="W719" s="24" t="s">
        <v>69</v>
      </c>
      <c r="X719" s="52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3"/>
      <c r="AQ719" s="53"/>
      <c r="AR719" s="53"/>
      <c r="AS719" s="53">
        <v>0.0</v>
      </c>
      <c r="AT719" s="53" t="str">
        <f t="array" ref="AT719">XLOOKUP(C719,'PL TOTAL D0'!A:A,'PL TOTAL D0'!C:C,"")</f>
        <v/>
      </c>
    </row>
    <row r="720" ht="15.75" customHeight="1">
      <c r="A720" s="41" t="s">
        <v>36</v>
      </c>
      <c r="B720" s="42" t="s">
        <v>2403</v>
      </c>
      <c r="C720" s="43" t="s">
        <v>2404</v>
      </c>
      <c r="D720" s="44" t="s">
        <v>18</v>
      </c>
      <c r="E720" s="45" t="s">
        <v>175</v>
      </c>
      <c r="F720" s="44" t="s">
        <v>197</v>
      </c>
      <c r="G720" s="44" t="str">
        <f t="shared" si="1"/>
        <v>#N/A</v>
      </c>
      <c r="H720" s="51" t="s">
        <v>147</v>
      </c>
      <c r="I720" s="51" t="s">
        <v>220</v>
      </c>
      <c r="J720" s="44" t="str">
        <f t="shared" si="11"/>
        <v>Não</v>
      </c>
      <c r="K720" s="47">
        <v>45029.0</v>
      </c>
      <c r="L720" s="44"/>
      <c r="M720" s="45" t="s">
        <v>51</v>
      </c>
      <c r="N720" s="116">
        <v>0.012</v>
      </c>
      <c r="O720" s="44" t="s">
        <v>24</v>
      </c>
      <c r="P720" s="49">
        <v>0.0</v>
      </c>
      <c r="Q720" s="60"/>
      <c r="R720" s="50"/>
      <c r="S720" s="45" t="s">
        <v>113</v>
      </c>
      <c r="T720" s="24" t="s">
        <v>2405</v>
      </c>
      <c r="U720" s="9" t="s">
        <v>179</v>
      </c>
      <c r="V720" s="51" t="str">
        <f t="shared" si="8"/>
        <v>Ativo</v>
      </c>
      <c r="W720" s="45"/>
      <c r="X720" s="52" t="s">
        <v>115</v>
      </c>
      <c r="Y720" s="54"/>
      <c r="Z720" s="54"/>
      <c r="AA720" s="54"/>
      <c r="AB720" s="54"/>
      <c r="AC720" s="54"/>
      <c r="AD720" s="54"/>
      <c r="AE720" s="54">
        <v>0.0</v>
      </c>
      <c r="AF720" s="54">
        <v>134455.91</v>
      </c>
      <c r="AG720" s="54">
        <v>76467.35</v>
      </c>
      <c r="AH720" s="54">
        <v>82627.98</v>
      </c>
      <c r="AI720" s="54">
        <v>83258.8</v>
      </c>
      <c r="AJ720" s="54">
        <v>90781.64</v>
      </c>
      <c r="AK720" s="54">
        <v>91587.3</v>
      </c>
      <c r="AL720" s="54">
        <v>92396.3</v>
      </c>
      <c r="AM720" s="54">
        <v>120183.45</v>
      </c>
      <c r="AN720" s="54">
        <v>121206.67</v>
      </c>
      <c r="AO720" s="54">
        <v>122210.89</v>
      </c>
      <c r="AP720" s="53">
        <v>133178.72</v>
      </c>
      <c r="AQ720" s="53">
        <v>134379.96</v>
      </c>
      <c r="AR720" s="53">
        <v>135558.38</v>
      </c>
      <c r="AS720" s="53">
        <v>1160.0</v>
      </c>
      <c r="AT720" s="53" t="str">
        <f t="array" ref="AT720">XLOOKUP(C720,'PL TOTAL D0'!A:A,'PL TOTAL D0'!C:C,"")</f>
        <v/>
      </c>
    </row>
    <row r="721" ht="15.75" customHeight="1">
      <c r="A721" s="41" t="s">
        <v>36</v>
      </c>
      <c r="B721" s="42" t="s">
        <v>2406</v>
      </c>
      <c r="C721" s="43" t="s">
        <v>2407</v>
      </c>
      <c r="D721" s="44" t="s">
        <v>56</v>
      </c>
      <c r="E721" s="45" t="s">
        <v>29</v>
      </c>
      <c r="F721" s="44" t="s">
        <v>110</v>
      </c>
      <c r="G721" s="44" t="str">
        <f t="shared" si="1"/>
        <v>#N/A</v>
      </c>
      <c r="H721" s="51" t="s">
        <v>186</v>
      </c>
      <c r="I721" s="46" t="s">
        <v>24</v>
      </c>
      <c r="J721" s="44" t="str">
        <f t="shared" si="11"/>
        <v>Não</v>
      </c>
      <c r="K721" s="47">
        <v>45145.0</v>
      </c>
      <c r="L721" s="92">
        <v>45341.0</v>
      </c>
      <c r="M721" s="45" t="s">
        <v>112</v>
      </c>
      <c r="N721" s="116">
        <v>0.012</v>
      </c>
      <c r="O721" s="45" t="s">
        <v>42</v>
      </c>
      <c r="P721" s="117">
        <v>0.1</v>
      </c>
      <c r="Q721" s="50"/>
      <c r="R721" s="50"/>
      <c r="S721" s="45" t="s">
        <v>113</v>
      </c>
      <c r="T721" s="24" t="s">
        <v>2408</v>
      </c>
      <c r="U721" s="9" t="s">
        <v>29</v>
      </c>
      <c r="V721" s="51" t="str">
        <f t="shared" si="8"/>
        <v>Encerrado</v>
      </c>
      <c r="W721" s="45"/>
      <c r="X721" s="52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>
        <v>847092.01</v>
      </c>
      <c r="AK721" s="54">
        <v>1054776.97</v>
      </c>
      <c r="AL721" s="54">
        <v>1054650.81</v>
      </c>
      <c r="AM721" s="54">
        <v>1072685.68</v>
      </c>
      <c r="AN721" s="54">
        <v>1099271.98</v>
      </c>
      <c r="AO721" s="54">
        <v>1098794.75</v>
      </c>
      <c r="AP721" s="53">
        <v>0.0</v>
      </c>
      <c r="AQ721" s="53">
        <v>0.0</v>
      </c>
      <c r="AR721" s="53">
        <v>0.0</v>
      </c>
      <c r="AS721" s="53">
        <v>0.0</v>
      </c>
      <c r="AT721" s="53" t="str">
        <f t="array" ref="AT721">XLOOKUP(C721,'PL TOTAL D0'!A:A,'PL TOTAL D0'!C:C,"")</f>
        <v/>
      </c>
    </row>
    <row r="722" ht="15.75" customHeight="1">
      <c r="A722" s="41" t="s">
        <v>36</v>
      </c>
      <c r="B722" s="66" t="s">
        <v>2406</v>
      </c>
      <c r="C722" s="71" t="s">
        <v>2409</v>
      </c>
      <c r="D722" s="44" t="s">
        <v>56</v>
      </c>
      <c r="E722" s="45" t="s">
        <v>29</v>
      </c>
      <c r="F722" s="44" t="s">
        <v>110</v>
      </c>
      <c r="G722" s="44" t="str">
        <f t="shared" si="1"/>
        <v>#N/A</v>
      </c>
      <c r="H722" s="46" t="s">
        <v>147</v>
      </c>
      <c r="I722" s="46" t="s">
        <v>220</v>
      </c>
      <c r="J722" s="44" t="str">
        <f t="shared" si="11"/>
        <v>Não</v>
      </c>
      <c r="K722" s="47">
        <v>45187.0</v>
      </c>
      <c r="L722" s="44"/>
      <c r="M722" s="45" t="s">
        <v>163</v>
      </c>
      <c r="N722" s="116">
        <v>0.014</v>
      </c>
      <c r="O722" s="45" t="s">
        <v>42</v>
      </c>
      <c r="P722" s="117">
        <v>0.1</v>
      </c>
      <c r="Q722" s="50"/>
      <c r="R722" s="50"/>
      <c r="S722" s="45" t="s">
        <v>113</v>
      </c>
      <c r="T722" s="24" t="s">
        <v>2408</v>
      </c>
      <c r="U722" s="9" t="s">
        <v>29</v>
      </c>
      <c r="V722" s="51" t="str">
        <f t="shared" si="8"/>
        <v>Ativo</v>
      </c>
      <c r="W722" s="45"/>
      <c r="X722" s="52" t="s">
        <v>124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>
        <v>0.0</v>
      </c>
      <c r="AL722" s="54">
        <v>0.0</v>
      </c>
      <c r="AM722" s="54">
        <v>0.0</v>
      </c>
      <c r="AN722" s="54">
        <v>0.0</v>
      </c>
      <c r="AO722" s="54">
        <v>0.0</v>
      </c>
      <c r="AP722" s="53">
        <v>0.0</v>
      </c>
      <c r="AQ722" s="53">
        <v>0.0</v>
      </c>
      <c r="AR722" s="53">
        <v>0.0</v>
      </c>
      <c r="AS722" s="53">
        <v>0.0</v>
      </c>
      <c r="AT722" s="53" t="str">
        <f t="array" ref="AT722">XLOOKUP(C722,'PL TOTAL D0'!A:A,'PL TOTAL D0'!C:C,"")</f>
        <v/>
      </c>
    </row>
    <row r="723" ht="15.75" customHeight="1">
      <c r="A723" s="6" t="s">
        <v>36</v>
      </c>
      <c r="B723" s="55" t="s">
        <v>2410</v>
      </c>
      <c r="C723" s="56" t="s">
        <v>2411</v>
      </c>
      <c r="D723" s="9" t="s">
        <v>18</v>
      </c>
      <c r="E723" s="24" t="s">
        <v>19</v>
      </c>
      <c r="F723" s="45" t="s">
        <v>83</v>
      </c>
      <c r="G723" s="44" t="str">
        <f t="shared" si="1"/>
        <v>Augusto</v>
      </c>
      <c r="H723" s="51" t="s">
        <v>111</v>
      </c>
      <c r="I723" s="51" t="s">
        <v>24</v>
      </c>
      <c r="J723" s="44" t="str">
        <f t="shared" si="11"/>
        <v>Não</v>
      </c>
      <c r="K723" s="57">
        <v>45282.0</v>
      </c>
      <c r="L723" s="44"/>
      <c r="M723" s="11" t="s">
        <v>279</v>
      </c>
      <c r="N723" s="12">
        <v>0.007</v>
      </c>
      <c r="O723" s="13" t="s">
        <v>24</v>
      </c>
      <c r="P723" s="14">
        <v>0.0</v>
      </c>
      <c r="Q723" s="74"/>
      <c r="R723" s="74"/>
      <c r="S723" s="24" t="s">
        <v>113</v>
      </c>
      <c r="T723" s="24" t="s">
        <v>2412</v>
      </c>
      <c r="U723" s="9" t="s">
        <v>19</v>
      </c>
      <c r="V723" s="51" t="str">
        <f t="shared" si="8"/>
        <v>Ativo</v>
      </c>
      <c r="W723" s="45"/>
      <c r="X723" s="52" t="s">
        <v>124</v>
      </c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>
        <v>100024.17</v>
      </c>
      <c r="AO723" s="54">
        <v>101072.51</v>
      </c>
      <c r="AP723" s="53">
        <v>101920.12</v>
      </c>
      <c r="AQ723" s="53">
        <v>102856.91</v>
      </c>
      <c r="AR723" s="53">
        <v>103752.78</v>
      </c>
      <c r="AS723" s="53">
        <v>104522.4</v>
      </c>
      <c r="AT723" s="53">
        <f t="array" ref="AT723">XLOOKUP(C723,'PL TOTAL D0'!A:A,'PL TOTAL D0'!C:C,"")</f>
        <v>105388.7</v>
      </c>
    </row>
    <row r="724" ht="15.75" customHeight="1">
      <c r="A724" s="41" t="s">
        <v>36</v>
      </c>
      <c r="B724" s="42" t="s">
        <v>2410</v>
      </c>
      <c r="C724" s="43" t="s">
        <v>2413</v>
      </c>
      <c r="D724" s="44" t="s">
        <v>18</v>
      </c>
      <c r="E724" s="45" t="s">
        <v>19</v>
      </c>
      <c r="F724" s="45" t="s">
        <v>83</v>
      </c>
      <c r="G724" s="44" t="str">
        <f t="shared" si="1"/>
        <v>Bruno</v>
      </c>
      <c r="H724" s="46" t="s">
        <v>111</v>
      </c>
      <c r="I724" s="46" t="s">
        <v>24</v>
      </c>
      <c r="J724" s="44" t="str">
        <f t="shared" si="11"/>
        <v>Sim</v>
      </c>
      <c r="K724" s="47">
        <v>45127.0</v>
      </c>
      <c r="L724" s="44"/>
      <c r="M724" s="45" t="s">
        <v>51</v>
      </c>
      <c r="N724" s="116">
        <v>0.012</v>
      </c>
      <c r="O724" s="44" t="s">
        <v>24</v>
      </c>
      <c r="P724" s="49">
        <v>0.0</v>
      </c>
      <c r="Q724" s="73" t="s">
        <v>2414</v>
      </c>
      <c r="R724" s="74"/>
      <c r="S724" s="45" t="s">
        <v>113</v>
      </c>
      <c r="T724" s="24" t="s">
        <v>2412</v>
      </c>
      <c r="U724" s="9" t="s">
        <v>19</v>
      </c>
      <c r="V724" s="51" t="str">
        <f t="shared" si="8"/>
        <v>Ativo</v>
      </c>
      <c r="W724" s="45"/>
      <c r="X724" s="52" t="s">
        <v>124</v>
      </c>
      <c r="Y724" s="54"/>
      <c r="Z724" s="54"/>
      <c r="AA724" s="54"/>
      <c r="AB724" s="54"/>
      <c r="AC724" s="54"/>
      <c r="AD724" s="54"/>
      <c r="AE724" s="54"/>
      <c r="AF724" s="54"/>
      <c r="AG724" s="54"/>
      <c r="AH724" s="54">
        <v>0.0</v>
      </c>
      <c r="AI724" s="54">
        <v>1875447.01</v>
      </c>
      <c r="AJ724" s="54">
        <v>1896446.3</v>
      </c>
      <c r="AK724" s="54">
        <v>1503271.83</v>
      </c>
      <c r="AL724" s="54">
        <v>1516384.23</v>
      </c>
      <c r="AM724" s="54">
        <v>1527561.79</v>
      </c>
      <c r="AN724" s="54">
        <v>1800247.93</v>
      </c>
      <c r="AO724" s="54">
        <v>1809687.32</v>
      </c>
      <c r="AP724" s="53">
        <v>1813405.43</v>
      </c>
      <c r="AQ724" s="53">
        <v>1823412.12</v>
      </c>
      <c r="AR724" s="53">
        <v>1826537.8</v>
      </c>
      <c r="AS724" s="53">
        <v>1833408.0</v>
      </c>
      <c r="AT724" s="53">
        <f t="array" ref="AT724">XLOOKUP(C724,'PL TOTAL D0'!A:A,'PL TOTAL D0'!C:C,"")</f>
        <v>2138816</v>
      </c>
    </row>
    <row r="725" ht="15.75" customHeight="1">
      <c r="A725" s="41" t="s">
        <v>36</v>
      </c>
      <c r="B725" s="42" t="s">
        <v>2415</v>
      </c>
      <c r="C725" s="71" t="s">
        <v>2416</v>
      </c>
      <c r="D725" s="44" t="s">
        <v>18</v>
      </c>
      <c r="E725" s="45" t="s">
        <v>19</v>
      </c>
      <c r="F725" s="45" t="s">
        <v>20</v>
      </c>
      <c r="G725" s="44" t="str">
        <f t="shared" si="1"/>
        <v>Augusto</v>
      </c>
      <c r="H725" s="51" t="s">
        <v>111</v>
      </c>
      <c r="I725" s="51" t="s">
        <v>24</v>
      </c>
      <c r="J725" s="44" t="str">
        <f t="shared" si="11"/>
        <v>Não</v>
      </c>
      <c r="K725" s="47">
        <v>45246.0</v>
      </c>
      <c r="L725" s="44"/>
      <c r="M725" s="45" t="s">
        <v>41</v>
      </c>
      <c r="N725" s="116">
        <v>0.015</v>
      </c>
      <c r="O725" s="44" t="s">
        <v>42</v>
      </c>
      <c r="P725" s="49">
        <v>0.1</v>
      </c>
      <c r="Q725" s="74"/>
      <c r="R725" s="15" t="s">
        <v>2417</v>
      </c>
      <c r="S725" s="45" t="s">
        <v>113</v>
      </c>
      <c r="T725" s="24" t="s">
        <v>2418</v>
      </c>
      <c r="U725" s="9" t="s">
        <v>19</v>
      </c>
      <c r="V725" s="51" t="str">
        <f t="shared" si="8"/>
        <v>Ativo</v>
      </c>
      <c r="W725" s="45"/>
      <c r="X725" s="52" t="s">
        <v>124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>
        <v>0.0</v>
      </c>
      <c r="AN725" s="54">
        <v>191604.91</v>
      </c>
      <c r="AO725" s="54">
        <v>231090.55</v>
      </c>
      <c r="AP725" s="53">
        <v>322944.63</v>
      </c>
      <c r="AQ725" s="53">
        <v>325691.07</v>
      </c>
      <c r="AR725" s="53">
        <v>324436.52</v>
      </c>
      <c r="AS725" s="53">
        <v>323185.2</v>
      </c>
      <c r="AT725" s="53">
        <f t="array" ref="AT725">XLOOKUP(C725,'PL TOTAL D0'!A:A,'PL TOTAL D0'!C:C,"")</f>
        <v>325243.3</v>
      </c>
    </row>
    <row r="726" ht="15.75" customHeight="1">
      <c r="A726" s="41" t="s">
        <v>36</v>
      </c>
      <c r="B726" s="42" t="s">
        <v>2419</v>
      </c>
      <c r="C726" s="43" t="s">
        <v>2420</v>
      </c>
      <c r="D726" s="44" t="s">
        <v>18</v>
      </c>
      <c r="E726" s="45" t="s">
        <v>175</v>
      </c>
      <c r="F726" s="45" t="s">
        <v>176</v>
      </c>
      <c r="G726" s="44" t="str">
        <f t="shared" si="1"/>
        <v>Augusto</v>
      </c>
      <c r="H726" s="46" t="s">
        <v>111</v>
      </c>
      <c r="I726" s="46" t="s">
        <v>24</v>
      </c>
      <c r="J726" s="44" t="str">
        <f t="shared" si="11"/>
        <v>Não</v>
      </c>
      <c r="K726" s="47">
        <v>45163.0</v>
      </c>
      <c r="L726" s="47"/>
      <c r="M726" s="45" t="s">
        <v>777</v>
      </c>
      <c r="N726" s="116">
        <v>0.007</v>
      </c>
      <c r="O726" s="45" t="s">
        <v>24</v>
      </c>
      <c r="P726" s="117">
        <v>0.0</v>
      </c>
      <c r="Q726" s="50"/>
      <c r="R726" s="50"/>
      <c r="S726" s="45" t="s">
        <v>113</v>
      </c>
      <c r="T726" s="24" t="s">
        <v>2421</v>
      </c>
      <c r="U726" s="9" t="s">
        <v>60</v>
      </c>
      <c r="V726" s="51" t="str">
        <f t="shared" si="8"/>
        <v>Ativo</v>
      </c>
      <c r="W726" s="45"/>
      <c r="X726" s="52" t="s">
        <v>115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>
        <v>0.0</v>
      </c>
      <c r="AI726" s="54">
        <v>0.0</v>
      </c>
      <c r="AJ726" s="54">
        <v>232512.44</v>
      </c>
      <c r="AK726" s="54">
        <v>234923.98</v>
      </c>
      <c r="AL726" s="54">
        <v>237389.47</v>
      </c>
      <c r="AM726" s="54">
        <v>239009.45</v>
      </c>
      <c r="AN726" s="54">
        <v>241044.65</v>
      </c>
      <c r="AO726" s="54">
        <v>243169.14</v>
      </c>
      <c r="AP726" s="53">
        <v>244996.03</v>
      </c>
      <c r="AQ726" s="53">
        <v>247051.88</v>
      </c>
      <c r="AR726" s="53">
        <v>249136.81</v>
      </c>
      <c r="AS726" s="53">
        <v>251061.3</v>
      </c>
      <c r="AT726" s="53">
        <f t="array" ref="AT726">XLOOKUP(C726,'PL TOTAL D0'!A:A,'PL TOTAL D0'!C:C,"")</f>
        <v>252946.6</v>
      </c>
    </row>
    <row r="727" ht="15.75" customHeight="1">
      <c r="A727" s="41" t="s">
        <v>36</v>
      </c>
      <c r="B727" s="251" t="s">
        <v>2422</v>
      </c>
      <c r="C727" s="67" t="s">
        <v>2423</v>
      </c>
      <c r="D727" s="44" t="s">
        <v>18</v>
      </c>
      <c r="E727" s="45" t="s">
        <v>175</v>
      </c>
      <c r="F727" s="44" t="s">
        <v>197</v>
      </c>
      <c r="G727" s="44" t="str">
        <f t="shared" si="1"/>
        <v>Breno</v>
      </c>
      <c r="H727" s="46" t="s">
        <v>111</v>
      </c>
      <c r="I727" s="46" t="s">
        <v>24</v>
      </c>
      <c r="J727" s="44" t="str">
        <f t="shared" si="11"/>
        <v>Não</v>
      </c>
      <c r="K727" s="47">
        <v>45190.0</v>
      </c>
      <c r="L727" s="47"/>
      <c r="M727" s="45" t="s">
        <v>51</v>
      </c>
      <c r="N727" s="116">
        <v>0.012</v>
      </c>
      <c r="O727" s="45" t="s">
        <v>24</v>
      </c>
      <c r="P727" s="117">
        <v>0.0</v>
      </c>
      <c r="Q727" s="50"/>
      <c r="R727" s="50"/>
      <c r="S727" s="45" t="s">
        <v>113</v>
      </c>
      <c r="T727" s="24" t="s">
        <v>2424</v>
      </c>
      <c r="U727" s="9" t="s">
        <v>46</v>
      </c>
      <c r="V727" s="51" t="str">
        <f t="shared" si="8"/>
        <v>Ativo</v>
      </c>
      <c r="W727" s="45"/>
      <c r="X727" s="52" t="s">
        <v>115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>
        <v>50021.25</v>
      </c>
      <c r="AL727" s="54">
        <v>450886.23</v>
      </c>
      <c r="AM727" s="54">
        <v>454556.5</v>
      </c>
      <c r="AN727" s="54">
        <v>456141.06</v>
      </c>
      <c r="AO727" s="54">
        <v>459171.94</v>
      </c>
      <c r="AP727" s="53">
        <v>445108.27</v>
      </c>
      <c r="AQ727" s="53">
        <v>438530.77</v>
      </c>
      <c r="AR727" s="53">
        <v>433722.6</v>
      </c>
      <c r="AS727" s="53">
        <v>411920.8</v>
      </c>
      <c r="AT727" s="53">
        <f t="array" ref="AT727">XLOOKUP(C727,'PL TOTAL D0'!A:A,'PL TOTAL D0'!C:C,"")</f>
        <v>403187.2</v>
      </c>
    </row>
    <row r="728" ht="15.75" customHeight="1">
      <c r="A728" s="41" t="s">
        <v>36</v>
      </c>
      <c r="B728" s="42" t="s">
        <v>2425</v>
      </c>
      <c r="C728" s="43" t="s">
        <v>2426</v>
      </c>
      <c r="D728" s="44" t="s">
        <v>18</v>
      </c>
      <c r="E728" s="45" t="s">
        <v>29</v>
      </c>
      <c r="F728" s="44" t="s">
        <v>153</v>
      </c>
      <c r="G728" s="44" t="str">
        <f t="shared" si="1"/>
        <v>Augusto</v>
      </c>
      <c r="H728" s="46" t="s">
        <v>111</v>
      </c>
      <c r="I728" s="46" t="s">
        <v>24</v>
      </c>
      <c r="J728" s="44" t="str">
        <f t="shared" si="11"/>
        <v>Não</v>
      </c>
      <c r="K728" s="47">
        <v>45042.0</v>
      </c>
      <c r="L728" s="44"/>
      <c r="M728" s="45" t="s">
        <v>41</v>
      </c>
      <c r="N728" s="116">
        <v>0.015</v>
      </c>
      <c r="O728" s="45" t="s">
        <v>42</v>
      </c>
      <c r="P728" s="117">
        <v>0.1</v>
      </c>
      <c r="Q728" s="50"/>
      <c r="R728" s="50"/>
      <c r="S728" s="45" t="s">
        <v>113</v>
      </c>
      <c r="T728" s="24" t="s">
        <v>2427</v>
      </c>
      <c r="U728" s="9" t="s">
        <v>29</v>
      </c>
      <c r="V728" s="51" t="str">
        <f t="shared" si="8"/>
        <v>Ativo</v>
      </c>
      <c r="W728" s="45"/>
      <c r="X728" s="52" t="s">
        <v>124</v>
      </c>
      <c r="Y728" s="54"/>
      <c r="Z728" s="54"/>
      <c r="AA728" s="54"/>
      <c r="AB728" s="54"/>
      <c r="AC728" s="54"/>
      <c r="AD728" s="54"/>
      <c r="AE728" s="54"/>
      <c r="AF728" s="54">
        <v>112366.37</v>
      </c>
      <c r="AG728" s="54">
        <v>113918.96</v>
      </c>
      <c r="AH728" s="54">
        <v>200612.93</v>
      </c>
      <c r="AI728" s="54">
        <v>282738.0</v>
      </c>
      <c r="AJ728" s="54">
        <v>231160.19</v>
      </c>
      <c r="AK728" s="54">
        <v>181973.47</v>
      </c>
      <c r="AL728" s="54">
        <v>181576.12</v>
      </c>
      <c r="AM728" s="54">
        <v>134747.78</v>
      </c>
      <c r="AN728" s="54">
        <v>87143.73</v>
      </c>
      <c r="AO728" s="54">
        <v>7174.63</v>
      </c>
      <c r="AP728" s="53">
        <v>7279.92</v>
      </c>
      <c r="AQ728" s="53">
        <v>7323.91</v>
      </c>
      <c r="AR728" s="53">
        <v>7373.52</v>
      </c>
      <c r="AS728" s="53">
        <v>7413.53</v>
      </c>
      <c r="AT728" s="53">
        <f t="array" ref="AT728">XLOOKUP(C728,'PL TOTAL D0'!A:A,'PL TOTAL D0'!C:C,"")</f>
        <v>7460.79</v>
      </c>
    </row>
    <row r="729" ht="15.75" customHeight="1">
      <c r="A729" s="41" t="s">
        <v>36</v>
      </c>
      <c r="B729" s="64" t="s">
        <v>2428</v>
      </c>
      <c r="C729" s="65" t="s">
        <v>2429</v>
      </c>
      <c r="D729" s="9" t="s">
        <v>18</v>
      </c>
      <c r="E729" s="24" t="s">
        <v>29</v>
      </c>
      <c r="F729" s="9" t="s">
        <v>142</v>
      </c>
      <c r="G729" s="44" t="str">
        <f t="shared" si="1"/>
        <v>#N/A</v>
      </c>
      <c r="H729" s="51" t="s">
        <v>186</v>
      </c>
      <c r="I729" s="51" t="s">
        <v>24</v>
      </c>
      <c r="J729" s="44" t="str">
        <f t="shared" si="11"/>
        <v>Não</v>
      </c>
      <c r="K729" s="57">
        <v>45385.0</v>
      </c>
      <c r="L729" s="92">
        <v>45414.0</v>
      </c>
      <c r="M729" s="24" t="s">
        <v>67</v>
      </c>
      <c r="N729" s="213">
        <v>0.0</v>
      </c>
      <c r="O729" s="24" t="s">
        <v>24</v>
      </c>
      <c r="P729" s="215">
        <v>0.0</v>
      </c>
      <c r="Q729" s="15"/>
      <c r="R729" s="50"/>
      <c r="S729" s="24" t="s">
        <v>113</v>
      </c>
      <c r="T729" s="23" t="s">
        <v>2430</v>
      </c>
      <c r="U729" s="9" t="s">
        <v>29</v>
      </c>
      <c r="V729" s="51" t="str">
        <f t="shared" si="8"/>
        <v>Encerrado</v>
      </c>
      <c r="W729" s="45"/>
      <c r="X729" s="52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3"/>
      <c r="AQ729" s="53"/>
      <c r="AR729" s="53">
        <v>0.0</v>
      </c>
      <c r="AS729" s="53">
        <v>0.0</v>
      </c>
      <c r="AT729" s="53" t="str">
        <f t="array" ref="AT729">XLOOKUP(C729,'PL TOTAL D0'!A:A,'PL TOTAL D0'!C:C,"")</f>
        <v/>
      </c>
    </row>
    <row r="730" ht="15.75" customHeight="1">
      <c r="A730" s="41" t="s">
        <v>36</v>
      </c>
      <c r="B730" s="238" t="s">
        <v>2431</v>
      </c>
      <c r="C730" s="43" t="s">
        <v>2432</v>
      </c>
      <c r="D730" s="44" t="s">
        <v>18</v>
      </c>
      <c r="E730" s="45" t="s">
        <v>19</v>
      </c>
      <c r="F730" s="44" t="s">
        <v>1784</v>
      </c>
      <c r="G730" s="44" t="str">
        <f t="shared" si="1"/>
        <v>Augusto</v>
      </c>
      <c r="H730" s="51" t="s">
        <v>147</v>
      </c>
      <c r="I730" s="51" t="s">
        <v>220</v>
      </c>
      <c r="J730" s="44" t="str">
        <f t="shared" si="11"/>
        <v>Não</v>
      </c>
      <c r="K730" s="47">
        <v>45099.0</v>
      </c>
      <c r="L730" s="47"/>
      <c r="M730" s="45" t="s">
        <v>41</v>
      </c>
      <c r="N730" s="116">
        <v>0.015</v>
      </c>
      <c r="O730" s="44" t="s">
        <v>42</v>
      </c>
      <c r="P730" s="49">
        <v>0.1</v>
      </c>
      <c r="Q730" s="50"/>
      <c r="R730" s="50"/>
      <c r="S730" s="45" t="s">
        <v>113</v>
      </c>
      <c r="T730" s="24" t="s">
        <v>2433</v>
      </c>
      <c r="U730" s="9" t="s">
        <v>19</v>
      </c>
      <c r="V730" s="51" t="str">
        <f t="shared" si="8"/>
        <v>Ativo</v>
      </c>
      <c r="W730" s="45"/>
      <c r="X730" s="52" t="s">
        <v>124</v>
      </c>
      <c r="Y730" s="54"/>
      <c r="Z730" s="54"/>
      <c r="AA730" s="54"/>
      <c r="AB730" s="54"/>
      <c r="AC730" s="54"/>
      <c r="AD730" s="54">
        <v>15000.0</v>
      </c>
      <c r="AE730" s="54">
        <v>15000.0</v>
      </c>
      <c r="AF730" s="54">
        <v>15000.0</v>
      </c>
      <c r="AG730" s="54">
        <v>15000.0</v>
      </c>
      <c r="AH730" s="54">
        <v>15046.9</v>
      </c>
      <c r="AI730" s="54">
        <v>0.01</v>
      </c>
      <c r="AJ730" s="54">
        <v>0.0</v>
      </c>
      <c r="AK730" s="54">
        <v>0.0</v>
      </c>
      <c r="AL730" s="54">
        <v>0.0</v>
      </c>
      <c r="AM730" s="54">
        <v>0.01</v>
      </c>
      <c r="AN730" s="54">
        <v>0.01</v>
      </c>
      <c r="AO730" s="54">
        <v>0.01</v>
      </c>
      <c r="AP730" s="53">
        <v>0.01</v>
      </c>
      <c r="AQ730" s="53">
        <v>0.01</v>
      </c>
      <c r="AR730" s="53">
        <v>0.01</v>
      </c>
      <c r="AS730" s="53">
        <v>0.01</v>
      </c>
      <c r="AT730" s="53">
        <f t="array" ref="AT730">XLOOKUP(C730,'PL TOTAL D0'!A:A,'PL TOTAL D0'!C:C,"")</f>
        <v>0.01</v>
      </c>
    </row>
    <row r="731" ht="15.75" customHeight="1">
      <c r="A731" s="41" t="s">
        <v>36</v>
      </c>
      <c r="B731" s="66" t="s">
        <v>2434</v>
      </c>
      <c r="C731" s="81" t="s">
        <v>2435</v>
      </c>
      <c r="D731" s="44" t="s">
        <v>18</v>
      </c>
      <c r="E731" s="45" t="s">
        <v>29</v>
      </c>
      <c r="F731" s="44" t="s">
        <v>142</v>
      </c>
      <c r="G731" s="44" t="str">
        <f t="shared" si="1"/>
        <v>#N/A</v>
      </c>
      <c r="H731" s="51" t="s">
        <v>186</v>
      </c>
      <c r="I731" s="51" t="s">
        <v>24</v>
      </c>
      <c r="J731" s="44" t="str">
        <f>IF(R731=0,"Não","Sim")</f>
        <v>Sim</v>
      </c>
      <c r="K731" s="47">
        <v>45175.0</v>
      </c>
      <c r="L731" s="57">
        <v>45411.0</v>
      </c>
      <c r="M731" s="45" t="s">
        <v>194</v>
      </c>
      <c r="N731" s="116">
        <v>0.008</v>
      </c>
      <c r="O731" s="44" t="s">
        <v>195</v>
      </c>
      <c r="P731" s="49">
        <v>0.1</v>
      </c>
      <c r="Q731" s="244"/>
      <c r="R731" s="60" t="s">
        <v>240</v>
      </c>
      <c r="S731" s="45" t="s">
        <v>113</v>
      </c>
      <c r="T731" s="24" t="s">
        <v>2436</v>
      </c>
      <c r="U731" s="9" t="s">
        <v>783</v>
      </c>
      <c r="V731" s="51" t="str">
        <f t="shared" si="8"/>
        <v>Encerrado</v>
      </c>
      <c r="W731" s="45"/>
      <c r="X731" s="52" t="s">
        <v>115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>
        <v>0.0</v>
      </c>
      <c r="AK731" s="54">
        <v>193844.4</v>
      </c>
      <c r="AL731" s="54">
        <v>201445.17</v>
      </c>
      <c r="AM731" s="54">
        <v>205170.0</v>
      </c>
      <c r="AN731" s="54">
        <v>209842.97</v>
      </c>
      <c r="AO731" s="54">
        <v>210504.58</v>
      </c>
      <c r="AP731" s="53">
        <v>0.0</v>
      </c>
      <c r="AQ731" s="53">
        <v>0.0</v>
      </c>
      <c r="AR731" s="53">
        <v>0.0</v>
      </c>
      <c r="AS731" s="53">
        <v>0.0</v>
      </c>
      <c r="AT731" s="53" t="str">
        <f t="array" ref="AT731">XLOOKUP(C731,'PL TOTAL D0'!A:A,'PL TOTAL D0'!C:C,"")</f>
        <v/>
      </c>
    </row>
    <row r="732" ht="15.75" customHeight="1">
      <c r="A732" s="41" t="s">
        <v>36</v>
      </c>
      <c r="B732" s="238" t="s">
        <v>2437</v>
      </c>
      <c r="C732" s="249" t="s">
        <v>2438</v>
      </c>
      <c r="D732" s="44" t="s">
        <v>18</v>
      </c>
      <c r="E732" s="45" t="s">
        <v>19</v>
      </c>
      <c r="F732" s="44" t="s">
        <v>214</v>
      </c>
      <c r="G732" s="44" t="str">
        <f t="shared" si="1"/>
        <v>Bruno</v>
      </c>
      <c r="H732" s="46" t="s">
        <v>111</v>
      </c>
      <c r="I732" s="46" t="s">
        <v>24</v>
      </c>
      <c r="J732" s="44" t="str">
        <f t="shared" ref="J732:J754" si="12">IF(Q732=0,"Não","Sim")</f>
        <v>Não</v>
      </c>
      <c r="K732" s="47">
        <v>44959.0</v>
      </c>
      <c r="L732" s="44"/>
      <c r="M732" s="45" t="s">
        <v>51</v>
      </c>
      <c r="N732" s="116">
        <v>0.012</v>
      </c>
      <c r="O732" s="44" t="s">
        <v>24</v>
      </c>
      <c r="P732" s="49">
        <v>0.0</v>
      </c>
      <c r="Q732" s="50"/>
      <c r="R732" s="50"/>
      <c r="S732" s="45" t="s">
        <v>113</v>
      </c>
      <c r="T732" s="24" t="s">
        <v>2439</v>
      </c>
      <c r="U732" s="9" t="s">
        <v>19</v>
      </c>
      <c r="V732" s="51" t="str">
        <f t="shared" si="8"/>
        <v>Ativo</v>
      </c>
      <c r="W732" s="45"/>
      <c r="X732" s="52" t="s">
        <v>124</v>
      </c>
      <c r="Y732" s="54"/>
      <c r="Z732" s="54"/>
      <c r="AA732" s="54"/>
      <c r="AB732" s="54"/>
      <c r="AC732" s="54">
        <v>0.0</v>
      </c>
      <c r="AD732" s="54">
        <v>2010017.61</v>
      </c>
      <c r="AE732" s="54">
        <v>2031340.41</v>
      </c>
      <c r="AF732" s="54">
        <v>2045094.56</v>
      </c>
      <c r="AG732" s="54">
        <v>2066995.05</v>
      </c>
      <c r="AH732" s="54">
        <v>2086021.94</v>
      </c>
      <c r="AI732" s="54">
        <v>2104306.92</v>
      </c>
      <c r="AJ732" s="54">
        <v>2124517.67</v>
      </c>
      <c r="AK732" s="54">
        <v>2141809.61</v>
      </c>
      <c r="AL732" s="54">
        <v>2160907.49</v>
      </c>
      <c r="AM732" s="54">
        <v>2176880.26</v>
      </c>
      <c r="AN732" s="54">
        <v>2193936.22</v>
      </c>
      <c r="AO732" s="54">
        <v>2213182.04</v>
      </c>
      <c r="AP732" s="53">
        <v>2224003.28</v>
      </c>
      <c r="AQ732" s="53">
        <v>2241552.06</v>
      </c>
      <c r="AR732" s="53">
        <v>1531733.78</v>
      </c>
      <c r="AS732" s="53">
        <v>1540547.0</v>
      </c>
      <c r="AT732" s="53">
        <f t="array" ref="AT732">XLOOKUP(C732,'PL TOTAL D0'!A:A,'PL TOTAL D0'!C:C,"")</f>
        <v>1553698</v>
      </c>
    </row>
    <row r="733" ht="15.75" customHeight="1">
      <c r="A733" s="41" t="s">
        <v>36</v>
      </c>
      <c r="B733" s="238" t="s">
        <v>2440</v>
      </c>
      <c r="C733" s="249" t="s">
        <v>2441</v>
      </c>
      <c r="D733" s="44" t="s">
        <v>18</v>
      </c>
      <c r="E733" s="45" t="s">
        <v>19</v>
      </c>
      <c r="F733" s="44" t="s">
        <v>20</v>
      </c>
      <c r="G733" s="44" t="str">
        <f t="shared" si="1"/>
        <v>Augusto</v>
      </c>
      <c r="H733" s="46" t="s">
        <v>111</v>
      </c>
      <c r="I733" s="46" t="s">
        <v>24</v>
      </c>
      <c r="J733" s="44" t="str">
        <f t="shared" si="12"/>
        <v>Não</v>
      </c>
      <c r="K733" s="47">
        <v>44957.0</v>
      </c>
      <c r="L733" s="44"/>
      <c r="M733" s="45" t="s">
        <v>51</v>
      </c>
      <c r="N733" s="116">
        <v>0.01</v>
      </c>
      <c r="O733" s="44" t="s">
        <v>24</v>
      </c>
      <c r="P733" s="49">
        <v>0.0</v>
      </c>
      <c r="Q733" s="50"/>
      <c r="R733" s="50"/>
      <c r="S733" s="45" t="s">
        <v>113</v>
      </c>
      <c r="T733" s="24" t="s">
        <v>2442</v>
      </c>
      <c r="U733" s="9" t="s">
        <v>19</v>
      </c>
      <c r="V733" s="51" t="str">
        <f t="shared" si="8"/>
        <v>Ativo</v>
      </c>
      <c r="W733" s="45"/>
      <c r="X733" s="52" t="s">
        <v>124</v>
      </c>
      <c r="Y733" s="54"/>
      <c r="Z733" s="54"/>
      <c r="AA733" s="54"/>
      <c r="AB733" s="54"/>
      <c r="AC733" s="54">
        <v>367453.7</v>
      </c>
      <c r="AD733" s="54">
        <v>371328.96</v>
      </c>
      <c r="AE733" s="54">
        <v>376736.61</v>
      </c>
      <c r="AF733" s="54">
        <v>377025.32</v>
      </c>
      <c r="AG733" s="54">
        <v>378013.16</v>
      </c>
      <c r="AH733" s="54">
        <v>375411.82</v>
      </c>
      <c r="AI733" s="54">
        <v>376086.9</v>
      </c>
      <c r="AJ733" s="54">
        <v>375895.74</v>
      </c>
      <c r="AK733" s="54">
        <v>373156.75</v>
      </c>
      <c r="AL733" s="54">
        <v>369535.58</v>
      </c>
      <c r="AM733" s="54">
        <v>368890.63</v>
      </c>
      <c r="AN733" s="54">
        <v>370566.31</v>
      </c>
      <c r="AO733" s="54">
        <v>371332.54</v>
      </c>
      <c r="AP733" s="53">
        <v>360194.42</v>
      </c>
      <c r="AQ733" s="53">
        <v>357875.71</v>
      </c>
      <c r="AR733" s="53">
        <v>302413.17</v>
      </c>
      <c r="AS733" s="53">
        <v>297869.3</v>
      </c>
      <c r="AT733" s="53">
        <f t="array" ref="AT733">XLOOKUP(C733,'PL TOTAL D0'!A:A,'PL TOTAL D0'!C:C,"")</f>
        <v>280188.1</v>
      </c>
    </row>
    <row r="734" ht="15.75" customHeight="1">
      <c r="A734" s="41" t="s">
        <v>36</v>
      </c>
      <c r="B734" s="42" t="s">
        <v>2443</v>
      </c>
      <c r="C734" s="43" t="s">
        <v>2444</v>
      </c>
      <c r="D734" s="44" t="s">
        <v>18</v>
      </c>
      <c r="E734" s="45" t="s">
        <v>19</v>
      </c>
      <c r="F734" s="44" t="s">
        <v>20</v>
      </c>
      <c r="G734" s="44" t="str">
        <f t="shared" si="1"/>
        <v>Augusto</v>
      </c>
      <c r="H734" s="46" t="s">
        <v>111</v>
      </c>
      <c r="I734" s="46" t="s">
        <v>24</v>
      </c>
      <c r="J734" s="44" t="str">
        <f t="shared" si="12"/>
        <v>Não</v>
      </c>
      <c r="K734" s="47">
        <v>45163.0</v>
      </c>
      <c r="L734" s="44"/>
      <c r="M734" s="45" t="s">
        <v>51</v>
      </c>
      <c r="N734" s="116">
        <v>0.012</v>
      </c>
      <c r="O734" s="44" t="s">
        <v>24</v>
      </c>
      <c r="P734" s="49">
        <v>0.0</v>
      </c>
      <c r="Q734" s="50"/>
      <c r="R734" s="50"/>
      <c r="S734" s="45" t="s">
        <v>113</v>
      </c>
      <c r="T734" s="24" t="s">
        <v>2445</v>
      </c>
      <c r="U734" s="9" t="s">
        <v>19</v>
      </c>
      <c r="V734" s="51" t="str">
        <f t="shared" si="8"/>
        <v>Ativo</v>
      </c>
      <c r="W734" s="45"/>
      <c r="X734" s="52" t="s">
        <v>124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>
        <v>0.0</v>
      </c>
      <c r="AJ734" s="54">
        <v>47901.55</v>
      </c>
      <c r="AK734" s="54">
        <v>48256.88</v>
      </c>
      <c r="AL734" s="54">
        <v>48591.25</v>
      </c>
      <c r="AM734" s="54">
        <v>48964.38</v>
      </c>
      <c r="AN734" s="54">
        <v>49359.0</v>
      </c>
      <c r="AO734" s="54">
        <v>59863.5</v>
      </c>
      <c r="AP734" s="53">
        <v>68398.09</v>
      </c>
      <c r="AQ734" s="53">
        <v>69000.88</v>
      </c>
      <c r="AR734" s="53">
        <v>69574.13</v>
      </c>
      <c r="AS734" s="53">
        <v>70142.12</v>
      </c>
      <c r="AT734" s="53">
        <f t="array" ref="AT734">XLOOKUP(C734,'PL TOTAL D0'!A:A,'PL TOTAL D0'!C:C,"")</f>
        <v>70349.28</v>
      </c>
    </row>
    <row r="735" ht="15.75" customHeight="1">
      <c r="A735" s="41" t="s">
        <v>36</v>
      </c>
      <c r="B735" s="64" t="s">
        <v>2446</v>
      </c>
      <c r="C735" s="65" t="s">
        <v>2447</v>
      </c>
      <c r="D735" s="9" t="s">
        <v>18</v>
      </c>
      <c r="E735" s="45" t="s">
        <v>19</v>
      </c>
      <c r="F735" s="9" t="s">
        <v>214</v>
      </c>
      <c r="G735" s="44" t="str">
        <f t="shared" si="1"/>
        <v>Breno</v>
      </c>
      <c r="H735" s="51" t="s">
        <v>111</v>
      </c>
      <c r="I735" s="51" t="s">
        <v>24</v>
      </c>
      <c r="J735" s="44" t="str">
        <f t="shared" si="12"/>
        <v>Sim</v>
      </c>
      <c r="K735" s="57">
        <v>45446.0</v>
      </c>
      <c r="L735" s="44"/>
      <c r="M735" s="129" t="s">
        <v>385</v>
      </c>
      <c r="N735" s="86">
        <v>0.007</v>
      </c>
      <c r="O735" s="87" t="s">
        <v>24</v>
      </c>
      <c r="P735" s="88">
        <v>0.0</v>
      </c>
      <c r="Q735" s="60" t="s">
        <v>2448</v>
      </c>
      <c r="R735" s="50"/>
      <c r="S735" s="24" t="s">
        <v>365</v>
      </c>
      <c r="T735" s="23" t="s">
        <v>2449</v>
      </c>
      <c r="U735" s="9" t="s">
        <v>19</v>
      </c>
      <c r="V735" s="51" t="str">
        <f t="shared" si="8"/>
        <v>Ativo</v>
      </c>
      <c r="W735" s="24" t="s">
        <v>80</v>
      </c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/>
      <c r="AS735" s="53"/>
      <c r="AT735" s="53">
        <f t="array" ref="AT735">XLOOKUP(C735,'PL TOTAL D0'!A:A,'PL TOTAL D0'!C:C,"")</f>
        <v>503028.1</v>
      </c>
    </row>
    <row r="736" ht="15.75" customHeight="1">
      <c r="A736" s="6" t="s">
        <v>36</v>
      </c>
      <c r="B736" s="238" t="s">
        <v>2450</v>
      </c>
      <c r="C736" s="112" t="s">
        <v>2451</v>
      </c>
      <c r="D736" s="9" t="s">
        <v>18</v>
      </c>
      <c r="E736" s="24" t="s">
        <v>46</v>
      </c>
      <c r="F736" s="44" t="s">
        <v>567</v>
      </c>
      <c r="G736" s="44" t="str">
        <f t="shared" si="1"/>
        <v>Augusto</v>
      </c>
      <c r="H736" s="51" t="s">
        <v>111</v>
      </c>
      <c r="I736" s="51" t="s">
        <v>24</v>
      </c>
      <c r="J736" s="44" t="str">
        <f t="shared" si="12"/>
        <v>Não</v>
      </c>
      <c r="K736" s="57">
        <v>45348.0</v>
      </c>
      <c r="L736" s="44"/>
      <c r="M736" s="24" t="s">
        <v>190</v>
      </c>
      <c r="N736" s="213">
        <v>0.025</v>
      </c>
      <c r="O736" s="24" t="s">
        <v>191</v>
      </c>
      <c r="P736" s="215">
        <v>0.2</v>
      </c>
      <c r="Q736" s="60"/>
      <c r="R736" s="60" t="s">
        <v>2452</v>
      </c>
      <c r="S736" s="24" t="s">
        <v>113</v>
      </c>
      <c r="T736" s="24" t="s">
        <v>2453</v>
      </c>
      <c r="U736" s="9" t="s">
        <v>46</v>
      </c>
      <c r="V736" s="51" t="str">
        <f t="shared" si="8"/>
        <v>Ativo</v>
      </c>
      <c r="W736" s="45"/>
      <c r="X736" s="52" t="s">
        <v>124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3">
        <v>177833.16</v>
      </c>
      <c r="AQ736" s="53">
        <v>180938.03</v>
      </c>
      <c r="AR736" s="53">
        <v>173455.26</v>
      </c>
      <c r="AS736" s="53">
        <v>168089.1</v>
      </c>
      <c r="AT736" s="53">
        <f t="array" ref="AT736">XLOOKUP(C736,'PL TOTAL D0'!A:A,'PL TOTAL D0'!C:C,"")</f>
        <v>168367.9</v>
      </c>
    </row>
    <row r="737" ht="15.75" customHeight="1">
      <c r="A737" s="41" t="s">
        <v>36</v>
      </c>
      <c r="B737" s="238" t="s">
        <v>2450</v>
      </c>
      <c r="C737" s="249" t="s">
        <v>2454</v>
      </c>
      <c r="D737" s="44" t="s">
        <v>18</v>
      </c>
      <c r="E737" s="45" t="s">
        <v>46</v>
      </c>
      <c r="F737" s="44" t="s">
        <v>567</v>
      </c>
      <c r="G737" s="44" t="str">
        <f t="shared" si="1"/>
        <v>Augusto</v>
      </c>
      <c r="H737" s="51" t="s">
        <v>111</v>
      </c>
      <c r="I737" s="51" t="s">
        <v>24</v>
      </c>
      <c r="J737" s="44" t="str">
        <f t="shared" si="12"/>
        <v>Não</v>
      </c>
      <c r="K737" s="47">
        <v>44998.0</v>
      </c>
      <c r="L737" s="44"/>
      <c r="M737" s="24" t="s">
        <v>51</v>
      </c>
      <c r="N737" s="213">
        <v>0.012</v>
      </c>
      <c r="O737" s="24" t="s">
        <v>24</v>
      </c>
      <c r="P737" s="215">
        <v>0.0</v>
      </c>
      <c r="Q737" s="60"/>
      <c r="R737" s="60" t="s">
        <v>2455</v>
      </c>
      <c r="S737" s="45" t="s">
        <v>113</v>
      </c>
      <c r="T737" s="24" t="s">
        <v>2456</v>
      </c>
      <c r="U737" s="9" t="s">
        <v>46</v>
      </c>
      <c r="V737" s="51" t="str">
        <f t="shared" si="8"/>
        <v>Ativo</v>
      </c>
      <c r="W737" s="45"/>
      <c r="X737" s="52" t="s">
        <v>124</v>
      </c>
      <c r="Y737" s="54"/>
      <c r="Z737" s="54"/>
      <c r="AA737" s="54"/>
      <c r="AB737" s="54"/>
      <c r="AC737" s="54"/>
      <c r="AD737" s="54">
        <v>4066.02</v>
      </c>
      <c r="AE737" s="54">
        <v>119885.32</v>
      </c>
      <c r="AF737" s="54">
        <v>120387.26</v>
      </c>
      <c r="AG737" s="54">
        <v>122550.79</v>
      </c>
      <c r="AH737" s="54">
        <v>124736.01</v>
      </c>
      <c r="AI737" s="54">
        <v>126205.58</v>
      </c>
      <c r="AJ737" s="54">
        <v>126009.64</v>
      </c>
      <c r="AK737" s="54">
        <v>238439.05</v>
      </c>
      <c r="AL737" s="54">
        <v>238416.3</v>
      </c>
      <c r="AM737" s="54">
        <v>243583.02</v>
      </c>
      <c r="AN737" s="54">
        <v>248332.55</v>
      </c>
      <c r="AO737" s="54">
        <v>244038.43</v>
      </c>
      <c r="AP737" s="53">
        <v>167467.49</v>
      </c>
      <c r="AQ737" s="53">
        <v>168695.58</v>
      </c>
      <c r="AR737" s="53">
        <v>169793.89</v>
      </c>
      <c r="AS737" s="53">
        <v>171131.9</v>
      </c>
      <c r="AT737" s="53">
        <f t="array" ref="AT737">XLOOKUP(C737,'PL TOTAL D0'!A:A,'PL TOTAL D0'!C:C,"")</f>
        <v>172418.8</v>
      </c>
    </row>
    <row r="738" ht="15.75" customHeight="1">
      <c r="A738" s="41" t="s">
        <v>36</v>
      </c>
      <c r="B738" s="42" t="s">
        <v>2457</v>
      </c>
      <c r="C738" s="43" t="s">
        <v>2458</v>
      </c>
      <c r="D738" s="44" t="s">
        <v>49</v>
      </c>
      <c r="E738" s="45" t="s">
        <v>19</v>
      </c>
      <c r="F738" s="44" t="s">
        <v>50</v>
      </c>
      <c r="G738" s="44" t="str">
        <f t="shared" si="1"/>
        <v>Bruno</v>
      </c>
      <c r="H738" s="46" t="s">
        <v>111</v>
      </c>
      <c r="I738" s="46" t="s">
        <v>24</v>
      </c>
      <c r="J738" s="44" t="str">
        <f t="shared" si="12"/>
        <v>Não</v>
      </c>
      <c r="K738" s="47">
        <v>45253.0</v>
      </c>
      <c r="L738" s="44"/>
      <c r="M738" s="45" t="s">
        <v>51</v>
      </c>
      <c r="N738" s="94">
        <v>0.012</v>
      </c>
      <c r="O738" s="95" t="s">
        <v>24</v>
      </c>
      <c r="P738" s="96">
        <v>0.0</v>
      </c>
      <c r="Q738" s="50"/>
      <c r="R738" s="50"/>
      <c r="S738" s="45" t="s">
        <v>113</v>
      </c>
      <c r="T738" s="24" t="s">
        <v>2459</v>
      </c>
      <c r="U738" s="9" t="s">
        <v>19</v>
      </c>
      <c r="V738" s="51" t="str">
        <f t="shared" si="8"/>
        <v>Ativo</v>
      </c>
      <c r="W738" s="45"/>
      <c r="X738" s="52" t="s">
        <v>124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>
        <v>170070.52</v>
      </c>
      <c r="AN738" s="54">
        <v>171445.43</v>
      </c>
      <c r="AO738" s="54">
        <v>607050.12</v>
      </c>
      <c r="AP738" s="53">
        <v>615015.2</v>
      </c>
      <c r="AQ738" s="53">
        <v>623702.07</v>
      </c>
      <c r="AR738" s="53">
        <v>977080.97</v>
      </c>
      <c r="AS738" s="53">
        <v>990953.2</v>
      </c>
      <c r="AT738" s="53">
        <f t="array" ref="AT738">XLOOKUP(C738,'PL TOTAL D0'!A:A,'PL TOTAL D0'!C:C,"")</f>
        <v>1003964</v>
      </c>
    </row>
    <row r="739" ht="15.75" customHeight="1">
      <c r="A739" s="41" t="s">
        <v>36</v>
      </c>
      <c r="B739" s="238" t="s">
        <v>2460</v>
      </c>
      <c r="C739" s="43" t="s">
        <v>2461</v>
      </c>
      <c r="D739" s="44" t="s">
        <v>18</v>
      </c>
      <c r="E739" s="45" t="s">
        <v>175</v>
      </c>
      <c r="F739" s="44" t="s">
        <v>176</v>
      </c>
      <c r="G739" s="44" t="str">
        <f t="shared" si="1"/>
        <v>Augusto</v>
      </c>
      <c r="H739" s="46" t="s">
        <v>111</v>
      </c>
      <c r="I739" s="46" t="s">
        <v>24</v>
      </c>
      <c r="J739" s="44" t="str">
        <f t="shared" si="12"/>
        <v>Sim</v>
      </c>
      <c r="K739" s="47">
        <v>45008.0</v>
      </c>
      <c r="L739" s="44"/>
      <c r="M739" s="45" t="s">
        <v>194</v>
      </c>
      <c r="N739" s="116">
        <v>0.008</v>
      </c>
      <c r="O739" s="45" t="s">
        <v>195</v>
      </c>
      <c r="P739" s="117">
        <v>0.1</v>
      </c>
      <c r="Q739" s="60" t="s">
        <v>2462</v>
      </c>
      <c r="R739" s="50"/>
      <c r="S739" s="45" t="s">
        <v>113</v>
      </c>
      <c r="T739" s="24" t="s">
        <v>2463</v>
      </c>
      <c r="U739" s="9" t="s">
        <v>179</v>
      </c>
      <c r="V739" s="51" t="str">
        <f t="shared" si="8"/>
        <v>Ativo</v>
      </c>
      <c r="W739" s="45"/>
      <c r="X739" s="52" t="s">
        <v>115</v>
      </c>
      <c r="Y739" s="54"/>
      <c r="Z739" s="54"/>
      <c r="AA739" s="54"/>
      <c r="AB739" s="54"/>
      <c r="AC739" s="54"/>
      <c r="AD739" s="54"/>
      <c r="AE739" s="54">
        <v>163277.33</v>
      </c>
      <c r="AF739" s="54">
        <v>169594.56</v>
      </c>
      <c r="AG739" s="54">
        <v>180521.59</v>
      </c>
      <c r="AH739" s="54">
        <v>184229.48</v>
      </c>
      <c r="AI739" s="54">
        <v>191310.25</v>
      </c>
      <c r="AJ739" s="54">
        <v>207176.92</v>
      </c>
      <c r="AK739" s="54">
        <v>205472.06</v>
      </c>
      <c r="AL739" s="54">
        <v>200959.98</v>
      </c>
      <c r="AM739" s="54">
        <v>204814.37</v>
      </c>
      <c r="AN739" s="54">
        <v>213492.69</v>
      </c>
      <c r="AO739" s="54">
        <v>213961.05</v>
      </c>
      <c r="AP739" s="53">
        <v>214669.12</v>
      </c>
      <c r="AQ739" s="53">
        <v>214690.42</v>
      </c>
      <c r="AR739" s="53">
        <v>213125.79</v>
      </c>
      <c r="AS739" s="53">
        <v>213944.5</v>
      </c>
      <c r="AT739" s="53">
        <f t="array" ref="AT739">XLOOKUP(C739,'PL TOTAL D0'!A:A,'PL TOTAL D0'!C:C,"")</f>
        <v>214275</v>
      </c>
    </row>
    <row r="740" ht="15.75" customHeight="1">
      <c r="A740" s="41" t="s">
        <v>36</v>
      </c>
      <c r="B740" s="238" t="s">
        <v>2460</v>
      </c>
      <c r="C740" s="43" t="s">
        <v>2464</v>
      </c>
      <c r="D740" s="44" t="s">
        <v>18</v>
      </c>
      <c r="E740" s="45" t="s">
        <v>175</v>
      </c>
      <c r="F740" s="44" t="s">
        <v>176</v>
      </c>
      <c r="G740" s="44" t="str">
        <f t="shared" si="1"/>
        <v>Augusto</v>
      </c>
      <c r="H740" s="46" t="s">
        <v>111</v>
      </c>
      <c r="I740" s="46" t="s">
        <v>24</v>
      </c>
      <c r="J740" s="44" t="str">
        <f t="shared" si="12"/>
        <v>Não</v>
      </c>
      <c r="K740" s="47">
        <v>45065.0</v>
      </c>
      <c r="L740" s="44"/>
      <c r="M740" s="45" t="s">
        <v>190</v>
      </c>
      <c r="N740" s="116">
        <v>0.025</v>
      </c>
      <c r="O740" s="45" t="s">
        <v>191</v>
      </c>
      <c r="P740" s="117">
        <v>0.2</v>
      </c>
      <c r="Q740" s="60"/>
      <c r="R740" s="50"/>
      <c r="S740" s="45" t="s">
        <v>113</v>
      </c>
      <c r="T740" s="24" t="s">
        <v>2463</v>
      </c>
      <c r="U740" s="9" t="s">
        <v>179</v>
      </c>
      <c r="V740" s="51" t="str">
        <f t="shared" si="8"/>
        <v>Ativo</v>
      </c>
      <c r="W740" s="45"/>
      <c r="X740" s="52" t="s">
        <v>115</v>
      </c>
      <c r="Y740" s="54"/>
      <c r="Z740" s="54"/>
      <c r="AA740" s="54"/>
      <c r="AB740" s="54"/>
      <c r="AC740" s="54"/>
      <c r="AD740" s="54"/>
      <c r="AE740" s="54">
        <v>0.0</v>
      </c>
      <c r="AF740" s="54">
        <v>0.0</v>
      </c>
      <c r="AG740" s="54">
        <v>36143.78</v>
      </c>
      <c r="AH740" s="54">
        <v>149606.67</v>
      </c>
      <c r="AI740" s="54">
        <v>196044.31</v>
      </c>
      <c r="AJ740" s="54">
        <v>200551.99</v>
      </c>
      <c r="AK740" s="54">
        <v>200139.34</v>
      </c>
      <c r="AL740" s="54">
        <v>191279.63</v>
      </c>
      <c r="AM740" s="54">
        <v>205527.0</v>
      </c>
      <c r="AN740" s="54">
        <v>215348.53</v>
      </c>
      <c r="AO740" s="54">
        <v>200476.15</v>
      </c>
      <c r="AP740" s="53">
        <v>203263.17</v>
      </c>
      <c r="AQ740" s="53">
        <v>206222.73</v>
      </c>
      <c r="AR740" s="53">
        <v>197992.05</v>
      </c>
      <c r="AS740" s="53">
        <v>192081.4</v>
      </c>
      <c r="AT740" s="53">
        <f t="array" ref="AT740">XLOOKUP(C740,'PL TOTAL D0'!A:A,'PL TOTAL D0'!C:C,"")</f>
        <v>192412.9</v>
      </c>
    </row>
    <row r="741" ht="15.75" customHeight="1">
      <c r="A741" s="41" t="s">
        <v>36</v>
      </c>
      <c r="B741" s="238" t="s">
        <v>2460</v>
      </c>
      <c r="C741" s="249" t="s">
        <v>2465</v>
      </c>
      <c r="D741" s="44" t="s">
        <v>18</v>
      </c>
      <c r="E741" s="45" t="s">
        <v>175</v>
      </c>
      <c r="F741" s="44" t="s">
        <v>176</v>
      </c>
      <c r="G741" s="44" t="str">
        <f t="shared" si="1"/>
        <v>Breno</v>
      </c>
      <c r="H741" s="46" t="s">
        <v>111</v>
      </c>
      <c r="I741" s="46" t="s">
        <v>24</v>
      </c>
      <c r="J741" s="44" t="str">
        <f t="shared" si="12"/>
        <v>Não</v>
      </c>
      <c r="K741" s="47">
        <v>45008.0</v>
      </c>
      <c r="L741" s="44"/>
      <c r="M741" s="45" t="s">
        <v>51</v>
      </c>
      <c r="N741" s="116">
        <v>0.012</v>
      </c>
      <c r="O741" s="44" t="s">
        <v>24</v>
      </c>
      <c r="P741" s="49">
        <v>0.0</v>
      </c>
      <c r="Q741" s="60"/>
      <c r="R741" s="50"/>
      <c r="S741" s="45" t="s">
        <v>113</v>
      </c>
      <c r="T741" s="24" t="s">
        <v>2463</v>
      </c>
      <c r="U741" s="9" t="s">
        <v>179</v>
      </c>
      <c r="V741" s="51" t="str">
        <f t="shared" si="8"/>
        <v>Ativo</v>
      </c>
      <c r="W741" s="45"/>
      <c r="X741" s="52" t="s">
        <v>115</v>
      </c>
      <c r="Y741" s="54"/>
      <c r="Z741" s="54"/>
      <c r="AA741" s="54"/>
      <c r="AB741" s="54"/>
      <c r="AC741" s="54"/>
      <c r="AD741" s="54"/>
      <c r="AE741" s="54">
        <v>521621.68</v>
      </c>
      <c r="AF741" s="54">
        <v>532518.37</v>
      </c>
      <c r="AG741" s="54">
        <v>507006.42</v>
      </c>
      <c r="AH741" s="54">
        <v>431627.77</v>
      </c>
      <c r="AI741" s="54">
        <v>435468.55</v>
      </c>
      <c r="AJ741" s="54">
        <v>439899.37</v>
      </c>
      <c r="AK741" s="54">
        <v>442964.55</v>
      </c>
      <c r="AL741" s="54">
        <v>446342.96</v>
      </c>
      <c r="AM741" s="54">
        <v>449986.5</v>
      </c>
      <c r="AN741" s="54">
        <v>453760.24</v>
      </c>
      <c r="AO741" s="54">
        <v>457488.96</v>
      </c>
      <c r="AP741" s="53">
        <v>456700.32</v>
      </c>
      <c r="AQ741" s="53">
        <v>460657.48</v>
      </c>
      <c r="AR741" s="53">
        <v>462071.8</v>
      </c>
      <c r="AS741" s="53">
        <v>463926.1</v>
      </c>
      <c r="AT741" s="53">
        <f t="array" ref="AT741">XLOOKUP(C741,'PL TOTAL D0'!A:A,'PL TOTAL D0'!C:C,"")</f>
        <v>467784.5</v>
      </c>
    </row>
    <row r="742" ht="15.75" customHeight="1">
      <c r="A742" s="41" t="s">
        <v>36</v>
      </c>
      <c r="B742" s="238" t="s">
        <v>2466</v>
      </c>
      <c r="C742" s="249" t="s">
        <v>2467</v>
      </c>
      <c r="D742" s="44" t="s">
        <v>18</v>
      </c>
      <c r="E742" s="45" t="s">
        <v>19</v>
      </c>
      <c r="F742" s="44" t="s">
        <v>20</v>
      </c>
      <c r="G742" s="44" t="str">
        <f t="shared" si="1"/>
        <v>Breno</v>
      </c>
      <c r="H742" s="46" t="s">
        <v>111</v>
      </c>
      <c r="I742" s="46" t="s">
        <v>24</v>
      </c>
      <c r="J742" s="44" t="str">
        <f t="shared" si="12"/>
        <v>Não</v>
      </c>
      <c r="K742" s="47">
        <v>44952.0</v>
      </c>
      <c r="L742" s="44"/>
      <c r="M742" s="45" t="s">
        <v>51</v>
      </c>
      <c r="N742" s="116">
        <v>0.012</v>
      </c>
      <c r="O742" s="44" t="s">
        <v>24</v>
      </c>
      <c r="P742" s="49">
        <v>0.0</v>
      </c>
      <c r="Q742" s="41"/>
      <c r="R742" s="60" t="s">
        <v>2468</v>
      </c>
      <c r="S742" s="45" t="s">
        <v>113</v>
      </c>
      <c r="T742" s="24" t="s">
        <v>2469</v>
      </c>
      <c r="U742" s="9" t="s">
        <v>19</v>
      </c>
      <c r="V742" s="51" t="str">
        <f t="shared" si="8"/>
        <v>Ativo</v>
      </c>
      <c r="W742" s="45"/>
      <c r="X742" s="52" t="s">
        <v>124</v>
      </c>
      <c r="Y742" s="54"/>
      <c r="Z742" s="54"/>
      <c r="AA742" s="54"/>
      <c r="AB742" s="54"/>
      <c r="AC742" s="54">
        <v>579196.03</v>
      </c>
      <c r="AD742" s="54">
        <v>798318.68</v>
      </c>
      <c r="AE742" s="54">
        <v>807877.6</v>
      </c>
      <c r="AF742" s="54">
        <v>813726.89</v>
      </c>
      <c r="AG742" s="54">
        <v>887588.24</v>
      </c>
      <c r="AH742" s="54">
        <v>843575.38</v>
      </c>
      <c r="AI742" s="54">
        <v>832895.88</v>
      </c>
      <c r="AJ742" s="54">
        <v>839324.22</v>
      </c>
      <c r="AK742" s="54">
        <v>793669.27</v>
      </c>
      <c r="AL742" s="54">
        <v>798873.52</v>
      </c>
      <c r="AM742" s="54">
        <v>804218.39</v>
      </c>
      <c r="AN742" s="54">
        <v>799945.06</v>
      </c>
      <c r="AO742" s="54">
        <v>806505.87</v>
      </c>
      <c r="AP742" s="53">
        <v>452576.47</v>
      </c>
      <c r="AQ742" s="53">
        <v>456589.58</v>
      </c>
      <c r="AR742" s="53">
        <v>428573.93</v>
      </c>
      <c r="AS742" s="53">
        <v>431991.8</v>
      </c>
      <c r="AT742" s="53">
        <f t="array" ref="AT742">XLOOKUP(C742,'PL TOTAL D0'!A:A,'PL TOTAL D0'!C:C,"")</f>
        <v>435329.3</v>
      </c>
    </row>
    <row r="743" ht="15.75" customHeight="1">
      <c r="A743" s="41" t="s">
        <v>36</v>
      </c>
      <c r="B743" s="61" t="s">
        <v>2470</v>
      </c>
      <c r="C743" s="43" t="s">
        <v>2471</v>
      </c>
      <c r="D743" s="44" t="s">
        <v>18</v>
      </c>
      <c r="E743" s="45" t="s">
        <v>19</v>
      </c>
      <c r="F743" s="44" t="s">
        <v>257</v>
      </c>
      <c r="G743" s="44" t="str">
        <f t="shared" si="1"/>
        <v>Augusto</v>
      </c>
      <c r="H743" s="51" t="s">
        <v>147</v>
      </c>
      <c r="I743" s="51" t="s">
        <v>160</v>
      </c>
      <c r="J743" s="44" t="str">
        <f t="shared" si="12"/>
        <v>Não</v>
      </c>
      <c r="K743" s="47">
        <v>44986.0</v>
      </c>
      <c r="L743" s="45"/>
      <c r="M743" s="45" t="s">
        <v>51</v>
      </c>
      <c r="N743" s="48">
        <v>0.012</v>
      </c>
      <c r="O743" s="44" t="s">
        <v>24</v>
      </c>
      <c r="P743" s="49">
        <v>0.0</v>
      </c>
      <c r="Q743" s="50"/>
      <c r="R743" s="50"/>
      <c r="S743" s="45" t="s">
        <v>113</v>
      </c>
      <c r="T743" s="24" t="s">
        <v>2472</v>
      </c>
      <c r="U743" s="9" t="s">
        <v>19</v>
      </c>
      <c r="V743" s="51" t="str">
        <f t="shared" si="8"/>
        <v>Ativo</v>
      </c>
      <c r="W743" s="45"/>
      <c r="X743" s="52" t="s">
        <v>124</v>
      </c>
      <c r="Y743" s="54"/>
      <c r="Z743" s="54"/>
      <c r="AA743" s="54"/>
      <c r="AB743" s="54"/>
      <c r="AC743" s="54"/>
      <c r="AD743" s="54">
        <v>0.0</v>
      </c>
      <c r="AE743" s="54">
        <v>302924.14</v>
      </c>
      <c r="AF743" s="54">
        <v>305070.15</v>
      </c>
      <c r="AG743" s="54">
        <v>308282.0</v>
      </c>
      <c r="AH743" s="54">
        <v>277.8</v>
      </c>
      <c r="AI743" s="54">
        <v>14.67</v>
      </c>
      <c r="AJ743" s="54">
        <v>14.67</v>
      </c>
      <c r="AK743" s="54">
        <v>14.67</v>
      </c>
      <c r="AL743" s="54">
        <v>14.67</v>
      </c>
      <c r="AM743" s="54">
        <v>14.67</v>
      </c>
      <c r="AN743" s="54">
        <v>14.67</v>
      </c>
      <c r="AO743" s="54">
        <v>14.67</v>
      </c>
      <c r="AP743" s="53">
        <v>14.67</v>
      </c>
      <c r="AQ743" s="53">
        <v>14.67</v>
      </c>
      <c r="AR743" s="53">
        <v>14.67</v>
      </c>
      <c r="AS743" s="53">
        <v>14.67</v>
      </c>
      <c r="AT743" s="53">
        <f t="array" ref="AT743">XLOOKUP(C743,'PL TOTAL D0'!A:A,'PL TOTAL D0'!C:C,"")</f>
        <v>14.67</v>
      </c>
    </row>
    <row r="744" ht="15.75" customHeight="1">
      <c r="A744" s="6" t="s">
        <v>36</v>
      </c>
      <c r="B744" s="55" t="s">
        <v>2473</v>
      </c>
      <c r="C744" s="56" t="s">
        <v>2474</v>
      </c>
      <c r="D744" s="9" t="s">
        <v>56</v>
      </c>
      <c r="E744" s="24" t="s">
        <v>29</v>
      </c>
      <c r="F744" s="9" t="s">
        <v>110</v>
      </c>
      <c r="G744" s="44" t="str">
        <f t="shared" si="1"/>
        <v>Augusto</v>
      </c>
      <c r="H744" s="51" t="s">
        <v>111</v>
      </c>
      <c r="I744" s="51" t="s">
        <v>24</v>
      </c>
      <c r="J744" s="44" t="str">
        <f t="shared" si="12"/>
        <v>Não</v>
      </c>
      <c r="K744" s="57">
        <v>45315.0</v>
      </c>
      <c r="L744" s="45"/>
      <c r="M744" s="24" t="s">
        <v>41</v>
      </c>
      <c r="N744" s="58">
        <v>0.015</v>
      </c>
      <c r="O744" s="9" t="s">
        <v>42</v>
      </c>
      <c r="P744" s="59">
        <v>0.1</v>
      </c>
      <c r="Q744" s="50"/>
      <c r="R744" s="50"/>
      <c r="S744" s="24" t="s">
        <v>113</v>
      </c>
      <c r="T744" s="24" t="s">
        <v>2475</v>
      </c>
      <c r="U744" s="9" t="s">
        <v>29</v>
      </c>
      <c r="V744" s="51" t="str">
        <f t="shared" si="8"/>
        <v>Ativo</v>
      </c>
      <c r="W744" s="45"/>
      <c r="X744" s="52" t="s">
        <v>124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>
        <v>249493.29</v>
      </c>
      <c r="AP744" s="53">
        <v>252033.87</v>
      </c>
      <c r="AQ744" s="53">
        <v>254560.55</v>
      </c>
      <c r="AR744" s="53">
        <v>252704.25</v>
      </c>
      <c r="AS744" s="53">
        <v>251759.9</v>
      </c>
      <c r="AT744" s="53">
        <f t="array" ref="AT744">XLOOKUP(C744,'PL TOTAL D0'!A:A,'PL TOTAL D0'!C:C,"")</f>
        <v>253263.5</v>
      </c>
    </row>
    <row r="745" ht="16.5" customHeight="1">
      <c r="A745" s="41" t="s">
        <v>36</v>
      </c>
      <c r="B745" s="66" t="s">
        <v>2476</v>
      </c>
      <c r="C745" s="67" t="s">
        <v>2477</v>
      </c>
      <c r="D745" s="44" t="s">
        <v>18</v>
      </c>
      <c r="E745" s="45" t="s">
        <v>29</v>
      </c>
      <c r="F745" s="44" t="s">
        <v>142</v>
      </c>
      <c r="G745" s="44" t="str">
        <f t="shared" si="1"/>
        <v>Augusto</v>
      </c>
      <c r="H745" s="46" t="s">
        <v>111</v>
      </c>
      <c r="I745" s="46" t="s">
        <v>24</v>
      </c>
      <c r="J745" s="44" t="str">
        <f t="shared" si="12"/>
        <v>Não</v>
      </c>
      <c r="K745" s="47">
        <v>45182.0</v>
      </c>
      <c r="L745" s="45"/>
      <c r="M745" s="45" t="s">
        <v>51</v>
      </c>
      <c r="N745" s="48">
        <v>0.012</v>
      </c>
      <c r="O745" s="44" t="s">
        <v>24</v>
      </c>
      <c r="P745" s="49">
        <v>0.0</v>
      </c>
      <c r="Q745" s="50"/>
      <c r="R745" s="50"/>
      <c r="S745" s="45" t="s">
        <v>113</v>
      </c>
      <c r="T745" s="24" t="s">
        <v>2478</v>
      </c>
      <c r="U745" s="9" t="s">
        <v>29</v>
      </c>
      <c r="V745" s="51" t="str">
        <f t="shared" si="8"/>
        <v>Ativo</v>
      </c>
      <c r="W745" s="45"/>
      <c r="X745" s="52" t="s">
        <v>124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>
        <v>131676.6</v>
      </c>
      <c r="AL745" s="54">
        <v>142546.85</v>
      </c>
      <c r="AM745" s="54">
        <v>144758.67</v>
      </c>
      <c r="AN745" s="54">
        <v>146016.86</v>
      </c>
      <c r="AO745" s="54">
        <v>147259.55</v>
      </c>
      <c r="AP745" s="53">
        <v>148387.2</v>
      </c>
      <c r="AQ745" s="53">
        <v>149376.34</v>
      </c>
      <c r="AR745" s="53">
        <v>150548.75</v>
      </c>
      <c r="AS745" s="53">
        <v>151824.5</v>
      </c>
      <c r="AT745" s="53">
        <f t="array" ref="AT745">XLOOKUP(C745,'PL TOTAL D0'!A:A,'PL TOTAL D0'!C:C,"")</f>
        <v>153021.3</v>
      </c>
    </row>
    <row r="746" ht="16.5" customHeight="1">
      <c r="A746" s="41" t="s">
        <v>36</v>
      </c>
      <c r="B746" s="42" t="s">
        <v>2479</v>
      </c>
      <c r="C746" s="43" t="s">
        <v>2480</v>
      </c>
      <c r="D746" s="44" t="s">
        <v>18</v>
      </c>
      <c r="E746" s="45" t="s">
        <v>29</v>
      </c>
      <c r="F746" s="44" t="s">
        <v>153</v>
      </c>
      <c r="G746" s="44" t="str">
        <f t="shared" si="1"/>
        <v>#N/A</v>
      </c>
      <c r="H746" s="51" t="s">
        <v>186</v>
      </c>
      <c r="I746" s="51" t="s">
        <v>24</v>
      </c>
      <c r="J746" s="44" t="str">
        <f t="shared" si="12"/>
        <v>Não</v>
      </c>
      <c r="K746" s="47">
        <v>45051.0</v>
      </c>
      <c r="L746" s="68">
        <v>45449.0</v>
      </c>
      <c r="M746" s="45" t="s">
        <v>51</v>
      </c>
      <c r="N746" s="48">
        <v>0.01</v>
      </c>
      <c r="O746" s="44" t="s">
        <v>24</v>
      </c>
      <c r="P746" s="49">
        <v>0.0</v>
      </c>
      <c r="Q746" s="50"/>
      <c r="R746" s="60" t="s">
        <v>240</v>
      </c>
      <c r="S746" s="45" t="s">
        <v>113</v>
      </c>
      <c r="T746" s="24" t="s">
        <v>2481</v>
      </c>
      <c r="U746" s="9" t="s">
        <v>60</v>
      </c>
      <c r="V746" s="51" t="str">
        <f t="shared" si="8"/>
        <v>Encerrado</v>
      </c>
      <c r="W746" s="45"/>
      <c r="X746" s="52" t="s">
        <v>115</v>
      </c>
      <c r="Y746" s="54"/>
      <c r="Z746" s="54"/>
      <c r="AA746" s="54"/>
      <c r="AB746" s="54"/>
      <c r="AC746" s="54"/>
      <c r="AD746" s="54"/>
      <c r="AE746" s="54"/>
      <c r="AF746" s="54">
        <v>1689189.64</v>
      </c>
      <c r="AG746" s="54">
        <v>1696169.83</v>
      </c>
      <c r="AH746" s="54">
        <v>1715562.2</v>
      </c>
      <c r="AI746" s="54">
        <v>1374140.03</v>
      </c>
      <c r="AJ746" s="54">
        <v>0.0</v>
      </c>
      <c r="AK746" s="54">
        <v>0.0</v>
      </c>
      <c r="AL746" s="54">
        <v>0.0</v>
      </c>
      <c r="AM746" s="54">
        <v>0.0</v>
      </c>
      <c r="AN746" s="54">
        <v>0.0</v>
      </c>
      <c r="AO746" s="54">
        <v>0.0</v>
      </c>
      <c r="AP746" s="53">
        <v>0.0</v>
      </c>
      <c r="AQ746" s="53">
        <v>0.0</v>
      </c>
      <c r="AR746" s="53">
        <v>0.0</v>
      </c>
      <c r="AS746" s="53">
        <v>0.0</v>
      </c>
      <c r="AT746" s="53" t="str">
        <f t="array" ref="AT746">XLOOKUP(C746,'PL TOTAL D0'!A:A,'PL TOTAL D0'!C:C,"")</f>
        <v/>
      </c>
    </row>
    <row r="747" ht="16.5" customHeight="1">
      <c r="A747" s="6" t="s">
        <v>36</v>
      </c>
      <c r="B747" s="55" t="s">
        <v>2482</v>
      </c>
      <c r="C747" s="7" t="s">
        <v>2483</v>
      </c>
      <c r="D747" s="9" t="s">
        <v>56</v>
      </c>
      <c r="E747" s="24" t="s">
        <v>29</v>
      </c>
      <c r="F747" s="9" t="s">
        <v>110</v>
      </c>
      <c r="G747" s="44" t="str">
        <f t="shared" si="1"/>
        <v>Breno</v>
      </c>
      <c r="H747" s="51" t="s">
        <v>147</v>
      </c>
      <c r="I747" s="51" t="s">
        <v>148</v>
      </c>
      <c r="J747" s="44" t="str">
        <f t="shared" si="12"/>
        <v>Não</v>
      </c>
      <c r="K747" s="57">
        <v>45359.0</v>
      </c>
      <c r="L747" s="45"/>
      <c r="M747" s="24" t="s">
        <v>67</v>
      </c>
      <c r="N747" s="58">
        <v>0.0</v>
      </c>
      <c r="O747" s="9" t="s">
        <v>24</v>
      </c>
      <c r="P747" s="59">
        <v>0.0</v>
      </c>
      <c r="Q747" s="50"/>
      <c r="R747" s="50"/>
      <c r="S747" s="24" t="s">
        <v>113</v>
      </c>
      <c r="T747" s="5" t="s">
        <v>2484</v>
      </c>
      <c r="U747" s="9" t="s">
        <v>46</v>
      </c>
      <c r="V747" s="51" t="str">
        <f t="shared" si="8"/>
        <v>Ativo</v>
      </c>
      <c r="W747" s="45"/>
      <c r="X747" s="52" t="s">
        <v>115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3"/>
      <c r="AQ747" s="53">
        <v>536257.18</v>
      </c>
      <c r="AR747" s="53">
        <v>560300.31</v>
      </c>
      <c r="AS747" s="53">
        <v>564711.3</v>
      </c>
      <c r="AT747" s="53">
        <f t="array" ref="AT747">XLOOKUP(C747,'PL TOTAL D0'!A:A,'PL TOTAL D0'!C:C,"")</f>
        <v>563857.4</v>
      </c>
    </row>
    <row r="748" ht="15.75" customHeight="1">
      <c r="A748" s="41" t="s">
        <v>36</v>
      </c>
      <c r="B748" s="114" t="s">
        <v>2485</v>
      </c>
      <c r="C748" s="43" t="s">
        <v>2486</v>
      </c>
      <c r="D748" s="44" t="s">
        <v>18</v>
      </c>
      <c r="E748" s="45" t="s">
        <v>19</v>
      </c>
      <c r="F748" s="44" t="s">
        <v>20</v>
      </c>
      <c r="G748" s="44" t="str">
        <f t="shared" si="1"/>
        <v>Augusto</v>
      </c>
      <c r="H748" s="51" t="s">
        <v>147</v>
      </c>
      <c r="I748" s="51" t="s">
        <v>220</v>
      </c>
      <c r="J748" s="44" t="str">
        <f t="shared" si="12"/>
        <v>Não</v>
      </c>
      <c r="K748" s="47">
        <v>44992.0</v>
      </c>
      <c r="L748" s="45"/>
      <c r="M748" s="45" t="s">
        <v>51</v>
      </c>
      <c r="N748" s="48">
        <v>0.01</v>
      </c>
      <c r="O748" s="44" t="s">
        <v>24</v>
      </c>
      <c r="P748" s="49">
        <v>0.0</v>
      </c>
      <c r="Q748" s="50"/>
      <c r="R748" s="50"/>
      <c r="S748" s="45" t="s">
        <v>113</v>
      </c>
      <c r="T748" s="24" t="s">
        <v>2487</v>
      </c>
      <c r="U748" s="9" t="s">
        <v>19</v>
      </c>
      <c r="V748" s="51" t="str">
        <f t="shared" si="8"/>
        <v>Ativo</v>
      </c>
      <c r="W748" s="45"/>
      <c r="X748" s="52" t="s">
        <v>115</v>
      </c>
      <c r="Y748" s="54"/>
      <c r="Z748" s="54"/>
      <c r="AA748" s="54"/>
      <c r="AB748" s="54"/>
      <c r="AC748" s="54"/>
      <c r="AD748" s="54">
        <v>68740.04</v>
      </c>
      <c r="AE748" s="54">
        <v>69255.53</v>
      </c>
      <c r="AF748" s="54">
        <v>69786.2</v>
      </c>
      <c r="AG748" s="54">
        <v>70572.13</v>
      </c>
      <c r="AH748" s="54">
        <v>71251.35</v>
      </c>
      <c r="AI748" s="54">
        <v>61652.23</v>
      </c>
      <c r="AJ748" s="54">
        <v>62276.69</v>
      </c>
      <c r="AK748" s="54">
        <v>62797.85</v>
      </c>
      <c r="AL748" s="54">
        <v>63368.38</v>
      </c>
      <c r="AM748" s="54">
        <v>63801.15</v>
      </c>
      <c r="AN748" s="54">
        <v>64203.2</v>
      </c>
      <c r="AO748" s="54">
        <v>64745.13</v>
      </c>
      <c r="AP748" s="53">
        <v>65189.27</v>
      </c>
      <c r="AQ748" s="53">
        <v>65158.14</v>
      </c>
      <c r="AR748" s="53">
        <v>65720.44</v>
      </c>
      <c r="AS748" s="53">
        <v>0.0</v>
      </c>
      <c r="AT748" s="53">
        <f t="array" ref="AT748">XLOOKUP(C748,'PL TOTAL D0'!A:A,'PL TOTAL D0'!C:C,"")</f>
        <v>20.89</v>
      </c>
    </row>
    <row r="749" ht="15.75" customHeight="1">
      <c r="A749" s="252" t="s">
        <v>36</v>
      </c>
      <c r="B749" s="253" t="s">
        <v>2488</v>
      </c>
      <c r="C749" s="254" t="s">
        <v>2489</v>
      </c>
      <c r="D749" s="255" t="s">
        <v>18</v>
      </c>
      <c r="E749" s="256" t="s">
        <v>29</v>
      </c>
      <c r="F749" s="255" t="s">
        <v>142</v>
      </c>
      <c r="G749" s="44" t="str">
        <f t="shared" si="1"/>
        <v>Augusto</v>
      </c>
      <c r="H749" s="257" t="s">
        <v>147</v>
      </c>
      <c r="I749" s="257" t="s">
        <v>220</v>
      </c>
      <c r="J749" s="44" t="str">
        <f t="shared" si="12"/>
        <v>Não</v>
      </c>
      <c r="K749" s="258">
        <v>44894.0</v>
      </c>
      <c r="L749" s="256"/>
      <c r="M749" s="256" t="s">
        <v>385</v>
      </c>
      <c r="N749" s="259">
        <v>0.007</v>
      </c>
      <c r="O749" s="255" t="s">
        <v>24</v>
      </c>
      <c r="P749" s="260">
        <v>0.0</v>
      </c>
      <c r="Q749" s="50"/>
      <c r="R749" s="261"/>
      <c r="S749" s="256" t="s">
        <v>365</v>
      </c>
      <c r="T749" s="262" t="s">
        <v>2490</v>
      </c>
      <c r="U749" s="263" t="s">
        <v>60</v>
      </c>
      <c r="V749" s="51" t="str">
        <f t="shared" si="8"/>
        <v>Ativo</v>
      </c>
      <c r="W749" s="256"/>
      <c r="X749" s="264" t="s">
        <v>124</v>
      </c>
      <c r="Y749" s="265"/>
      <c r="Z749" s="265"/>
      <c r="AA749" s="265"/>
      <c r="AB749" s="265">
        <v>2655155.41</v>
      </c>
      <c r="AC749" s="265">
        <v>2675570.11</v>
      </c>
      <c r="AD749" s="265">
        <v>2699231.96</v>
      </c>
      <c r="AE749" s="265">
        <v>2728008.19</v>
      </c>
      <c r="AF749" s="265">
        <v>2738653.68</v>
      </c>
      <c r="AG749" s="265">
        <v>2770866.74</v>
      </c>
      <c r="AH749" s="265">
        <v>2798261.37</v>
      </c>
      <c r="AI749" s="265">
        <v>2825569.34</v>
      </c>
      <c r="AJ749" s="265">
        <v>2851375.93</v>
      </c>
      <c r="AK749" s="265">
        <v>2873474.15</v>
      </c>
      <c r="AL749" s="265">
        <v>2892360.45</v>
      </c>
      <c r="AM749" s="265">
        <v>360671.84</v>
      </c>
      <c r="AN749" s="265">
        <v>362643.08</v>
      </c>
      <c r="AO749" s="265">
        <v>220.0</v>
      </c>
      <c r="AP749" s="53">
        <v>170.04</v>
      </c>
      <c r="AQ749" s="53">
        <v>170.67</v>
      </c>
      <c r="AR749" s="53">
        <v>172.16</v>
      </c>
      <c r="AS749" s="53">
        <v>173.05</v>
      </c>
      <c r="AT749" s="53">
        <f t="array" ref="AT749">XLOOKUP(C749,'PL TOTAL D0'!A:A,'PL TOTAL D0'!C:C,"")</f>
        <v>174.41</v>
      </c>
    </row>
    <row r="750" ht="15.75" customHeight="1">
      <c r="A750" s="266" t="s">
        <v>36</v>
      </c>
      <c r="B750" s="64" t="s">
        <v>2491</v>
      </c>
      <c r="C750" s="65" t="s">
        <v>2492</v>
      </c>
      <c r="D750" s="263" t="s">
        <v>49</v>
      </c>
      <c r="E750" s="262" t="s">
        <v>19</v>
      </c>
      <c r="F750" s="9" t="s">
        <v>50</v>
      </c>
      <c r="G750" s="44" t="str">
        <f t="shared" si="1"/>
        <v>Augusto</v>
      </c>
      <c r="H750" s="257" t="s">
        <v>111</v>
      </c>
      <c r="I750" s="257" t="s">
        <v>24</v>
      </c>
      <c r="J750" s="44" t="str">
        <f t="shared" si="12"/>
        <v>Não</v>
      </c>
      <c r="K750" s="267">
        <v>45376.0</v>
      </c>
      <c r="L750" s="256"/>
      <c r="M750" s="262" t="s">
        <v>51</v>
      </c>
      <c r="N750" s="268">
        <v>0.012</v>
      </c>
      <c r="O750" s="263" t="s">
        <v>24</v>
      </c>
      <c r="P750" s="269">
        <v>0.0</v>
      </c>
      <c r="Q750" s="50"/>
      <c r="R750" s="261"/>
      <c r="S750" s="262" t="s">
        <v>113</v>
      </c>
      <c r="T750" s="5" t="s">
        <v>2493</v>
      </c>
      <c r="U750" s="263" t="s">
        <v>19</v>
      </c>
      <c r="V750" s="51" t="str">
        <f t="shared" si="8"/>
        <v>Ativo</v>
      </c>
      <c r="W750" s="256"/>
      <c r="X750" s="264"/>
      <c r="Y750" s="265"/>
      <c r="Z750" s="265"/>
      <c r="AA750" s="265"/>
      <c r="AB750" s="265"/>
      <c r="AC750" s="265"/>
      <c r="AD750" s="265"/>
      <c r="AE750" s="265"/>
      <c r="AF750" s="265"/>
      <c r="AG750" s="265"/>
      <c r="AH750" s="265"/>
      <c r="AI750" s="265"/>
      <c r="AJ750" s="265"/>
      <c r="AK750" s="265"/>
      <c r="AL750" s="265"/>
      <c r="AM750" s="265"/>
      <c r="AN750" s="265"/>
      <c r="AO750" s="265"/>
      <c r="AP750" s="53"/>
      <c r="AQ750" s="53">
        <v>0.0</v>
      </c>
      <c r="AR750" s="53">
        <v>201422.5</v>
      </c>
      <c r="AS750" s="53">
        <v>203080.1</v>
      </c>
      <c r="AT750" s="53">
        <f t="array" ref="AT750">XLOOKUP(C750,'PL TOTAL D0'!A:A,'PL TOTAL D0'!C:C,"")</f>
        <v>204808.8</v>
      </c>
    </row>
    <row r="751" ht="15.75" customHeight="1">
      <c r="A751" s="41" t="s">
        <v>36</v>
      </c>
      <c r="B751" s="238" t="s">
        <v>2494</v>
      </c>
      <c r="C751" s="270" t="s">
        <v>2495</v>
      </c>
      <c r="D751" s="44" t="s">
        <v>18</v>
      </c>
      <c r="E751" s="45" t="s">
        <v>175</v>
      </c>
      <c r="F751" s="44" t="s">
        <v>197</v>
      </c>
      <c r="G751" s="44" t="str">
        <f t="shared" si="1"/>
        <v>Augusto</v>
      </c>
      <c r="H751" s="46" t="s">
        <v>111</v>
      </c>
      <c r="I751" s="46" t="s">
        <v>24</v>
      </c>
      <c r="J751" s="44" t="str">
        <f t="shared" si="12"/>
        <v>Não</v>
      </c>
      <c r="K751" s="47">
        <v>45159.0</v>
      </c>
      <c r="L751" s="62"/>
      <c r="M751" s="45" t="s">
        <v>51</v>
      </c>
      <c r="N751" s="48">
        <v>0.012</v>
      </c>
      <c r="O751" s="44" t="s">
        <v>24</v>
      </c>
      <c r="P751" s="49">
        <v>0.0</v>
      </c>
      <c r="Q751" s="74"/>
      <c r="R751" s="60" t="s">
        <v>2496</v>
      </c>
      <c r="S751" s="45" t="s">
        <v>113</v>
      </c>
      <c r="T751" s="24" t="s">
        <v>2497</v>
      </c>
      <c r="U751" s="9" t="s">
        <v>179</v>
      </c>
      <c r="V751" s="51" t="str">
        <f t="shared" si="8"/>
        <v>Ativo</v>
      </c>
      <c r="W751" s="45"/>
      <c r="X751" s="52" t="s">
        <v>115</v>
      </c>
      <c r="Y751" s="54"/>
      <c r="Z751" s="54"/>
      <c r="AA751" s="54"/>
      <c r="AB751" s="54"/>
      <c r="AC751" s="54"/>
      <c r="AD751" s="54"/>
      <c r="AE751" s="54"/>
      <c r="AF751" s="54">
        <v>0.0</v>
      </c>
      <c r="AG751" s="54">
        <v>0.0</v>
      </c>
      <c r="AH751" s="54">
        <v>0.0</v>
      </c>
      <c r="AI751" s="54">
        <v>0.0</v>
      </c>
      <c r="AJ751" s="54">
        <v>211510.28</v>
      </c>
      <c r="AK751" s="54">
        <v>213108.31</v>
      </c>
      <c r="AL751" s="54">
        <v>214818.17</v>
      </c>
      <c r="AM751" s="54">
        <v>233600.15</v>
      </c>
      <c r="AN751" s="54">
        <v>234755.16</v>
      </c>
      <c r="AO751" s="54">
        <v>236867.04</v>
      </c>
      <c r="AP751" s="53">
        <v>238650.84</v>
      </c>
      <c r="AQ751" s="53">
        <v>240282.31</v>
      </c>
      <c r="AR751" s="53">
        <v>242157.27</v>
      </c>
      <c r="AS751" s="53">
        <v>244070.6</v>
      </c>
      <c r="AT751" s="53">
        <f t="array" ref="AT751">XLOOKUP(C751,'PL TOTAL D0'!A:A,'PL TOTAL D0'!C:C,"")</f>
        <v>245977.1</v>
      </c>
    </row>
    <row r="752" ht="15.75" customHeight="1">
      <c r="A752" s="41" t="s">
        <v>36</v>
      </c>
      <c r="B752" s="64" t="s">
        <v>2498</v>
      </c>
      <c r="C752" s="65" t="s">
        <v>2499</v>
      </c>
      <c r="D752" s="9" t="s">
        <v>77</v>
      </c>
      <c r="E752" s="24" t="s">
        <v>29</v>
      </c>
      <c r="F752" s="9" t="s">
        <v>336</v>
      </c>
      <c r="G752" s="44" t="str">
        <f t="shared" si="1"/>
        <v>Augusto</v>
      </c>
      <c r="H752" s="51" t="s">
        <v>111</v>
      </c>
      <c r="I752" s="51" t="s">
        <v>24</v>
      </c>
      <c r="J752" s="44" t="str">
        <f t="shared" si="12"/>
        <v>Sim</v>
      </c>
      <c r="K752" s="57">
        <v>45407.0</v>
      </c>
      <c r="L752" s="62"/>
      <c r="M752" s="45" t="s">
        <v>51</v>
      </c>
      <c r="N752" s="48">
        <v>0.012</v>
      </c>
      <c r="O752" s="44" t="s">
        <v>24</v>
      </c>
      <c r="P752" s="49">
        <v>0.0</v>
      </c>
      <c r="Q752" s="15" t="s">
        <v>2500</v>
      </c>
      <c r="R752" s="60"/>
      <c r="S752" s="24" t="s">
        <v>113</v>
      </c>
      <c r="T752" s="5" t="s">
        <v>2501</v>
      </c>
      <c r="U752" s="9" t="s">
        <v>29</v>
      </c>
      <c r="V752" s="51" t="str">
        <f t="shared" si="8"/>
        <v>Ativo</v>
      </c>
      <c r="W752" s="24" t="s">
        <v>86</v>
      </c>
      <c r="X752" s="52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3"/>
      <c r="AQ752" s="53"/>
      <c r="AR752" s="53">
        <v>130756.33</v>
      </c>
      <c r="AS752" s="53">
        <v>131987.1</v>
      </c>
      <c r="AT752" s="53">
        <f t="array" ref="AT752">XLOOKUP(C752,'PL TOTAL D0'!A:A,'PL TOTAL D0'!C:C,"")</f>
        <v>132528.1</v>
      </c>
    </row>
    <row r="753" ht="15.75" customHeight="1">
      <c r="A753" s="41" t="s">
        <v>36</v>
      </c>
      <c r="B753" s="64" t="s">
        <v>2502</v>
      </c>
      <c r="C753" s="65" t="s">
        <v>2503</v>
      </c>
      <c r="D753" s="9" t="s">
        <v>1268</v>
      </c>
      <c r="E753" s="24" t="s">
        <v>175</v>
      </c>
      <c r="F753" s="9" t="s">
        <v>2504</v>
      </c>
      <c r="G753" s="44" t="str">
        <f t="shared" si="1"/>
        <v>Augusto</v>
      </c>
      <c r="H753" s="51" t="s">
        <v>111</v>
      </c>
      <c r="I753" s="51" t="s">
        <v>24</v>
      </c>
      <c r="J753" s="44" t="str">
        <f t="shared" si="12"/>
        <v>Não</v>
      </c>
      <c r="K753" s="57">
        <v>45421.0</v>
      </c>
      <c r="L753" s="62"/>
      <c r="M753" s="24" t="s">
        <v>51</v>
      </c>
      <c r="N753" s="58">
        <v>0.012</v>
      </c>
      <c r="O753" s="9" t="s">
        <v>24</v>
      </c>
      <c r="P753" s="59">
        <v>0.0</v>
      </c>
      <c r="Q753" s="15"/>
      <c r="R753" s="60"/>
      <c r="S753" s="24" t="s">
        <v>113</v>
      </c>
      <c r="T753" s="23" t="s">
        <v>2505</v>
      </c>
      <c r="U753" s="9" t="s">
        <v>46</v>
      </c>
      <c r="V753" s="51" t="str">
        <f t="shared" si="8"/>
        <v>Ativo</v>
      </c>
      <c r="W753" s="24" t="s">
        <v>69</v>
      </c>
      <c r="X753" s="52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/>
      <c r="AR753" s="53"/>
      <c r="AS753" s="53">
        <v>100722.2</v>
      </c>
      <c r="AT753" s="53">
        <f t="array" ref="AT753">XLOOKUP(C753,'PL TOTAL D0'!A:A,'PL TOTAL D0'!C:C,"")</f>
        <v>101684.2</v>
      </c>
    </row>
    <row r="754" ht="15.75" customHeight="1">
      <c r="A754" s="41" t="s">
        <v>36</v>
      </c>
      <c r="B754" s="64" t="s">
        <v>2506</v>
      </c>
      <c r="C754" s="65" t="s">
        <v>2507</v>
      </c>
      <c r="D754" s="9" t="s">
        <v>18</v>
      </c>
      <c r="E754" s="24" t="s">
        <v>29</v>
      </c>
      <c r="F754" s="9" t="s">
        <v>624</v>
      </c>
      <c r="G754" s="44" t="str">
        <f t="shared" si="1"/>
        <v>Augusto</v>
      </c>
      <c r="H754" s="51" t="s">
        <v>147</v>
      </c>
      <c r="I754" s="51" t="s">
        <v>148</v>
      </c>
      <c r="J754" s="44" t="str">
        <f t="shared" si="12"/>
        <v>Não</v>
      </c>
      <c r="K754" s="57">
        <v>45394.0</v>
      </c>
      <c r="L754" s="62"/>
      <c r="M754" s="24" t="s">
        <v>67</v>
      </c>
      <c r="N754" s="58">
        <v>0.0</v>
      </c>
      <c r="O754" s="9" t="s">
        <v>24</v>
      </c>
      <c r="P754" s="59">
        <v>0.0</v>
      </c>
      <c r="Q754" s="73"/>
      <c r="R754" s="60"/>
      <c r="S754" s="24" t="s">
        <v>113</v>
      </c>
      <c r="T754" s="5" t="s">
        <v>2508</v>
      </c>
      <c r="U754" s="9" t="s">
        <v>1481</v>
      </c>
      <c r="V754" s="51" t="str">
        <f t="shared" si="8"/>
        <v>Ativo</v>
      </c>
      <c r="W754" s="24" t="s">
        <v>69</v>
      </c>
      <c r="X754" s="52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3"/>
      <c r="AQ754" s="53"/>
      <c r="AR754" s="53">
        <v>40169.61</v>
      </c>
      <c r="AS754" s="53">
        <v>45573.03</v>
      </c>
      <c r="AT754" s="53">
        <f t="array" ref="AT754">XLOOKUP(C754,'PL TOTAL D0'!A:A,'PL TOTAL D0'!C:C,"")</f>
        <v>51030.45</v>
      </c>
    </row>
    <row r="755" ht="15.75" customHeight="1">
      <c r="A755" s="271"/>
      <c r="B755" s="271"/>
      <c r="C755" s="75"/>
      <c r="D755" s="272"/>
      <c r="E755" s="272"/>
      <c r="F755" s="273"/>
      <c r="G755" s="273"/>
      <c r="H755" s="274"/>
      <c r="I755" s="275"/>
      <c r="J755" s="274"/>
      <c r="K755" s="276"/>
      <c r="L755" s="276"/>
      <c r="M755" s="273"/>
      <c r="N755" s="277"/>
      <c r="O755" s="277"/>
      <c r="P755" s="278"/>
      <c r="Q755" s="180"/>
      <c r="R755" s="180"/>
      <c r="S755" s="273"/>
      <c r="T755" s="273"/>
      <c r="U755" s="273"/>
      <c r="V755" s="273"/>
      <c r="W755" s="276"/>
      <c r="X755" s="276"/>
      <c r="Y755" s="279"/>
      <c r="Z755" s="280"/>
      <c r="AA755" s="280"/>
      <c r="AB755" s="280"/>
      <c r="AC755" s="280"/>
      <c r="AD755" s="280"/>
      <c r="AE755" s="280"/>
      <c r="AF755" s="280"/>
      <c r="AG755" s="280"/>
      <c r="AH755" s="280"/>
      <c r="AI755" s="280"/>
      <c r="AJ755" s="280"/>
      <c r="AK755" s="280"/>
      <c r="AL755" s="280"/>
      <c r="AM755" s="280"/>
      <c r="AN755" s="280"/>
      <c r="AO755" s="280"/>
      <c r="AP755" s="280"/>
      <c r="AQ755" s="280"/>
      <c r="AR755" s="280"/>
      <c r="AS755" s="280"/>
      <c r="AT755" s="280"/>
    </row>
    <row r="756" ht="15.75" customHeight="1">
      <c r="A756" s="281"/>
      <c r="B756" s="282" t="s">
        <v>2509</v>
      </c>
      <c r="C756" s="283">
        <f>COUNTIF(H:H,"Ativo")</f>
        <v>506</v>
      </c>
      <c r="D756" s="201"/>
      <c r="E756" s="273"/>
      <c r="F756" s="273"/>
      <c r="G756" s="273"/>
      <c r="H756" s="273"/>
      <c r="I756" s="284"/>
      <c r="J756" s="273"/>
      <c r="K756" s="276"/>
      <c r="L756" s="276"/>
      <c r="M756" s="273"/>
      <c r="N756" s="277"/>
      <c r="O756" s="277"/>
      <c r="P756" s="278"/>
      <c r="Q756" s="180"/>
      <c r="R756" s="180"/>
      <c r="S756" s="273"/>
      <c r="T756" s="201"/>
      <c r="U756" s="201"/>
      <c r="V756" s="273"/>
      <c r="W756" s="276"/>
      <c r="X756" s="276"/>
      <c r="Y756" s="279"/>
      <c r="Z756" s="285">
        <f t="shared" ref="Z756:AG756" si="13">SUM(Z5:Z755)</f>
        <v>0</v>
      </c>
      <c r="AA756" s="285">
        <f t="shared" si="13"/>
        <v>0</v>
      </c>
      <c r="AB756" s="285">
        <f t="shared" si="13"/>
        <v>11487265.99</v>
      </c>
      <c r="AC756" s="285">
        <f t="shared" si="13"/>
        <v>27095720.27</v>
      </c>
      <c r="AD756" s="285">
        <f t="shared" si="13"/>
        <v>67316998.84</v>
      </c>
      <c r="AE756" s="285">
        <f t="shared" si="13"/>
        <v>121282813.8</v>
      </c>
      <c r="AF756" s="285">
        <f t="shared" si="13"/>
        <v>158453126.6</v>
      </c>
      <c r="AG756" s="285">
        <f t="shared" si="13"/>
        <v>176485810.2</v>
      </c>
      <c r="AH756" s="285">
        <f t="shared" ref="AH756:AT756" si="14">SUM(AH3:AH755)</f>
        <v>200973916.2</v>
      </c>
      <c r="AI756" s="285">
        <f t="shared" si="14"/>
        <v>222922707.5</v>
      </c>
      <c r="AJ756" s="285">
        <f t="shared" si="14"/>
        <v>249214850.5</v>
      </c>
      <c r="AK756" s="285">
        <f t="shared" si="14"/>
        <v>250660649.1</v>
      </c>
      <c r="AL756" s="285">
        <f t="shared" si="14"/>
        <v>258435640.9</v>
      </c>
      <c r="AM756" s="285">
        <f t="shared" si="14"/>
        <v>266732383.1</v>
      </c>
      <c r="AN756" s="285">
        <f t="shared" si="14"/>
        <v>274974231.5</v>
      </c>
      <c r="AO756" s="285">
        <f t="shared" si="14"/>
        <v>275664520.8</v>
      </c>
      <c r="AP756" s="285">
        <f t="shared" si="14"/>
        <v>280174492.2</v>
      </c>
      <c r="AQ756" s="285">
        <f t="shared" si="14"/>
        <v>277774998.8</v>
      </c>
      <c r="AR756" s="285">
        <f t="shared" si="14"/>
        <v>278643964.6</v>
      </c>
      <c r="AS756" s="285">
        <f t="shared" si="14"/>
        <v>286606345.5</v>
      </c>
      <c r="AT756" s="285">
        <f t="shared" si="14"/>
        <v>291364904</v>
      </c>
    </row>
    <row r="757" ht="15.75" customHeight="1">
      <c r="A757" s="286"/>
      <c r="B757" s="287" t="s">
        <v>2510</v>
      </c>
      <c r="C757" s="288">
        <f>COUNTIF(H:H,"Inativo")</f>
        <v>163</v>
      </c>
      <c r="D757" s="201"/>
      <c r="E757" s="289"/>
      <c r="F757" s="274"/>
      <c r="G757" s="274"/>
      <c r="H757" s="272"/>
      <c r="I757" s="290"/>
      <c r="J757" s="272"/>
      <c r="K757" s="291"/>
      <c r="L757" s="292"/>
      <c r="M757" s="272"/>
      <c r="N757" s="277"/>
      <c r="O757" s="277"/>
      <c r="P757" s="278"/>
      <c r="Q757" s="180"/>
      <c r="R757" s="180"/>
      <c r="S757" s="273"/>
      <c r="T757" s="201"/>
      <c r="U757" s="201"/>
      <c r="V757" s="273"/>
      <c r="W757" s="292"/>
      <c r="X757" s="292"/>
      <c r="Y757" s="279"/>
      <c r="Z757" s="280"/>
      <c r="AA757" s="280"/>
      <c r="AB757" s="280"/>
      <c r="AC757" s="280"/>
      <c r="AD757" s="280"/>
      <c r="AE757" s="280"/>
      <c r="AF757" s="280"/>
      <c r="AG757" s="280"/>
      <c r="AH757" s="280"/>
      <c r="AI757" s="280"/>
      <c r="AJ757" s="280"/>
      <c r="AK757" s="280"/>
      <c r="AL757" s="280"/>
      <c r="AM757" s="280"/>
      <c r="AN757" s="280"/>
      <c r="AO757" s="280"/>
      <c r="AP757" s="280"/>
      <c r="AQ757" s="280"/>
      <c r="AR757" s="280"/>
      <c r="AS757" s="293"/>
      <c r="AT757" s="293"/>
    </row>
    <row r="758" ht="15.75" customHeight="1">
      <c r="A758" s="286"/>
      <c r="B758" s="287" t="s">
        <v>2511</v>
      </c>
      <c r="C758" s="288">
        <f>COUNTIF(H:H,"Encerrado")</f>
        <v>58</v>
      </c>
      <c r="D758" s="201"/>
      <c r="E758" s="289"/>
      <c r="F758" s="274"/>
      <c r="G758" s="274"/>
      <c r="H758" s="272"/>
      <c r="I758" s="290"/>
      <c r="J758" s="272"/>
      <c r="K758" s="291"/>
      <c r="L758" s="292"/>
      <c r="M758" s="272"/>
      <c r="N758" s="277"/>
      <c r="O758" s="277"/>
      <c r="P758" s="278"/>
      <c r="Q758" s="180"/>
      <c r="R758" s="180"/>
      <c r="S758" s="273"/>
      <c r="T758" s="201"/>
      <c r="U758" s="201"/>
      <c r="V758" s="273"/>
      <c r="W758" s="292"/>
      <c r="X758" s="292"/>
      <c r="Y758" s="279"/>
      <c r="Z758" s="280"/>
      <c r="AA758" s="280"/>
      <c r="AB758" s="280"/>
      <c r="AC758" s="280"/>
      <c r="AD758" s="280"/>
      <c r="AE758" s="280"/>
      <c r="AF758" s="280"/>
      <c r="AG758" s="280"/>
      <c r="AH758" s="280"/>
      <c r="AI758" s="280"/>
      <c r="AJ758" s="280"/>
      <c r="AK758" s="280"/>
      <c r="AL758" s="280"/>
      <c r="AM758" s="280"/>
      <c r="AN758" s="280"/>
      <c r="AO758" s="280"/>
      <c r="AP758" s="280"/>
      <c r="AQ758" s="293"/>
      <c r="AR758" s="280"/>
      <c r="AS758" s="293"/>
      <c r="AT758" s="293"/>
    </row>
    <row r="759" ht="15.75" customHeight="1">
      <c r="A759" s="294"/>
      <c r="B759" s="295" t="s">
        <v>2512</v>
      </c>
      <c r="C759" s="296">
        <f>COUNTIF(H:H,"Pode Operar")</f>
        <v>25</v>
      </c>
      <c r="D759" s="201"/>
      <c r="E759" s="289"/>
      <c r="F759" s="274"/>
      <c r="G759" s="274"/>
      <c r="H759" s="272"/>
      <c r="I759" s="290"/>
      <c r="J759" s="272"/>
      <c r="K759" s="291"/>
      <c r="L759" s="292"/>
      <c r="M759" s="272"/>
      <c r="N759" s="277"/>
      <c r="O759" s="277"/>
      <c r="P759" s="278"/>
      <c r="Q759" s="180"/>
      <c r="R759" s="180"/>
      <c r="S759" s="273"/>
      <c r="T759" s="201"/>
      <c r="U759" s="201"/>
      <c r="V759" s="273"/>
      <c r="W759" s="292"/>
      <c r="X759" s="292"/>
      <c r="Y759" s="279"/>
      <c r="Z759" s="280"/>
      <c r="AA759" s="280"/>
      <c r="AB759" s="280"/>
      <c r="AC759" s="280"/>
      <c r="AD759" s="280"/>
      <c r="AE759" s="280"/>
      <c r="AF759" s="280"/>
      <c r="AG759" s="280"/>
      <c r="AH759" s="280"/>
      <c r="AI759" s="280"/>
      <c r="AJ759" s="280"/>
      <c r="AK759" s="280"/>
      <c r="AL759" s="280"/>
      <c r="AM759" s="280"/>
      <c r="AN759" s="280"/>
      <c r="AO759" s="280"/>
      <c r="AP759" s="280"/>
      <c r="AQ759" s="280"/>
      <c r="AR759" s="280"/>
      <c r="AS759" s="280"/>
      <c r="AT759" s="280"/>
    </row>
    <row r="760" ht="15.75" customHeight="1">
      <c r="A760" s="297"/>
      <c r="B760" s="297"/>
      <c r="C760" s="298"/>
      <c r="D760" s="289"/>
      <c r="E760" s="289"/>
      <c r="F760" s="299"/>
      <c r="G760" s="299"/>
      <c r="H760" s="272"/>
      <c r="I760" s="290"/>
      <c r="J760" s="272"/>
      <c r="K760" s="291"/>
      <c r="L760" s="276"/>
      <c r="M760" s="273"/>
      <c r="N760" s="277"/>
      <c r="O760" s="277"/>
      <c r="P760" s="278"/>
      <c r="Q760" s="180"/>
      <c r="R760" s="180"/>
      <c r="S760" s="273"/>
      <c r="T760" s="300"/>
      <c r="U760" s="273"/>
      <c r="V760" s="273"/>
      <c r="W760" s="276"/>
      <c r="X760" s="276"/>
      <c r="Y760" s="279"/>
      <c r="Z760" s="280"/>
      <c r="AA760" s="280"/>
      <c r="AB760" s="280"/>
      <c r="AC760" s="280"/>
      <c r="AD760" s="280"/>
      <c r="AE760" s="280"/>
      <c r="AF760" s="280"/>
      <c r="AG760" s="280"/>
      <c r="AH760" s="280"/>
      <c r="AI760" s="280"/>
      <c r="AJ760" s="280"/>
      <c r="AK760" s="280"/>
      <c r="AL760" s="280"/>
      <c r="AM760" s="280"/>
      <c r="AN760" s="280"/>
      <c r="AO760" s="280"/>
      <c r="AP760" s="280"/>
      <c r="AQ760" s="280"/>
      <c r="AR760" s="293"/>
      <c r="AS760" s="280"/>
      <c r="AT760" s="293"/>
    </row>
    <row r="761" ht="15.75" customHeight="1">
      <c r="A761" s="297"/>
      <c r="B761" s="297"/>
      <c r="C761" s="298"/>
      <c r="D761" s="289"/>
      <c r="E761" s="289"/>
      <c r="F761" s="299"/>
      <c r="G761" s="299"/>
      <c r="H761" s="272"/>
      <c r="I761" s="290"/>
      <c r="J761" s="272"/>
      <c r="K761" s="291"/>
      <c r="L761" s="276"/>
      <c r="M761" s="273"/>
      <c r="N761" s="277"/>
      <c r="O761" s="277"/>
      <c r="P761" s="278"/>
      <c r="Q761" s="180"/>
      <c r="R761" s="180"/>
      <c r="S761" s="273"/>
      <c r="T761" s="300"/>
      <c r="U761" s="273"/>
      <c r="V761" s="273"/>
      <c r="W761" s="276"/>
      <c r="X761" s="276"/>
      <c r="Y761" s="279"/>
      <c r="Z761" s="280"/>
      <c r="AA761" s="280"/>
      <c r="AB761" s="280"/>
      <c r="AC761" s="280"/>
      <c r="AD761" s="280"/>
      <c r="AE761" s="280"/>
      <c r="AF761" s="280"/>
      <c r="AG761" s="280"/>
      <c r="AH761" s="280"/>
      <c r="AI761" s="280"/>
      <c r="AJ761" s="280"/>
      <c r="AK761" s="280"/>
      <c r="AL761" s="280"/>
      <c r="AM761" s="280"/>
      <c r="AN761" s="280"/>
      <c r="AO761" s="280"/>
      <c r="AP761" s="280"/>
      <c r="AQ761" s="280"/>
      <c r="AR761" s="280"/>
      <c r="AS761" s="280"/>
      <c r="AT761" s="280"/>
    </row>
    <row r="762" ht="15.75" customHeight="1">
      <c r="A762" s="297"/>
      <c r="B762" s="297"/>
      <c r="C762" s="298"/>
      <c r="D762" s="289"/>
      <c r="E762" s="289"/>
      <c r="F762" s="299"/>
      <c r="G762" s="299"/>
      <c r="H762" s="272"/>
      <c r="I762" s="290"/>
      <c r="J762" s="272"/>
      <c r="K762" s="291"/>
      <c r="L762" s="276"/>
      <c r="M762" s="273"/>
      <c r="N762" s="277"/>
      <c r="O762" s="277"/>
      <c r="P762" s="278"/>
      <c r="Q762" s="180"/>
      <c r="R762" s="180"/>
      <c r="S762" s="273"/>
      <c r="T762" s="300"/>
      <c r="U762" s="273"/>
      <c r="V762" s="273"/>
      <c r="W762" s="276"/>
      <c r="X762" s="276"/>
      <c r="Y762" s="279"/>
      <c r="Z762" s="280"/>
      <c r="AA762" s="280"/>
      <c r="AB762" s="280"/>
      <c r="AC762" s="280"/>
      <c r="AD762" s="280"/>
      <c r="AE762" s="280"/>
      <c r="AF762" s="280"/>
      <c r="AG762" s="280"/>
      <c r="AH762" s="280"/>
      <c r="AI762" s="280"/>
      <c r="AJ762" s="280"/>
      <c r="AK762" s="280"/>
      <c r="AL762" s="280"/>
      <c r="AM762" s="280"/>
      <c r="AN762" s="280"/>
      <c r="AO762" s="280"/>
      <c r="AP762" s="280"/>
      <c r="AQ762" s="280"/>
      <c r="AR762" s="280"/>
      <c r="AS762" s="280"/>
      <c r="AT762" s="280"/>
    </row>
    <row r="763" ht="15.75" customHeight="1">
      <c r="A763" s="297"/>
      <c r="B763" s="297"/>
      <c r="C763" s="298"/>
      <c r="D763" s="289"/>
      <c r="E763" s="289"/>
      <c r="F763" s="299"/>
      <c r="G763" s="299"/>
      <c r="H763" s="272"/>
      <c r="I763" s="290"/>
      <c r="J763" s="272"/>
      <c r="K763" s="291"/>
      <c r="L763" s="276"/>
      <c r="M763" s="273"/>
      <c r="N763" s="277"/>
      <c r="O763" s="277"/>
      <c r="P763" s="278"/>
      <c r="Q763" s="180"/>
      <c r="R763" s="180"/>
      <c r="S763" s="273"/>
      <c r="T763" s="300"/>
      <c r="U763" s="273"/>
      <c r="V763" s="273"/>
      <c r="W763" s="276"/>
      <c r="X763" s="276"/>
      <c r="Y763" s="279"/>
      <c r="Z763" s="280"/>
      <c r="AA763" s="280"/>
      <c r="AB763" s="280"/>
      <c r="AC763" s="280"/>
      <c r="AD763" s="280"/>
      <c r="AE763" s="280"/>
      <c r="AF763" s="280"/>
      <c r="AG763" s="280"/>
      <c r="AH763" s="280"/>
      <c r="AI763" s="280"/>
      <c r="AJ763" s="280"/>
      <c r="AK763" s="280"/>
      <c r="AL763" s="280"/>
      <c r="AM763" s="280"/>
      <c r="AN763" s="280"/>
      <c r="AO763" s="280"/>
      <c r="AP763" s="280"/>
      <c r="AQ763" s="280"/>
      <c r="AR763" s="280"/>
      <c r="AS763" s="280"/>
      <c r="AT763" s="280"/>
    </row>
    <row r="764" ht="15.75" customHeight="1">
      <c r="A764" s="297"/>
      <c r="B764" s="297"/>
      <c r="C764" s="298"/>
      <c r="D764" s="289"/>
      <c r="E764" s="289"/>
      <c r="F764" s="299"/>
      <c r="G764" s="299"/>
      <c r="H764" s="272"/>
      <c r="I764" s="290"/>
      <c r="J764" s="272"/>
      <c r="K764" s="291"/>
      <c r="L764" s="276"/>
      <c r="M764" s="273"/>
      <c r="N764" s="277"/>
      <c r="O764" s="277"/>
      <c r="P764" s="278"/>
      <c r="Q764" s="180"/>
      <c r="R764" s="180"/>
      <c r="S764" s="273"/>
      <c r="T764" s="300"/>
      <c r="U764" s="273"/>
      <c r="V764" s="273"/>
      <c r="W764" s="276"/>
      <c r="X764" s="276"/>
      <c r="Y764" s="279"/>
      <c r="Z764" s="280"/>
      <c r="AA764" s="280"/>
      <c r="AB764" s="280"/>
      <c r="AC764" s="280"/>
      <c r="AD764" s="280"/>
      <c r="AE764" s="280"/>
      <c r="AF764" s="280"/>
      <c r="AG764" s="280"/>
      <c r="AH764" s="280"/>
      <c r="AI764" s="280"/>
      <c r="AJ764" s="280"/>
      <c r="AK764" s="280"/>
      <c r="AL764" s="280"/>
      <c r="AM764" s="280"/>
      <c r="AN764" s="280"/>
      <c r="AO764" s="280"/>
      <c r="AP764" s="280"/>
      <c r="AQ764" s="280"/>
      <c r="AR764" s="293"/>
      <c r="AS764" s="280"/>
      <c r="AT764" s="280"/>
    </row>
    <row r="765" ht="15.75" customHeight="1">
      <c r="A765" s="297"/>
      <c r="B765" s="297"/>
      <c r="C765" s="298"/>
      <c r="D765" s="289"/>
      <c r="E765" s="289"/>
      <c r="F765" s="299"/>
      <c r="G765" s="299"/>
      <c r="H765" s="272"/>
      <c r="I765" s="290"/>
      <c r="J765" s="272"/>
      <c r="K765" s="291"/>
      <c r="L765" s="276"/>
      <c r="M765" s="273"/>
      <c r="N765" s="277"/>
      <c r="O765" s="277"/>
      <c r="P765" s="278"/>
      <c r="Q765" s="180"/>
      <c r="R765" s="180"/>
      <c r="S765" s="273"/>
      <c r="T765" s="300"/>
      <c r="U765" s="273"/>
      <c r="V765" s="273"/>
      <c r="W765" s="276"/>
      <c r="X765" s="276"/>
      <c r="Y765" s="279"/>
      <c r="Z765" s="280"/>
      <c r="AA765" s="280"/>
      <c r="AB765" s="280"/>
      <c r="AC765" s="280"/>
      <c r="AD765" s="280"/>
      <c r="AE765" s="280"/>
      <c r="AF765" s="280"/>
      <c r="AG765" s="280"/>
      <c r="AH765" s="280"/>
      <c r="AI765" s="280"/>
      <c r="AJ765" s="280"/>
      <c r="AK765" s="280"/>
      <c r="AL765" s="280"/>
      <c r="AM765" s="280"/>
      <c r="AN765" s="280"/>
      <c r="AO765" s="280"/>
      <c r="AP765" s="280"/>
      <c r="AQ765" s="280"/>
      <c r="AR765" s="280"/>
      <c r="AS765" s="280"/>
      <c r="AT765" s="280"/>
    </row>
    <row r="766" ht="15.75" customHeight="1">
      <c r="A766" s="297"/>
      <c r="B766" s="297"/>
      <c r="C766" s="298"/>
      <c r="D766" s="289"/>
      <c r="E766" s="289"/>
      <c r="F766" s="299"/>
      <c r="G766" s="299"/>
      <c r="H766" s="272"/>
      <c r="I766" s="290"/>
      <c r="J766" s="272"/>
      <c r="K766" s="291"/>
      <c r="L766" s="276"/>
      <c r="M766" s="273"/>
      <c r="N766" s="277"/>
      <c r="O766" s="277"/>
      <c r="P766" s="278"/>
      <c r="Q766" s="180"/>
      <c r="R766" s="180"/>
      <c r="S766" s="273"/>
      <c r="T766" s="300"/>
      <c r="U766" s="273"/>
      <c r="V766" s="273"/>
      <c r="W766" s="276"/>
      <c r="X766" s="276"/>
      <c r="Y766" s="279"/>
      <c r="Z766" s="280"/>
      <c r="AA766" s="280"/>
      <c r="AB766" s="280"/>
      <c r="AC766" s="280"/>
      <c r="AD766" s="280"/>
      <c r="AE766" s="280"/>
      <c r="AF766" s="280"/>
      <c r="AG766" s="280"/>
      <c r="AH766" s="280"/>
      <c r="AI766" s="280"/>
      <c r="AJ766" s="280"/>
      <c r="AK766" s="280"/>
      <c r="AL766" s="280"/>
      <c r="AM766" s="280"/>
      <c r="AN766" s="280"/>
      <c r="AO766" s="280"/>
      <c r="AP766" s="280"/>
      <c r="AQ766" s="280"/>
      <c r="AR766" s="280"/>
      <c r="AS766" s="280"/>
      <c r="AT766" s="280"/>
    </row>
    <row r="767" ht="15.75" customHeight="1">
      <c r="A767" s="297"/>
      <c r="B767" s="297"/>
      <c r="C767" s="298"/>
      <c r="D767" s="289"/>
      <c r="E767" s="289"/>
      <c r="F767" s="299"/>
      <c r="G767" s="299"/>
      <c r="H767" s="272"/>
      <c r="I767" s="290"/>
      <c r="J767" s="272"/>
      <c r="K767" s="291"/>
      <c r="L767" s="276"/>
      <c r="M767" s="273"/>
      <c r="N767" s="277"/>
      <c r="O767" s="277"/>
      <c r="P767" s="278"/>
      <c r="Q767" s="180"/>
      <c r="R767" s="180"/>
      <c r="S767" s="273"/>
      <c r="T767" s="300"/>
      <c r="U767" s="273"/>
      <c r="V767" s="273"/>
      <c r="W767" s="276"/>
      <c r="X767" s="276"/>
      <c r="Y767" s="279"/>
      <c r="Z767" s="280"/>
      <c r="AA767" s="280"/>
      <c r="AB767" s="280"/>
      <c r="AC767" s="280"/>
      <c r="AD767" s="280"/>
      <c r="AE767" s="280"/>
      <c r="AF767" s="280"/>
      <c r="AG767" s="280"/>
      <c r="AH767" s="280"/>
      <c r="AI767" s="280"/>
      <c r="AJ767" s="280"/>
      <c r="AK767" s="280"/>
      <c r="AL767" s="280"/>
      <c r="AM767" s="280"/>
      <c r="AN767" s="280"/>
      <c r="AO767" s="280"/>
      <c r="AP767" s="280"/>
      <c r="AQ767" s="280"/>
      <c r="AR767" s="280"/>
      <c r="AS767" s="280"/>
      <c r="AT767" s="280"/>
    </row>
    <row r="768" ht="15.75" customHeight="1">
      <c r="A768" s="297"/>
      <c r="B768" s="297"/>
      <c r="C768" s="298"/>
      <c r="D768" s="289"/>
      <c r="E768" s="289"/>
      <c r="F768" s="299"/>
      <c r="G768" s="299"/>
      <c r="H768" s="272"/>
      <c r="I768" s="290"/>
      <c r="J768" s="272"/>
      <c r="K768" s="291"/>
      <c r="L768" s="276"/>
      <c r="M768" s="273"/>
      <c r="N768" s="277"/>
      <c r="O768" s="277"/>
      <c r="P768" s="278"/>
      <c r="Q768" s="180"/>
      <c r="R768" s="180"/>
      <c r="S768" s="273"/>
      <c r="T768" s="300"/>
      <c r="U768" s="273"/>
      <c r="V768" s="273"/>
      <c r="W768" s="276"/>
      <c r="X768" s="276"/>
      <c r="Y768" s="279"/>
      <c r="Z768" s="280"/>
      <c r="AA768" s="280"/>
      <c r="AB768" s="280"/>
      <c r="AC768" s="280"/>
      <c r="AD768" s="280"/>
      <c r="AE768" s="280"/>
      <c r="AF768" s="280"/>
      <c r="AG768" s="280"/>
      <c r="AH768" s="280"/>
      <c r="AI768" s="280"/>
      <c r="AJ768" s="280"/>
      <c r="AK768" s="280"/>
      <c r="AL768" s="280"/>
      <c r="AM768" s="280"/>
      <c r="AN768" s="280"/>
      <c r="AO768" s="280"/>
      <c r="AP768" s="280"/>
      <c r="AQ768" s="280"/>
      <c r="AR768" s="280"/>
      <c r="AS768" s="280"/>
      <c r="AT768" s="280"/>
    </row>
    <row r="769" ht="15.75" customHeight="1">
      <c r="A769" s="297"/>
      <c r="B769" s="297"/>
      <c r="C769" s="298"/>
      <c r="D769" s="289"/>
      <c r="E769" s="289"/>
      <c r="F769" s="299"/>
      <c r="G769" s="299"/>
      <c r="H769" s="272"/>
      <c r="I769" s="290"/>
      <c r="J769" s="272"/>
      <c r="K769" s="291"/>
      <c r="L769" s="276"/>
      <c r="M769" s="273"/>
      <c r="N769" s="277"/>
      <c r="O769" s="277"/>
      <c r="P769" s="278"/>
      <c r="Q769" s="180"/>
      <c r="R769" s="180"/>
      <c r="S769" s="273"/>
      <c r="T769" s="300"/>
      <c r="U769" s="273"/>
      <c r="V769" s="273"/>
      <c r="W769" s="276"/>
      <c r="X769" s="276"/>
      <c r="Y769" s="279"/>
      <c r="Z769" s="280"/>
      <c r="AA769" s="280"/>
      <c r="AB769" s="280"/>
      <c r="AC769" s="280"/>
      <c r="AD769" s="280"/>
      <c r="AE769" s="280"/>
      <c r="AF769" s="280"/>
      <c r="AG769" s="280"/>
      <c r="AH769" s="280"/>
      <c r="AI769" s="280"/>
      <c r="AJ769" s="280"/>
      <c r="AK769" s="280"/>
      <c r="AL769" s="280"/>
      <c r="AM769" s="280"/>
      <c r="AN769" s="280"/>
      <c r="AO769" s="280"/>
      <c r="AP769" s="280"/>
      <c r="AQ769" s="280"/>
      <c r="AR769" s="280"/>
      <c r="AS769" s="280"/>
      <c r="AT769" s="280"/>
    </row>
    <row r="770" ht="15.75" customHeight="1">
      <c r="A770" s="297"/>
      <c r="B770" s="297"/>
      <c r="C770" s="298"/>
      <c r="D770" s="289"/>
      <c r="E770" s="289"/>
      <c r="F770" s="299"/>
      <c r="G770" s="299"/>
      <c r="H770" s="272"/>
      <c r="I770" s="290"/>
      <c r="J770" s="272"/>
      <c r="K770" s="291"/>
      <c r="L770" s="276"/>
      <c r="M770" s="273"/>
      <c r="N770" s="277"/>
      <c r="O770" s="277"/>
      <c r="P770" s="278"/>
      <c r="Q770" s="180"/>
      <c r="R770" s="180"/>
      <c r="S770" s="273"/>
      <c r="T770" s="300"/>
      <c r="U770" s="273"/>
      <c r="V770" s="273"/>
      <c r="W770" s="276"/>
      <c r="X770" s="276"/>
      <c r="Y770" s="279"/>
      <c r="Z770" s="280"/>
      <c r="AA770" s="280"/>
      <c r="AB770" s="280"/>
      <c r="AC770" s="280"/>
      <c r="AD770" s="280"/>
      <c r="AE770" s="280"/>
      <c r="AF770" s="280"/>
      <c r="AG770" s="280"/>
      <c r="AH770" s="280"/>
      <c r="AI770" s="280"/>
      <c r="AJ770" s="280"/>
      <c r="AK770" s="280"/>
      <c r="AL770" s="280"/>
      <c r="AM770" s="280"/>
      <c r="AN770" s="280"/>
      <c r="AO770" s="280"/>
      <c r="AP770" s="280"/>
      <c r="AQ770" s="280"/>
      <c r="AR770" s="280"/>
      <c r="AS770" s="280"/>
      <c r="AT770" s="280"/>
    </row>
  </sheetData>
  <customSheetViews>
    <customSheetView guid="{7D03F1B7-8267-4D56-B1BD-CDB142D3CF56}" filter="1" showAutoFilter="1">
      <autoFilter ref="$D$2:$F$760"/>
    </customSheetView>
    <customSheetView guid="{FF51AE7E-B296-4040-9088-C9C527AF3DF8}" filter="1" showAutoFilter="1">
      <autoFilter ref="$A$1:$AP$752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E1A51EE-7B23-4FF6-A84F-71BF7A232B95}" filter="1" showAutoFilter="1">
      <autoFilter ref="$A$1:$AT$755"/>
    </customSheetView>
    <customSheetView guid="{96F2C6FE-190D-45A2-ADF3-4D2315984FBA}" filter="1" showAutoFilter="1">
      <autoFilter ref="$A$1:$AQ$752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806A102-35C3-4C7B-8429-CEDABE13C4A8}" filter="1" showAutoFilter="1">
      <autoFilter ref="$A$1:$AL$75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3769F273-85A0-4E91-8AA8-965C11B3650F}" filter="1" showAutoFilter="1">
      <autoFilter ref="$A$1:$AK$75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B2BAE64-92BE-450D-8392-C46ABF8A704F}" filter="1" showAutoFilter="1">
      <autoFilter ref="$A$1:$AQ$752">
        <filterColumn colId="7">
          <filters>
            <filter val="Pode Operar"/>
          </filters>
        </filterColumn>
      </autoFilter>
    </customSheetView>
    <customSheetView guid="{0C09D906-ED3F-4583-BFF8-529D56DBA250}" filter="1" showAutoFilter="1">
      <autoFilter ref="$A$1:$AK$755"/>
    </customSheetView>
    <customSheetView guid="{BD72888E-4DBD-4912-8210-3DDB21B1AB2C}" filter="1" showAutoFilter="1">
      <autoFilter ref="$A$1:$AO$752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A4B0C5F-41B9-4CCD-AEF1-255617B8DD18}" filter="1" showAutoFilter="1">
      <autoFilter ref="$B$2:$AF$755"/>
    </customSheetView>
    <customSheetView guid="{D4963A21-BEF1-45F4-BBD8-5CF3100D3F93}" filter="1" showAutoFilter="1">
      <autoFilter ref="$A$2:$AQ$752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54A14326-D07A-4F2B-BCE6-EF046B4F9065}" filter="1" showAutoFilter="1">
      <autoFilter ref="$AI$2:$AI$760"/>
    </customSheetView>
    <customSheetView guid="{7A80DF68-BF56-4047-AEB8-17FDCCDBDC19}" filter="1" showAutoFilter="1">
      <autoFilter ref="$A$1:$AO$752"/>
    </customSheetView>
    <customSheetView guid="{4C6FD62D-4548-4D84-A9CD-81A1CC0BE60A}" filter="1" showAutoFilter="1">
      <autoFilter ref="$A$2:$AN$75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8BA7381-F27C-43E2-9387-B7B04E1A46A9}" filter="1" showAutoFilter="1">
      <autoFilter ref="$A$1:$AO$75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CF0B4949-8801-483B-AA31-CFDE015E6470}" filter="1" showAutoFilter="1">
      <autoFilter ref="$A$1:$AO$75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E68B152C-8690-441B-A09B-6C3BC4D16914}" filter="1" showAutoFilter="1">
      <autoFilter ref="$A$1:$AQ$75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18969D55-21BE-411D-B462-A709810296EE}" filter="1" showAutoFilter="1">
      <autoFilter ref="$A$2:$AK$755">
        <filterColumn colId="3">
          <filters blank="1">
            <filter val="Bluemetrix (MI)"/>
            <filter val="Altum"/>
            <filter val="VcInvest"/>
            <filter val="Voga"/>
          </filters>
        </filterColumn>
      </autoFilter>
    </customSheetView>
    <customSheetView guid="{7192E8AC-CA55-4F9F-84C2-D880553CB30B}" filter="1" showAutoFilter="1">
      <autoFilter ref="$A$2:$AK$755"/>
    </customSheetView>
    <customSheetView guid="{3EA19694-1FA7-4B1C-B652-5BCEFC4A4C26}" filter="1" showAutoFilter="1">
      <autoFilter ref="$A$1:$AK$755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507B9848-49F7-4845-B55F-E10EBA13EAC3}" filter="1" showAutoFilter="1">
      <autoFilter ref="$A$1:$AQ$752">
        <filterColumn colId="12">
          <filters>
            <filter val="FUND"/>
          </filters>
        </filterColumn>
      </autoFilter>
    </customSheetView>
    <customSheetView guid="{E722D250-D6F2-4701-AC1D-C53FE72C3306}" filter="1" showAutoFilter="1">
      <autoFilter ref="$A$1:$AL$75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C0765D6-443C-4737-892A-EB9137289694}" filter="1" showAutoFilter="1">
      <autoFilter ref="$K$2:$K$760"/>
    </customSheetView>
    <customSheetView guid="{B7A15A9A-7B67-430D-94DC-213EA4DEB692}" filter="1" showAutoFilter="1">
      <autoFilter ref="$M$2:$O$760"/>
    </customSheetView>
    <customSheetView guid="{8DD4DD30-59F7-4BE4-9089-ABEF10DC131C}" filter="1" showAutoFilter="1">
      <autoFilter ref="$AG$2:$AG$760"/>
    </customSheetView>
    <customSheetView guid="{B1DD3DE1-23A8-450C-BF5B-29ADBB23E4F0}" filter="1" showAutoFilter="1">
      <autoFilter ref="$B$2:$AI$76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F4CD536-6D0D-4DDC-918B-DCE07DDA829E}" filter="1" showAutoFilter="1">
      <autoFilter ref="$A$1:$AK$755">
        <filterColumn colId="6">
          <filters blank="1">
            <filter val="Augusto"/>
            <filter val="#N/A"/>
          </filters>
        </filterColumn>
      </autoFilter>
    </customSheetView>
    <customSheetView guid="{1D2CC2A0-B9ED-4B82-9F31-9F1F0816742A}" filter="1" showAutoFilter="1">
      <autoFilter ref="$F$2:$F$760"/>
    </customSheetView>
    <customSheetView guid="{0EC88489-C028-4982-B1AF-A39A36E415E3}" filter="1" showAutoFilter="1">
      <autoFilter ref="$A$1:$AK$760"/>
    </customSheetView>
    <customSheetView guid="{A39EDF89-2A90-4871-B8E0-7743C5F8ED8C}" filter="1" showAutoFilter="1">
      <autoFilter ref="$A$1:$AN$752"/>
    </customSheetView>
    <customSheetView guid="{1A66DACC-A09E-48C8-B4C1-B16A90BB58D4}" filter="1" showAutoFilter="1">
      <autoFilter ref="$A$1:$AK$75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CF0CBEFA-B7E3-42B1-A15C-4E1FC2E4AFB1}" filter="1" showAutoFilter="1">
      <autoFilter ref="$A$1:$AO$76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DB91D35-17B3-4444-8BFA-1ABB17BC3602}" filter="1" showAutoFilter="1">
      <autoFilter ref="$A$1:$AO$75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F5A49F3-0E33-4B26-B2B8-52934774138A}" filter="1" showAutoFilter="1">
      <autoFilter ref="$A$1:$AL$760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F96EA9B-40FA-425F-B630-85D90F5F1DC7}" filter="1" showAutoFilter="1">
      <autoFilter ref="$A$2:$AO$75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6088232-1B8B-4D1D-B0E2-B392648607EF}" filter="1" showAutoFilter="1">
      <autoFilter ref="$B$2:$AI$755"/>
    </customSheetView>
    <customSheetView guid="{B794E871-8938-4FEB-8289-CEF11EF04680}" filter="1" showAutoFilter="1">
      <autoFilter ref="$A$1:$AO$752"/>
    </customSheetView>
    <customSheetView guid="{2E4BA9CA-ABB9-494A-A787-4B398D6F993B}" filter="1" showAutoFilter="1">
      <autoFilter ref="$A$1:$AP$752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8F75A1DA-DE5A-4D2A-9E28-9292DBBBC6C0}" filter="1" showAutoFilter="1">
      <autoFilter ref="$A$2:$AN$75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1/07/2024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CDF24EE-BA94-44EA-8F1F-2AAA096120F6}" filter="1" showAutoFilter="1">
      <autoFilter ref="$F$2:$M$760"/>
    </customSheetView>
    <customSheetView guid="{4C49415B-633D-4CD6-B5A7-B86957C7F0F4}" filter="1" showAutoFilter="1">
      <autoFilter ref="$A$2:$AO$75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F1E5DE7-844A-483C-A170-0AE83359E259}" filter="1" showAutoFilter="1">
      <autoFilter ref="$F$2:$F$760"/>
    </customSheetView>
    <customSheetView guid="{82A01D59-87B6-44AD-AF63-547C54BA4453}" filter="1" showAutoFilter="1">
      <autoFilter ref="$A$1:$AL$755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A597D11-8E1D-4893-B3BA-F74A24AF57CA}" filter="1" showAutoFilter="1">
      <autoFilter ref="$A$2:$AM$752">
        <filterColumn colId="12">
          <filters>
            <filter val="CON/ GR"/>
            <filter val="CORP"/>
            <filter val="MOD/ GR"/>
          </filters>
        </filterColumn>
      </autoFilter>
    </customSheetView>
    <customSheetView guid="{3565C4BC-D469-4CC3-B836-E84C7086ACE4}" filter="1" showAutoFilter="1">
      <autoFilter ref="$A$1:$AK$755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81F6B05C-383C-47AD-8DF0-B1359F7F4425}" filter="1" showAutoFilter="1">
      <autoFilter ref="$A$2:$AP$75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BD3FA36-6BA3-4640-A2AB-4479F35A49FD}" filter="1" showAutoFilter="1">
      <autoFilter ref="$AI$2:$AI$760"/>
    </customSheetView>
    <customSheetView guid="{8E2F360B-3412-4E9E-B817-29E08EAC1613}" filter="1" showAutoFilter="1">
      <autoFilter ref="$A$1:$AK$75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1369CE4-C83A-4373-B2C3-139B60F8B101}" filter="1" showAutoFilter="1">
      <autoFilter ref="$A$1:$AK$75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5F975D19-4C92-4B91-B550-29158132308B}" filter="1" showAutoFilter="1">
      <autoFilter ref="$A$1:$AO$75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CE3A9563-F151-43B1-B2EA-112B1C3F8B50}" filter="1" showAutoFilter="1">
      <autoFilter ref="$A$1:$AP$752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EF95D9B-8C58-42B8-800A-F6D0FEC419B7}" filter="1" showAutoFilter="1">
      <autoFilter ref="$B$2:$AJ$755">
        <filterColumn colId="6">
          <filters blank="1">
            <filter val="Inativo"/>
            <filter val="Ativo"/>
          </filters>
        </filterColumn>
      </autoFilter>
    </customSheetView>
    <customSheetView guid="{A3CA587E-9CCA-41F3-8B40-0D3BD88B4961}" filter="1" showAutoFilter="1">
      <autoFilter ref="$B$2:$AH$755"/>
    </customSheetView>
    <customSheetView guid="{84F4F9B0-AEC8-4CF1-A91D-D81F288EF390}" filter="1" showAutoFilter="1">
      <autoFilter ref="$B$2:$AH$760"/>
    </customSheetView>
    <customSheetView guid="{BE3CBE5A-0B9C-4281-AB6B-750CA2A76510}" filter="1" showAutoFilter="1">
      <autoFilter ref="$A$1:$AP$752"/>
    </customSheetView>
    <customSheetView guid="{18A98FE0-033B-4CF3-8818-50D3AEC0A15C}" filter="1" showAutoFilter="1">
      <autoFilter ref="$B$2:$AF$755"/>
    </customSheetView>
    <customSheetView guid="{9D0B1D4A-0255-4A24-8619-5270948D2655}" filter="1" showAutoFilter="1">
      <autoFilter ref="$A$1:$F$752"/>
    </customSheetView>
    <customSheetView guid="{CF286CBC-A311-4CDC-9209-5573B2BB981E}" filter="1" showAutoFilter="1">
      <autoFilter ref="$A$1:$AM$752">
        <filterColumn colId="4">
          <filters blank="1">
            <filter val="DF"/>
          </filters>
        </filterColumn>
      </autoFilter>
    </customSheetView>
    <customSheetView guid="{B686F20E-B0F0-44C7-B965-C51A0B61394A}" filter="1" showAutoFilter="1">
      <autoFilter ref="$A$2:$AP$752">
        <filterColumn colId="4">
          <filters blank="1">
            <filter val="SUL"/>
          </filters>
        </filterColumn>
      </autoFilter>
    </customSheetView>
    <customSheetView guid="{630D934E-F712-488A-8033-7F18E088D5B4}" filter="1" showAutoFilter="1">
      <autoFilter ref="$A$1:$AO$75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E98C18A9-8C2F-422B-9D6D-825780B23C7E}" filter="1" showAutoFilter="1">
      <autoFilter ref="$A$1:$AM$760"/>
    </customSheetView>
    <customSheetView guid="{B27083D4-9F57-4FDB-B779-ADCD16FEE4B1}" filter="1" showAutoFilter="1">
      <autoFilter ref="$A$1:$AO$75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5C618F57-5F07-4D45-BE8C-A18D04EDC5BB}" filter="1" showAutoFilter="1">
      <autoFilter ref="$AB$2:$AB$760"/>
    </customSheetView>
    <customSheetView guid="{78CD7640-7A99-4254-80DA-BC4FB66B5138}" filter="1" showAutoFilter="1">
      <autoFilter ref="$D$2:$AH$760"/>
    </customSheetView>
    <customSheetView guid="{0AEF622E-D080-4BC7-ADD6-0048B0160BEA}" filter="1" showAutoFilter="1">
      <autoFilter ref="$B$2:$AI$75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BECBB37D-2C35-4944-8A4F-23EAD8CC71B9}" filter="1" showAutoFilter="1">
      <autoFilter ref="$A$1:$AN$752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20AD2221-738F-43A7-A2FD-6D873F4ED6BE}" filter="1" showAutoFilter="1">
      <autoFilter ref="$A$1:$AK$75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A7C2561-4519-45A2-8B96-9459AD6C5F90}" filter="1" showAutoFilter="1">
      <autoFilter ref="$D$2:$E$754">
        <filterColumn colId="1">
          <filters blank="1">
            <filter val="SUL"/>
          </filters>
        </filterColumn>
      </autoFilter>
    </customSheetView>
    <customSheetView guid="{9855A54A-5181-4A59-AA3B-D8670100621B}" filter="1" showAutoFilter="1">
      <autoFilter ref="$B$2:$AI$755"/>
    </customSheetView>
    <customSheetView guid="{D8BA205F-DA65-43E2-AE47-A3731F1FEE52}" filter="1" showAutoFilter="1">
      <autoFilter ref="$B$2:$AJ$755"/>
    </customSheetView>
    <customSheetView guid="{6BDC0667-FEEE-401A-A5C2-33030506CC76}" filter="1" showAutoFilter="1">
      <autoFilter ref="$A$1:$AO$752"/>
    </customSheetView>
    <customSheetView guid="{2030A20B-714F-45EB-B195-96D649F22EDE}" filter="1" showAutoFilter="1">
      <autoFilter ref="$A$2:$AQ$752">
        <filterColumn colId="7">
          <filters>
            <filter val="Pode Operar"/>
          </filters>
        </filterColumn>
      </autoFilter>
    </customSheetView>
    <customSheetView guid="{DC6BEB62-4014-46E0-A74D-613CB3F2F7BA}" filter="1" showAutoFilter="1">
      <autoFilter ref="$D$2:$F$760"/>
    </customSheetView>
    <customSheetView guid="{6EF00061-03E9-42F8-B491-434B898518B2}" filter="1" showAutoFilter="1">
      <autoFilter ref="$B$2:$AF$755"/>
    </customSheetView>
    <customSheetView guid="{58DEFE49-D806-47FC-89DF-40AC9487F72C}" filter="1" showAutoFilter="1">
      <autoFilter ref="$F$2:$F$760"/>
    </customSheetView>
    <customSheetView guid="{01A13261-1F65-4181-A10A-01F604B0127C}" filter="1" showAutoFilter="1">
      <autoFilter ref="$A$2:$AP$752"/>
    </customSheetView>
    <customSheetView guid="{C1146B06-415C-4F59-B8DB-7F66B04198A8}" filter="1" showAutoFilter="1">
      <autoFilter ref="$A$1:$AL$760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43494501-0EB1-401B-BAE5-A2C560026EE0}" filter="1" showAutoFilter="1">
      <autoFilter ref="$A$1:$AO$752">
        <filterColumn colId="8">
          <filters>
            <filter val="STVM Saída"/>
            <filter val="STVM Entrada"/>
          </filters>
        </filterColumn>
      </autoFilter>
    </customSheetView>
    <customSheetView guid="{200DD3F0-63E9-4FF9-BBFE-4E31A0A1583D}" filter="1" showAutoFilter="1">
      <autoFilter ref="$B$2:$AI$755"/>
    </customSheetView>
    <customSheetView guid="{8C419A4B-7346-4165-A8B8-5AD5072598E4}" filter="1" showAutoFilter="1">
      <autoFilter ref="$A$1:$AN$75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3A42E969-737E-4273-A4AE-605EC73A5BE2}" filter="1" showAutoFilter="1">
      <autoFilter ref="$A$1:$AK$755"/>
    </customSheetView>
    <customSheetView guid="{1E1BF29F-5E65-4447-ACBA-C56879F5C974}" filter="1" showAutoFilter="1">
      <autoFilter ref="$A$2:$AQ$75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A2D396A-E4E5-41C3-BDA8-74380DEB92EC}" filter="1" showAutoFilter="1">
      <autoFilter ref="$B$2:$AF$755"/>
    </customSheetView>
    <customSheetView guid="{9F0410F9-C19E-4E36-B817-6C134522BADF}" filter="1" showAutoFilter="1">
      <autoFilter ref="$B$2:$AH$755"/>
    </customSheetView>
    <customSheetView guid="{6B4CD7A9-1483-498B-8036-3DDD03A01054}" filter="1" showAutoFilter="1">
      <autoFilter ref="$AQ$6:$AQ$749"/>
    </customSheetView>
    <customSheetView guid="{C72794AE-FE8F-4880-8795-416077FFF0D0}" filter="1" showAutoFilter="1">
      <autoFilter ref="$D$2:$F$760"/>
    </customSheetView>
    <customSheetView guid="{089340E9-0DFC-4E54-84E2-033647B28980}" filter="1" showAutoFilter="1">
      <autoFilter ref="$A$1:$AK$755"/>
    </customSheetView>
    <customSheetView guid="{760B01C9-B3C3-4295-A8F0-1CDF3C107D6A}" filter="1" showAutoFilter="1">
      <autoFilter ref="$A$2:$AP$752">
        <filterColumn colId="8">
          <filters>
            <filter val="Bloqueado"/>
            <filter val="Sem Saldo"/>
          </filters>
        </filterColumn>
      </autoFilter>
    </customSheetView>
    <customSheetView guid="{7A5A8754-7BBB-4316-9D70-8CD24724040A}" filter="1" showAutoFilter="1">
      <autoFilter ref="$A$2:$AQ$752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F1379FC-E789-4B85-98CB-6FAD0C7EA429}" filter="1" showAutoFilter="1">
      <autoFilter ref="$A$1:$AL$760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076218F-D00D-4F5A-956E-A64641FB4E9A}" filter="1" showAutoFilter="1">
      <autoFilter ref="$F$2:$AH$76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CC04A47-1EB3-48CB-A0AB-32FC29B30238}" filter="1" showAutoFilter="1">
      <autoFilter ref="$A$1:$AQ$752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6F36BD01-83D0-4F7E-A4CA-2EA78AFC1205}" filter="1" showAutoFilter="1">
      <autoFilter ref="$B$2:$AH$755"/>
    </customSheetView>
    <customSheetView guid="{299903D7-C58C-4441-9AAD-5DB5F4A5E33B}" filter="1" showAutoFilter="1">
      <autoFilter ref="$B$2:$AI$755"/>
    </customSheetView>
    <customSheetView guid="{78EC5060-4D83-4DEC-A605-C57AC598E64C}" filter="1" showAutoFilter="1">
      <autoFilter ref="$D$2:$K$76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1/07/2024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30BD7B7-AEA0-4168-AF85-820FF2AB1680}" filter="1" showAutoFilter="1">
      <autoFilter ref="$A$1:$AK$75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54BE50E9-F7AB-4C49-8AE5-039489A9A7B2}" filter="1" showAutoFilter="1">
      <autoFilter ref="$D$2:$AH$760"/>
    </customSheetView>
    <customSheetView guid="{6A1E9E9C-AB51-4E7C-B6E5-724AEA29D555}" filter="1" showAutoFilter="1">
      <autoFilter ref="$B$2:$AI$755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932165E1-A096-4D6D-94E6-C7FBA762729A}" filter="1" showAutoFilter="1">
      <autoFilter ref="$A$1:$AP$752">
        <filterColumn colId="8">
          <filters>
            <filter val="STVM Saída"/>
            <filter val="STVM Entrada"/>
          </filters>
        </filterColumn>
      </autoFilter>
    </customSheetView>
    <customSheetView guid="{05082B46-A038-4B7C-ACE1-CE41C5D0C927}" filter="1" showAutoFilter="1">
      <autoFilter ref="$M$2:$M$76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C769EE24-E565-4AF6-BCDE-10A730233BFC}" filter="1" showAutoFilter="1">
      <autoFilter ref="$A$1:$AO$75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F9EB3B9-068C-4608-8E56-4A54A459A663}" filter="1" showAutoFilter="1">
      <autoFilter ref="$B$2:$Q$755">
        <filterColumn colId="13">
          <filters blank="1">
            <filter val="S&amp;P 500"/>
            <filter val="IFIX"/>
          </filters>
        </filterColumn>
      </autoFilter>
    </customSheetView>
    <customSheetView guid="{621E1EA4-9E5E-4A77-868E-40F835110656}" filter="1" showAutoFilter="1">
      <autoFilter ref="$A$1:$AT$755"/>
    </customSheetView>
    <customSheetView guid="{5316EC9A-2E0B-412A-9423-454A91AE3098}" filter="1" showAutoFilter="1">
      <autoFilter ref="$B$2:$AH$755"/>
    </customSheetView>
    <customSheetView guid="{E29CB6BF-E204-4876-813E-0E9F06121757}" filter="1" showAutoFilter="1">
      <autoFilter ref="$F$2:$F$760"/>
    </customSheetView>
    <customSheetView guid="{E4932EE0-28CD-4BB8-8703-BD346CC5F5B6}" filter="1" showAutoFilter="1">
      <autoFilter ref="$A$1:$AK$75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6B926578-D3E9-47B9-AB3A-0D0A54F06B21}" filter="1" showAutoFilter="1">
      <autoFilter ref="$A$1:$AQ$752">
        <filterColumn colId="8">
          <filters>
            <filter val="Bloqueado"/>
          </filters>
        </filterColumn>
      </autoFilter>
    </customSheetView>
    <customSheetView guid="{C977E0D7-F784-45E0-9AA2-2E196614BA3D}" filter="1" showAutoFilter="1">
      <autoFilter ref="$A$1:$AQ$752"/>
    </customSheetView>
    <customSheetView guid="{46FB40A3-CE01-4EC1-8912-7F30467C8A6F}" filter="1" showAutoFilter="1">
      <autoFilter ref="$D$2:$F$760"/>
    </customSheetView>
    <customSheetView guid="{FB5DB6D8-A6FB-4476-AB22-7B4C55C5134E}" filter="1" showAutoFilter="1">
      <autoFilter ref="$A$1:$AQ$755">
        <filterColumn colId="7">
          <filters blank="1">
            <filter val="Ativo"/>
          </filters>
        </filterColumn>
      </autoFilter>
    </customSheetView>
    <customSheetView guid="{6C55A130-A35D-48F5-94C3-4E766FA13E59}" filter="1" showAutoFilter="1">
      <autoFilter ref="$B$2:$AI$755">
        <filterColumn colId="15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F307B950-04B3-465F-BEA7-A3ED62498A01}" filter="1" showAutoFilter="1">
      <autoFilter ref="$A$1:$AO$752"/>
    </customSheetView>
    <customSheetView guid="{2EB9508D-D407-4693-A8BE-C1B88587E6C0}" filter="1" showAutoFilter="1">
      <autoFilter ref="$A$1:$AO$75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55213C4-AD48-42D2-A098-36EB91773C20}" filter="1" showAutoFilter="1">
      <autoFilter ref="$A$1:$AL$759">
        <filterColumn colId="12">
          <filters>
            <filter val="CON/ GR"/>
            <filter val="DIV"/>
            <filter val="MOD/ GR"/>
          </filters>
        </filterColumn>
      </autoFilter>
    </customSheetView>
    <customSheetView guid="{A77C64EB-9EE4-4655-B674-A8761EF0FBD9}" filter="1" showAutoFilter="1">
      <autoFilter ref="$A$1:$AL$760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BCC75FC-A502-40F0-ACB6-0D69639CC87A}" filter="1" showAutoFilter="1">
      <autoFilter ref="$A$1:$AO$752"/>
    </customSheetView>
    <customSheetView guid="{2DC7F001-8D5D-42F1-8C21-89E7D363BF88}" filter="1" showAutoFilter="1">
      <autoFilter ref="$A$1:$AQ$752">
        <filterColumn colId="7">
          <filters>
            <filter val="Pode Operar"/>
          </filters>
        </filterColumn>
      </autoFilter>
    </customSheetView>
    <customSheetView guid="{3C0B3A67-B3D1-4BAD-BA40-009F68F54925}" filter="1" showAutoFilter="1">
      <autoFilter ref="$A$1:$AO$752">
        <filterColumn colId="21">
          <filters>
            <filter val="Inativo"/>
          </filters>
        </filterColumn>
      </autoFilter>
    </customSheetView>
    <customSheetView guid="{C4D0927A-D9F0-42AF-BA8D-7D0142D4887A}" filter="1" showAutoFilter="1">
      <autoFilter ref="$A$1:$AQ$755">
        <filterColumn colId="5">
          <filters blank="1">
            <filter val="Dijean Cardoso"/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2142F04-F7D6-4F8C-973C-96A4A36E55C8}" filter="1" showAutoFilter="1">
      <autoFilter ref="$E$2:$F$760"/>
    </customSheetView>
    <customSheetView guid="{47E0B1FD-43B8-4582-B982-0FCBD1F1A565}" filter="1" showAutoFilter="1">
      <autoFilter ref="$A$1:$AQ$75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12723CC-A954-415E-8DB5-FBC2FCD86229}" filter="1" showAutoFilter="1">
      <autoFilter ref="$K$2:$K$76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1/07/2024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FB8349C-C8CC-4274-B9A2-C48617E1D1A4}" filter="1" showAutoFilter="1">
      <autoFilter ref="$A$2:$AQ$75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39E0B4F-69BF-4999-8A1A-B8FEDC000E03}" filter="1" showAutoFilter="1">
      <autoFilter ref="$A$1:$AK$75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468E17BA-CD67-4C06-9CC1-9E82C56BF885}" filter="1" showAutoFilter="1">
      <autoFilter ref="$A$1:$AL$752"/>
    </customSheetView>
    <customSheetView guid="{BBD59C56-FE31-4B61-B974-22CA2B71743A}" filter="1" showAutoFilter="1">
      <autoFilter ref="$A$1:$AL$76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A8BC97A6-2001-4A52-A26F-B140486FC25C}" filter="1" showAutoFilter="1">
      <autoFilter ref="$AA$2:$AA$760"/>
    </customSheetView>
    <customSheetView guid="{752B8921-A014-4693-A586-1A087E4EA275}" filter="1" showAutoFilter="1">
      <autoFilter ref="$A$1:$AL$760"/>
    </customSheetView>
    <customSheetView guid="{ACD22EB7-1BE1-4EE6-97B1-6FEF99B598EE}" filter="1" showAutoFilter="1">
      <autoFilter ref="$A$1:$AO$75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7CF42EC-A0D1-483A-AE2C-C7490E405CFC}" filter="1" showAutoFilter="1">
      <autoFilter ref="$K$2:$L$76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1/07/2024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8594702-9F79-40D2-81F5-28F220874FDC}" filter="1" showAutoFilter="1">
      <autoFilter ref="$B$2:$AI$755"/>
    </customSheetView>
    <customSheetView guid="{1D22EFFD-DB06-4C1D-86C7-B83F17553182}" filter="1" showAutoFilter="1">
      <autoFilter ref="$A$2:$AO$75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D545F73-BEAC-424C-B601-B353746CAD76}" filter="1" showAutoFilter="1">
      <autoFilter ref="$A$1:$AQ$752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1E0FB72-D2B5-4DA4-8562-F2B7AF2A47A3}" filter="1" showAutoFilter="1">
      <autoFilter ref="$K$2:$K$76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1/07/2024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5710C9F-7EEC-423E-99C9-59E034D12098}" filter="1" showAutoFilter="1">
      <autoFilter ref="$F$2:$F$760"/>
    </customSheetView>
    <customSheetView guid="{AF4438F2-94D7-4BCF-80F6-0A09A1C347C5}" filter="1" showAutoFilter="1">
      <autoFilter ref="$B$2:$AH$755"/>
    </customSheetView>
    <customSheetView guid="{765C0AB2-0B61-44E9-930D-8BC6C589970A}" filter="1" showAutoFilter="1">
      <autoFilter ref="$B$2:$AI$755"/>
    </customSheetView>
    <customSheetView guid="{78565DE8-3747-4E41-A16E-A1E874AE5DE8}" filter="1" showAutoFilter="1">
      <autoFilter ref="$A$2:$AP$752">
        <filterColumn colId="8">
          <filters>
            <filter val="Monitoramento"/>
          </filters>
        </filterColumn>
      </autoFilter>
    </customSheetView>
    <customSheetView guid="{87A77658-EA4B-4BE6-9597-F1E0537677DF}" filter="1" showAutoFilter="1">
      <autoFilter ref="$A$1:$AO$752">
        <filterColumn colId="21">
          <filters>
            <filter val="Inativo"/>
          </filters>
        </filterColumn>
      </autoFilter>
    </customSheetView>
    <customSheetView guid="{5FD6BE69-9F67-403A-A874-25B03D2A0B10}" filter="1" showAutoFilter="1">
      <autoFilter ref="$A$1:$AN$752"/>
    </customSheetView>
    <customSheetView guid="{E6638720-95AC-4670-A44B-59523B621C08}" filter="1" showAutoFilter="1">
      <autoFilter ref="$A$1:$AP$752">
        <filterColumn colId="21">
          <filters>
            <filter val="Inativo"/>
          </filters>
        </filterColumn>
      </autoFilter>
    </customSheetView>
    <customSheetView guid="{75850180-322B-46CA-BA9E-6430FBEF549E}" filter="1" showAutoFilter="1">
      <autoFilter ref="$A$2:$AP$752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9135930-82EE-4A06-B216-0E993060AF69}" filter="1" showAutoFilter="1">
      <autoFilter ref="$A$2:$AO$752">
        <filterColumn colId="21">
          <filters/>
        </filterColumn>
      </autoFilter>
    </customSheetView>
    <customSheetView guid="{FEAEF81C-0D84-4CFF-8635-089C9FBCDD95}" filter="1" showAutoFilter="1">
      <autoFilter ref="$A$2:$AQ$75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F1D4AFA-C8E8-4A1D-BE6F-513AF4008897}" filter="1" showAutoFilter="1">
      <autoFilter ref="$K$2:$K$76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1/07/2024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E0CACDF-68B7-4BBC-9005-A4AA74A0BD27}" filter="1" showAutoFilter="1">
      <autoFilter ref="$B$2:$AI$755"/>
    </customSheetView>
    <customSheetView guid="{9C011058-D817-4F79-869B-FBCF47661B2F}" filter="1" showAutoFilter="1">
      <autoFilter ref="$Q$2:$Q$760">
        <filterColumn colId="0">
          <filters>
            <filter val="100K Fundo RF Ativo (17/06/2024)"/>
            <filter val="65K em D+0 (20/05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547E6D8D-30FE-4A98-B436-95C3ECA0DE9D}" filter="1" showAutoFilter="1">
      <autoFilter ref="$A$1:$AO$752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19998DE8-F7ED-4205-A1FB-8D1F57714C5A}" filter="1" showAutoFilter="1">
      <autoFilter ref="$A$1:$AO$752">
        <filterColumn colId="21">
          <filters>
            <filter val="Ativo"/>
          </filters>
        </filterColumn>
      </autoFilter>
    </customSheetView>
    <customSheetView guid="{46C935C1-032F-457F-86A5-B7367BD0BC19}" filter="1" showAutoFilter="1">
      <autoFilter ref="$B$2:$AF$755"/>
    </customSheetView>
    <customSheetView guid="{4AD3B664-5BA3-4EFB-8855-A8F35B905B5B}" filter="1" showAutoFilter="1">
      <autoFilter ref="$B$2:$AF$755"/>
    </customSheetView>
    <customSheetView guid="{CAF96EFD-33BA-4606-9427-6EA5B1B3090D}" filter="1" showAutoFilter="1">
      <autoFilter ref="$A$1:$AN$752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D3D0C988-62BA-4F35-8FB9-16A90ACB89C5}" filter="1" showAutoFilter="1">
      <autoFilter ref="$H$1:$I$75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112A96FF-1DED-40CE-9EE4-2F49119B8A39}" filter="1" showAutoFilter="1">
      <autoFilter ref="$A$1:$AN$76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94779690-02A1-412A-BD7B-961B0B693049}" filter="1" showAutoFilter="1">
      <autoFilter ref="$F$2:$F$760"/>
    </customSheetView>
    <customSheetView guid="{3F65F290-867E-48D4-B0DF-F26252425DD5}" filter="1" showAutoFilter="1">
      <autoFilter ref="$A$1:$AP$752">
        <filterColumn colId="21">
          <filters>
            <filter val="Inativo"/>
          </filters>
        </filterColumn>
      </autoFilter>
    </customSheetView>
    <customSheetView guid="{60F19E5A-792B-410E-BE6B-46FFC57A3474}" filter="1" showAutoFilter="1">
      <autoFilter ref="$K$2:$K$76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1/07/2024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B78EC57-ED1F-453B-830F-9510FE7CCA00}" filter="1" showAutoFilter="1">
      <autoFilter ref="$A$2:$AP$752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8137273F-250A-41B3-902C-6FC0EC9CA03F}" filter="1" showAutoFilter="1">
      <autoFilter ref="$A$2:$AQ$752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BB63C05A-3F50-4519-84BB-2EF0164F1C49}" filter="1" showAutoFilter="1">
      <autoFilter ref="$A$1:$AP$752"/>
    </customSheetView>
    <customSheetView guid="{D150953C-5149-4E61-B2EB-549CFCAF2C51}" filter="1" showAutoFilter="1">
      <autoFilter ref="$A$1:$AN$75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F1B9DA7-FE2E-432C-99B1-CD45542E9532}" filter="1" showAutoFilter="1">
      <autoFilter ref="$B$2:$AI$755"/>
    </customSheetView>
    <customSheetView guid="{A1A1DBF0-C26E-454C-A4D7-28BF1656EE48}" filter="1" showAutoFilter="1">
      <autoFilter ref="$B$2:$AH$755"/>
    </customSheetView>
    <customSheetView guid="{DFF1DBED-FCD3-4F75-BA04-2AEA0830F736}" filter="1" showAutoFilter="1">
      <autoFilter ref="$J$1:$P$751"/>
    </customSheetView>
    <customSheetView guid="{C67F05F3-B397-41B5-AC74-71141762FCF3}" filter="1" showAutoFilter="1">
      <autoFilter ref="$B$2:$AI$755"/>
    </customSheetView>
    <customSheetView guid="{5738A9A4-3C71-4A24-B9EC-B2E3BF25E312}" filter="1" showAutoFilter="1">
      <autoFilter ref="$B$2:$AF$755"/>
    </customSheetView>
    <customSheetView guid="{C2424EAF-57F4-4C00-9229-6EB4B1E0BBDC}" filter="1" showAutoFilter="1">
      <autoFilter ref="$B$2:$AH$760"/>
    </customSheetView>
    <customSheetView guid="{C40BAAF7-4D48-417C-A656-273C9FA1C18B}" filter="1" showAutoFilter="1">
      <autoFilter ref="$A$1:$AQ$752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Escritório"/>
          </filters>
        </filterColumn>
      </autoFilter>
    </customSheetView>
    <customSheetView guid="{E2BC95F5-586B-494B-97B5-9905E33FA508}" filter="1" showAutoFilter="1">
      <autoFilter ref="$A$1:$AK$75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DC900109-5333-42C6-871C-77BFAC1BF3B7}" filter="1" showAutoFilter="1">
      <autoFilter ref="$B$2:$AH$755"/>
    </customSheetView>
    <customSheetView guid="{1270BF69-09BD-47CB-94B6-BD518A875266}" filter="1" showAutoFilter="1">
      <autoFilter ref="$D$2:$F$760"/>
    </customSheetView>
    <customSheetView guid="{23EF1C2A-45F9-4C4B-993E-3F2F2B8348D9}" filter="1" showAutoFilter="1">
      <autoFilter ref="$AH$2:$AH$76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BA90EF8-82B2-4F5F-8681-FE118F648158}" filter="1" showAutoFilter="1">
      <autoFilter ref="$A$1:$AN$752"/>
    </customSheetView>
    <customSheetView guid="{1414F55A-B2B7-4C73-9346-758D79AAE350}" filter="1" showAutoFilter="1">
      <autoFilter ref="$A$1:$AK$75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26A0214-EE6F-4201-8194-97D677E2165B}" filter="1" showAutoFilter="1">
      <autoFilter ref="$A$2:$AQ$75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32A121F-6275-4C77-90B6-094758D9B5F6}" filter="1" showAutoFilter="1">
      <autoFilter ref="$A$2:$AO$752"/>
    </customSheetView>
    <customSheetView guid="{7BF66B49-EE52-4AED-A388-ACF5A8CBBCB6}" filter="1" showAutoFilter="1">
      <autoFilter ref="$B$2:$AI$76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6FEFE5E-9808-4B28-8674-4B1AE57A725A}" filter="1" showAutoFilter="1">
      <autoFilter ref="$K$2:$K$760"/>
    </customSheetView>
  </customSheetViews>
  <mergeCells count="5">
    <mergeCell ref="A1:F1"/>
    <mergeCell ref="H1:I1"/>
    <mergeCell ref="J1:P1"/>
    <mergeCell ref="S1:Y1"/>
    <mergeCell ref="Z1:AJ1"/>
  </mergeCells>
  <conditionalFormatting sqref="E3:E754">
    <cfRule type="cellIs" dxfId="0" priority="1" operator="equal">
      <formula>"Conquest"</formula>
    </cfRule>
  </conditionalFormatting>
  <conditionalFormatting sqref="E3:E754">
    <cfRule type="cellIs" dxfId="1" priority="2" operator="equal">
      <formula>"Voga"</formula>
    </cfRule>
  </conditionalFormatting>
  <conditionalFormatting sqref="W3:W504 W507:W754">
    <cfRule type="notContainsBlanks" dxfId="2" priority="3">
      <formula>LEN(TRIM(W3))&gt;0</formula>
    </cfRule>
  </conditionalFormatting>
  <dataValidations>
    <dataValidation type="list" allowBlank="1" showErrorMessage="1" sqref="W3:W504 W506 W508:W754">
      <formula1>"Conservador,Moderado,Arrojado"</formula1>
    </dataValidation>
    <dataValidation type="list" allowBlank="1" showErrorMessage="1" sqref="V3:V754">
      <formula1>"Ativo,Inativo,Encerrado"</formula1>
    </dataValidation>
    <dataValidation type="list" allowBlank="1" showErrorMessage="1" sqref="D3:D754">
      <formula1>"Bluemetrix,Voga,Conquest,VcInvest,Bluemetrix (MI),Altum,Poupinvista"</formula1>
    </dataValidation>
    <dataValidation type="list" allowBlank="1" showErrorMessage="1" sqref="X3:X158 X161:X504 X506 X508:X754">
      <formula1>"Não Qualificado,Qualificado,Profissional"</formula1>
    </dataValidation>
    <dataValidation type="list" allowBlank="1" showErrorMessage="1" sqref="I3:I754">
      <formula1>"------,Sem Saldo,STVM Entrada,STVM Saída,Alteração de C.A,Monitoramento,Bloqueado"</formula1>
    </dataValidation>
    <dataValidation type="list" allowBlank="1" showErrorMessage="1" sqref="O3:O754">
      <formula1>"IBOV,CDI,------,IFIX,SMALL,S&amp;P 500"</formula1>
    </dataValidation>
    <dataValidation type="list" allowBlank="1" showErrorMessage="1" sqref="E3:E754">
      <formula1>"DF,GO,SUL,SP"</formula1>
    </dataValidation>
    <dataValidation type="list" allowBlank="1" showErrorMessage="1" sqref="H3:H754">
      <formula1>"Ativo,Inativo,Encerrado,Pode Operar"</formula1>
    </dataValidation>
    <dataValidation type="list" allowBlank="1" showErrorMessage="1" sqref="S3:S75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1" t="s">
        <v>2513</v>
      </c>
      <c r="B1" s="302"/>
      <c r="C1" s="302"/>
      <c r="D1" s="302"/>
      <c r="E1" s="302"/>
      <c r="F1" s="303"/>
      <c r="G1" s="304" t="s">
        <v>88</v>
      </c>
      <c r="H1" s="305" t="s">
        <v>89</v>
      </c>
      <c r="I1" s="303"/>
      <c r="J1" s="301" t="s">
        <v>2513</v>
      </c>
      <c r="K1" s="302"/>
      <c r="L1" s="302"/>
      <c r="M1" s="302"/>
      <c r="N1" s="302"/>
      <c r="O1" s="302"/>
      <c r="P1" s="303"/>
      <c r="Q1" s="4"/>
      <c r="R1" s="4"/>
      <c r="S1" s="3"/>
      <c r="T1" s="306" t="s">
        <v>2514</v>
      </c>
      <c r="U1" s="307" t="s">
        <v>2513</v>
      </c>
      <c r="V1" s="308" t="s">
        <v>90</v>
      </c>
      <c r="W1" s="302"/>
      <c r="X1" s="302"/>
      <c r="Y1" s="302"/>
      <c r="Z1" s="302"/>
      <c r="AA1" s="302"/>
      <c r="AB1" s="302"/>
      <c r="AC1" s="302"/>
      <c r="AD1" s="303"/>
      <c r="AE1" s="309" t="s">
        <v>91</v>
      </c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1"/>
      <c r="CB1" s="33"/>
      <c r="CC1" s="33"/>
      <c r="CD1" s="33"/>
      <c r="CE1" s="33"/>
      <c r="CF1" s="312"/>
      <c r="CG1" s="312"/>
    </row>
    <row r="2" ht="15.75" customHeight="1">
      <c r="A2" s="3" t="s">
        <v>3</v>
      </c>
      <c r="B2" s="3" t="s">
        <v>92</v>
      </c>
      <c r="C2" s="313" t="s">
        <v>2</v>
      </c>
      <c r="D2" s="34" t="s">
        <v>4</v>
      </c>
      <c r="E2" s="34" t="s">
        <v>5</v>
      </c>
      <c r="F2" s="34" t="s">
        <v>6</v>
      </c>
      <c r="G2" s="34" t="s">
        <v>93</v>
      </c>
      <c r="H2" s="4" t="s">
        <v>94</v>
      </c>
      <c r="I2" s="314" t="s">
        <v>95</v>
      </c>
      <c r="J2" s="3" t="s">
        <v>96</v>
      </c>
      <c r="K2" s="34" t="s">
        <v>97</v>
      </c>
      <c r="L2" s="3" t="s">
        <v>98</v>
      </c>
      <c r="M2" s="34" t="s">
        <v>9</v>
      </c>
      <c r="N2" s="34" t="s">
        <v>99</v>
      </c>
      <c r="O2" s="3" t="s">
        <v>2515</v>
      </c>
      <c r="P2" s="3" t="s">
        <v>12</v>
      </c>
      <c r="Q2" s="4" t="s">
        <v>2516</v>
      </c>
      <c r="R2" s="4" t="s">
        <v>2517</v>
      </c>
      <c r="S2" s="3" t="s">
        <v>2518</v>
      </c>
      <c r="T2" s="4" t="s">
        <v>101</v>
      </c>
      <c r="U2" s="4" t="s">
        <v>2519</v>
      </c>
      <c r="V2" s="2" t="s">
        <v>2520</v>
      </c>
      <c r="W2" s="33" t="s">
        <v>31</v>
      </c>
      <c r="X2" s="34" t="s">
        <v>32</v>
      </c>
      <c r="Y2" s="1" t="s">
        <v>104</v>
      </c>
      <c r="Z2" s="2" t="s">
        <v>2521</v>
      </c>
      <c r="AA2" s="3" t="s">
        <v>105</v>
      </c>
      <c r="AB2" s="3" t="s">
        <v>105</v>
      </c>
      <c r="AC2" s="1" t="s">
        <v>106</v>
      </c>
      <c r="AD2" s="35" t="s">
        <v>2522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5">
        <v>45289.0</v>
      </c>
      <c r="CC2" s="315">
        <v>45322.0</v>
      </c>
      <c r="CD2" s="315">
        <v>45351.0</v>
      </c>
      <c r="CE2" s="315">
        <v>45379.0</v>
      </c>
      <c r="CF2" s="39">
        <v>45412.0</v>
      </c>
      <c r="CG2" s="39">
        <v>45443.0</v>
      </c>
    </row>
    <row r="3" ht="15.75" customHeight="1">
      <c r="A3" s="316" t="s">
        <v>2523</v>
      </c>
      <c r="B3" s="316" t="s">
        <v>2524</v>
      </c>
      <c r="C3" s="317" t="s">
        <v>2525</v>
      </c>
      <c r="D3" s="318" t="s">
        <v>2526</v>
      </c>
      <c r="E3" s="318" t="s">
        <v>29</v>
      </c>
      <c r="F3" s="318" t="s">
        <v>2527</v>
      </c>
      <c r="G3" s="44" t="str">
        <f t="shared" ref="G3:G395" si="1">IFS($CE$3:$CE$678&lt;=100000,"Augusto",$CE$3:$CE$678&lt;=800000,"Breno",$CE$3:$CE$678&lt;=20000000,"Bruno")</f>
        <v>Augusto</v>
      </c>
      <c r="H3" s="164" t="s">
        <v>147</v>
      </c>
      <c r="I3" s="51" t="s">
        <v>220</v>
      </c>
      <c r="J3" s="318" t="str">
        <f t="shared" ref="J3:J395" si="2">IF(T3=0,"Não","Sim")</f>
        <v>Não</v>
      </c>
      <c r="K3" s="319">
        <v>43570.0</v>
      </c>
      <c r="L3" s="95"/>
      <c r="M3" s="95" t="s">
        <v>112</v>
      </c>
      <c r="N3" s="320">
        <v>0.01</v>
      </c>
      <c r="O3" s="318" t="s">
        <v>2528</v>
      </c>
      <c r="P3" s="321">
        <v>0.0</v>
      </c>
      <c r="Q3" s="318" t="str">
        <f>IFERROR(VLOOKUP(F3,'Cadastro de assessores'!A:B,2,FALSE),"Não Cadastrado")</f>
        <v>17573</v>
      </c>
      <c r="R3" s="318" t="s">
        <v>111</v>
      </c>
      <c r="S3" s="319">
        <v>43577.0</v>
      </c>
      <c r="T3" s="168"/>
      <c r="U3" s="322" t="s">
        <v>2529</v>
      </c>
      <c r="V3" s="45" t="s">
        <v>113</v>
      </c>
      <c r="W3" s="323" t="s">
        <v>2530</v>
      </c>
      <c r="X3" s="163" t="s">
        <v>29</v>
      </c>
      <c r="Y3" s="51" t="str">
        <f t="shared" ref="Y3:Y395" si="3">IFS(H:H="Encerrado","Encerrado",SUM(BQ3:CC3)&lt;=0,"Inativo",SUM(BQ3:CC3)&gt;0,"Ativo")</f>
        <v>Ativo</v>
      </c>
      <c r="Z3" s="324"/>
      <c r="AA3" s="95" t="str">
        <f t="shared" ref="AA3:AA210" si="4">IF(BH3=0,"",IF(BH3&lt;=1000000,"Varejo",IF(AND(BH3&gt;1000000,BH3&lt;=10000000),"Qualificado","Profissional")))</f>
        <v>Varejo</v>
      </c>
      <c r="AB3" s="13" t="s">
        <v>124</v>
      </c>
      <c r="AC3" s="95"/>
      <c r="AD3" s="95" t="s">
        <v>2531</v>
      </c>
      <c r="AE3" s="170">
        <v>447120.35</v>
      </c>
      <c r="AF3" s="170">
        <v>440380.83</v>
      </c>
      <c r="AG3" s="170">
        <v>427324.53</v>
      </c>
      <c r="AH3" s="170">
        <v>433321.2</v>
      </c>
      <c r="AI3" s="170">
        <v>438487.86</v>
      </c>
      <c r="AJ3" s="170">
        <v>442712.83</v>
      </c>
      <c r="AK3" s="170">
        <v>459795.06</v>
      </c>
      <c r="AL3" s="170">
        <v>461529.88</v>
      </c>
      <c r="AM3" s="170">
        <v>461105.93</v>
      </c>
      <c r="AN3" s="170">
        <v>460647.72</v>
      </c>
      <c r="AO3" s="170">
        <v>470935.49</v>
      </c>
      <c r="AP3" s="170">
        <v>478252.68</v>
      </c>
      <c r="AQ3" s="170">
        <v>475399.28</v>
      </c>
      <c r="AR3" s="170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70">
        <v>479395.21</v>
      </c>
      <c r="AY3" s="170">
        <v>477928.32</v>
      </c>
      <c r="AZ3" s="170">
        <v>474162.73</v>
      </c>
      <c r="BA3" s="170">
        <v>417534.79</v>
      </c>
      <c r="BB3" s="170">
        <v>464464.66</v>
      </c>
      <c r="BC3" s="170">
        <v>243244.18</v>
      </c>
      <c r="BD3" s="170">
        <v>223194.51</v>
      </c>
      <c r="BE3" s="170">
        <v>215207.03</v>
      </c>
      <c r="BF3" s="170">
        <v>115466.93</v>
      </c>
      <c r="BG3" s="170">
        <v>118445.35</v>
      </c>
      <c r="BH3" s="170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6" t="s">
        <v>2523</v>
      </c>
      <c r="B4" s="42" t="s">
        <v>2532</v>
      </c>
      <c r="C4" s="328" t="s">
        <v>2533</v>
      </c>
      <c r="D4" s="318" t="s">
        <v>18</v>
      </c>
      <c r="E4" s="318" t="s">
        <v>175</v>
      </c>
      <c r="F4" s="318" t="s">
        <v>197</v>
      </c>
      <c r="G4" s="44" t="str">
        <f t="shared" si="1"/>
        <v>Augusto</v>
      </c>
      <c r="H4" s="164" t="s">
        <v>147</v>
      </c>
      <c r="I4" s="51" t="s">
        <v>220</v>
      </c>
      <c r="J4" s="318" t="str">
        <f t="shared" si="2"/>
        <v>Não</v>
      </c>
      <c r="K4" s="319">
        <v>44664.0</v>
      </c>
      <c r="L4" s="95"/>
      <c r="M4" s="95" t="s">
        <v>112</v>
      </c>
      <c r="N4" s="116">
        <v>0.012</v>
      </c>
      <c r="O4" s="318" t="s">
        <v>2528</v>
      </c>
      <c r="P4" s="321">
        <v>0.0</v>
      </c>
      <c r="Q4" s="318" t="str">
        <f>IFERROR(VLOOKUP(F4,'Cadastro de assessores'!A:B,2,FALSE),"Não Cadastrado")</f>
        <v>28411</v>
      </c>
      <c r="R4" s="318" t="s">
        <v>111</v>
      </c>
      <c r="S4" s="319">
        <v>44664.0</v>
      </c>
      <c r="T4" s="63"/>
      <c r="U4" s="50" t="s">
        <v>2534</v>
      </c>
      <c r="V4" s="45" t="s">
        <v>113</v>
      </c>
      <c r="W4" s="5" t="s">
        <v>2535</v>
      </c>
      <c r="X4" s="163" t="s">
        <v>179</v>
      </c>
      <c r="Y4" s="51" t="str">
        <f t="shared" si="3"/>
        <v>Ativo</v>
      </c>
      <c r="Z4" s="324"/>
      <c r="AA4" s="95" t="str">
        <f t="shared" si="4"/>
        <v>Varejo</v>
      </c>
      <c r="AB4" s="13" t="s">
        <v>124</v>
      </c>
      <c r="AC4" s="95"/>
      <c r="AD4" s="95" t="s">
        <v>2536</v>
      </c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70"/>
      <c r="AS4" s="325"/>
      <c r="AT4" s="325"/>
      <c r="AU4" s="325"/>
      <c r="AV4" s="325"/>
      <c r="AW4" s="325"/>
      <c r="AX4" s="170"/>
      <c r="AY4" s="170"/>
      <c r="AZ4" s="170"/>
      <c r="BA4" s="170"/>
      <c r="BB4" s="170"/>
      <c r="BC4" s="170"/>
      <c r="BD4" s="170"/>
      <c r="BE4" s="170"/>
      <c r="BF4" s="170">
        <v>0.0</v>
      </c>
      <c r="BG4" s="170"/>
      <c r="BH4" s="170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6" t="s">
        <v>2523</v>
      </c>
      <c r="B5" s="234" t="s">
        <v>2537</v>
      </c>
      <c r="C5" s="329" t="s">
        <v>2538</v>
      </c>
      <c r="D5" s="318" t="s">
        <v>2526</v>
      </c>
      <c r="E5" s="318" t="s">
        <v>29</v>
      </c>
      <c r="F5" s="95" t="s">
        <v>2539</v>
      </c>
      <c r="G5" s="44" t="str">
        <f t="shared" si="1"/>
        <v>Augusto</v>
      </c>
      <c r="H5" s="330" t="s">
        <v>186</v>
      </c>
      <c r="I5" s="46" t="s">
        <v>24</v>
      </c>
      <c r="J5" s="318" t="str">
        <f t="shared" si="2"/>
        <v>Não</v>
      </c>
      <c r="K5" s="331">
        <v>43874.0</v>
      </c>
      <c r="L5" s="331">
        <v>44314.0</v>
      </c>
      <c r="M5" s="95" t="s">
        <v>41</v>
      </c>
      <c r="N5" s="332">
        <v>0.012</v>
      </c>
      <c r="O5" s="318" t="s">
        <v>42</v>
      </c>
      <c r="P5" s="321">
        <v>0.1</v>
      </c>
      <c r="Q5" s="95" t="str">
        <f>IFERROR(VLOOKUP(F5,'Cadastro de assessores'!A:B,2,FALSE),"Não Cadastrado")</f>
        <v>2971</v>
      </c>
      <c r="R5" s="95" t="s">
        <v>2540</v>
      </c>
      <c r="S5" s="331">
        <v>43874.0</v>
      </c>
      <c r="T5" s="63"/>
      <c r="U5" s="74"/>
      <c r="V5" s="45" t="s">
        <v>113</v>
      </c>
      <c r="W5" s="13" t="s">
        <v>2541</v>
      </c>
      <c r="X5" s="95" t="s">
        <v>29</v>
      </c>
      <c r="Y5" s="51" t="str">
        <f t="shared" si="3"/>
        <v>Encerrado</v>
      </c>
      <c r="Z5" s="324"/>
      <c r="AA5" s="95" t="str">
        <f t="shared" si="4"/>
        <v/>
      </c>
      <c r="AB5" s="95"/>
      <c r="AC5" s="95"/>
      <c r="AD5" s="95" t="s">
        <v>2542</v>
      </c>
      <c r="AE5" s="170">
        <v>0.0</v>
      </c>
      <c r="AF5" s="170">
        <v>96776.56</v>
      </c>
      <c r="AG5" s="170">
        <v>183783.56</v>
      </c>
      <c r="AH5" s="170">
        <v>287893.4</v>
      </c>
      <c r="AI5" s="170">
        <v>291343.79</v>
      </c>
      <c r="AJ5" s="170">
        <v>294698.38</v>
      </c>
      <c r="AK5" s="170">
        <v>299232.66</v>
      </c>
      <c r="AL5" s="170">
        <v>292938.64</v>
      </c>
      <c r="AM5" s="170">
        <v>288710.24</v>
      </c>
      <c r="AN5" s="170">
        <v>288349.59</v>
      </c>
      <c r="AO5" s="170">
        <v>300617.48</v>
      </c>
      <c r="AP5" s="170">
        <v>305040.57</v>
      </c>
      <c r="AQ5" s="170">
        <v>301563.7</v>
      </c>
      <c r="AR5" s="170">
        <v>294929.9</v>
      </c>
      <c r="AS5" s="170">
        <v>292735.32</v>
      </c>
      <c r="AT5" s="170">
        <v>299695.62</v>
      </c>
      <c r="AU5" s="170">
        <v>298979.36</v>
      </c>
      <c r="AV5" s="170">
        <v>143498.87</v>
      </c>
      <c r="AW5" s="170">
        <v>43479.59</v>
      </c>
      <c r="AX5" s="170">
        <v>43645.0</v>
      </c>
      <c r="AY5" s="170">
        <v>44066.83</v>
      </c>
      <c r="AZ5" s="170">
        <v>44272.96</v>
      </c>
      <c r="BA5" s="170">
        <v>44455.41</v>
      </c>
      <c r="BB5" s="170">
        <v>45100.47</v>
      </c>
      <c r="BC5" s="170"/>
      <c r="BD5" s="170"/>
      <c r="BE5" s="170"/>
      <c r="BF5" s="170">
        <v>0.0</v>
      </c>
      <c r="BG5" s="170">
        <v>0.0</v>
      </c>
      <c r="BH5" s="170">
        <v>0.0</v>
      </c>
      <c r="BI5" s="170" t="s">
        <v>2543</v>
      </c>
      <c r="BJ5" s="170">
        <v>0.0</v>
      </c>
      <c r="BK5" s="170">
        <v>0.0</v>
      </c>
      <c r="BL5" s="170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6" t="s">
        <v>2523</v>
      </c>
      <c r="B6" s="42" t="s">
        <v>2544</v>
      </c>
      <c r="C6" s="328" t="s">
        <v>2545</v>
      </c>
      <c r="D6" s="318" t="s">
        <v>18</v>
      </c>
      <c r="E6" s="318" t="s">
        <v>175</v>
      </c>
      <c r="F6" s="318" t="s">
        <v>197</v>
      </c>
      <c r="G6" s="44" t="str">
        <f t="shared" si="1"/>
        <v>Augusto</v>
      </c>
      <c r="H6" s="164" t="s">
        <v>147</v>
      </c>
      <c r="I6" s="51" t="s">
        <v>220</v>
      </c>
      <c r="J6" s="318" t="str">
        <f t="shared" si="2"/>
        <v>Não</v>
      </c>
      <c r="K6" s="319">
        <v>44321.0</v>
      </c>
      <c r="L6" s="95"/>
      <c r="M6" s="95" t="s">
        <v>112</v>
      </c>
      <c r="N6" s="116">
        <v>0.012</v>
      </c>
      <c r="O6" s="318" t="s">
        <v>2528</v>
      </c>
      <c r="P6" s="321">
        <v>0.0</v>
      </c>
      <c r="Q6" s="318" t="str">
        <f>IFERROR(VLOOKUP(F6,'Cadastro de assessores'!A:B,2,FALSE),"Não Cadastrado")</f>
        <v>28411</v>
      </c>
      <c r="R6" s="318" t="s">
        <v>111</v>
      </c>
      <c r="S6" s="319">
        <v>44321.0</v>
      </c>
      <c r="T6" s="63"/>
      <c r="U6" s="50" t="s">
        <v>2546</v>
      </c>
      <c r="V6" s="45" t="s">
        <v>113</v>
      </c>
      <c r="W6" s="5" t="s">
        <v>2547</v>
      </c>
      <c r="X6" s="163" t="s">
        <v>179</v>
      </c>
      <c r="Y6" s="51" t="str">
        <f t="shared" si="3"/>
        <v>Ativo</v>
      </c>
      <c r="Z6" s="324"/>
      <c r="AA6" s="95" t="str">
        <f t="shared" si="4"/>
        <v>Qualificado</v>
      </c>
      <c r="AB6" s="13" t="s">
        <v>115</v>
      </c>
      <c r="AC6" s="95"/>
      <c r="AD6" s="95" t="s">
        <v>2536</v>
      </c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70"/>
      <c r="AS6" s="325"/>
      <c r="AT6" s="325"/>
      <c r="AU6" s="325"/>
      <c r="AV6" s="325"/>
      <c r="AW6" s="325">
        <v>2891541.71</v>
      </c>
      <c r="AX6" s="170">
        <v>2889339.52</v>
      </c>
      <c r="AY6" s="170">
        <v>2530492.36</v>
      </c>
      <c r="AZ6" s="170">
        <v>2205281.01</v>
      </c>
      <c r="BA6" s="170">
        <v>2191383.28</v>
      </c>
      <c r="BB6" s="170">
        <v>2062360.45</v>
      </c>
      <c r="BC6" s="170">
        <v>1956984.15</v>
      </c>
      <c r="BD6" s="170">
        <v>1753200.49</v>
      </c>
      <c r="BE6" s="170">
        <v>1675241.7</v>
      </c>
      <c r="BF6" s="170">
        <v>1539225.57</v>
      </c>
      <c r="BG6" s="170">
        <v>1590835.53</v>
      </c>
      <c r="BH6" s="170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6" t="s">
        <v>2523</v>
      </c>
      <c r="B7" s="316" t="s">
        <v>2548</v>
      </c>
      <c r="C7" s="329" t="s">
        <v>2549</v>
      </c>
      <c r="D7" s="318" t="s">
        <v>2526</v>
      </c>
      <c r="E7" s="318" t="s">
        <v>29</v>
      </c>
      <c r="F7" s="318" t="s">
        <v>2539</v>
      </c>
      <c r="G7" s="44" t="str">
        <f t="shared" si="1"/>
        <v>Augusto</v>
      </c>
      <c r="H7" s="164" t="s">
        <v>147</v>
      </c>
      <c r="I7" s="46" t="s">
        <v>24</v>
      </c>
      <c r="J7" s="318" t="str">
        <f t="shared" si="2"/>
        <v>Não</v>
      </c>
      <c r="K7" s="333">
        <v>43780.0</v>
      </c>
      <c r="L7" s="95"/>
      <c r="M7" s="95" t="s">
        <v>112</v>
      </c>
      <c r="N7" s="332">
        <v>0.012</v>
      </c>
      <c r="O7" s="318" t="s">
        <v>2528</v>
      </c>
      <c r="P7" s="321">
        <v>0.0</v>
      </c>
      <c r="Q7" s="318" t="str">
        <f>IFERROR(VLOOKUP(F7,'Cadastro de assessores'!A:B,2,FALSE),"Não Cadastrado")</f>
        <v>2971</v>
      </c>
      <c r="R7" s="318" t="s">
        <v>111</v>
      </c>
      <c r="S7" s="333">
        <v>43775.0</v>
      </c>
      <c r="T7" s="74"/>
      <c r="U7" s="168" t="s">
        <v>2550</v>
      </c>
      <c r="V7" s="45" t="s">
        <v>113</v>
      </c>
      <c r="W7" s="323" t="s">
        <v>2551</v>
      </c>
      <c r="X7" s="95" t="s">
        <v>29</v>
      </c>
      <c r="Y7" s="51" t="str">
        <f t="shared" si="3"/>
        <v>Ativo</v>
      </c>
      <c r="Z7" s="324"/>
      <c r="AA7" s="95" t="str">
        <f t="shared" si="4"/>
        <v>Varejo</v>
      </c>
      <c r="AB7" s="13" t="s">
        <v>124</v>
      </c>
      <c r="AC7" s="95"/>
      <c r="AD7" s="95" t="s">
        <v>2552</v>
      </c>
      <c r="AE7" s="170">
        <v>101253.6</v>
      </c>
      <c r="AF7" s="170">
        <v>99688.16</v>
      </c>
      <c r="AG7" s="170">
        <v>93768.21</v>
      </c>
      <c r="AH7" s="170">
        <v>95615.45</v>
      </c>
      <c r="AI7" s="170">
        <v>95766.75</v>
      </c>
      <c r="AJ7" s="170">
        <v>96629.85</v>
      </c>
      <c r="AK7" s="170">
        <v>98214.18</v>
      </c>
      <c r="AL7" s="170">
        <v>96572.31</v>
      </c>
      <c r="AM7" s="170">
        <v>95876.01</v>
      </c>
      <c r="AN7" s="170">
        <v>95925.29</v>
      </c>
      <c r="AO7" s="170">
        <v>98856.94</v>
      </c>
      <c r="AP7" s="170">
        <v>99917.39</v>
      </c>
      <c r="AQ7" s="170">
        <v>99343.7</v>
      </c>
      <c r="AR7" s="170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70">
        <v>98782.62</v>
      </c>
      <c r="AY7" s="170">
        <v>98443.64</v>
      </c>
      <c r="AZ7" s="170">
        <v>97602.23</v>
      </c>
      <c r="BA7" s="170">
        <v>76715.88</v>
      </c>
      <c r="BB7" s="170">
        <v>95224.21</v>
      </c>
      <c r="BC7" s="170">
        <v>95292.08</v>
      </c>
      <c r="BD7" s="170">
        <v>59688.47</v>
      </c>
      <c r="BE7" s="170">
        <v>60652.16</v>
      </c>
      <c r="BF7" s="170">
        <v>39028.18</v>
      </c>
      <c r="BG7" s="170">
        <v>39817.09</v>
      </c>
      <c r="BH7" s="170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6" t="s">
        <v>2523</v>
      </c>
      <c r="B8" s="234" t="s">
        <v>2553</v>
      </c>
      <c r="C8" s="329" t="s">
        <v>2554</v>
      </c>
      <c r="D8" s="318" t="s">
        <v>18</v>
      </c>
      <c r="E8" s="318" t="s">
        <v>29</v>
      </c>
      <c r="F8" s="318" t="s">
        <v>153</v>
      </c>
      <c r="G8" s="44" t="str">
        <f t="shared" si="1"/>
        <v>Augusto</v>
      </c>
      <c r="H8" s="330" t="s">
        <v>111</v>
      </c>
      <c r="I8" s="46" t="s">
        <v>24</v>
      </c>
      <c r="J8" s="318" t="str">
        <f t="shared" si="2"/>
        <v>Não</v>
      </c>
      <c r="K8" s="333">
        <v>43816.0</v>
      </c>
      <c r="L8" s="95"/>
      <c r="M8" s="95" t="s">
        <v>112</v>
      </c>
      <c r="N8" s="332">
        <v>0.012</v>
      </c>
      <c r="O8" s="318" t="s">
        <v>2528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111</v>
      </c>
      <c r="S8" s="333">
        <v>43805.0</v>
      </c>
      <c r="T8" s="168"/>
      <c r="U8" s="334" t="s">
        <v>2555</v>
      </c>
      <c r="V8" s="45" t="s">
        <v>113</v>
      </c>
      <c r="W8" s="13" t="s">
        <v>2556</v>
      </c>
      <c r="X8" s="95" t="s">
        <v>29</v>
      </c>
      <c r="Y8" s="51" t="str">
        <f t="shared" si="3"/>
        <v>Ativo</v>
      </c>
      <c r="Z8" s="324"/>
      <c r="AA8" s="95" t="str">
        <f t="shared" si="4"/>
        <v>Varejo</v>
      </c>
      <c r="AB8" s="13" t="s">
        <v>124</v>
      </c>
      <c r="AC8" s="95"/>
      <c r="AD8" s="95" t="s">
        <v>2557</v>
      </c>
      <c r="AE8" s="170">
        <v>49089.19</v>
      </c>
      <c r="AF8" s="170">
        <v>48728.46</v>
      </c>
      <c r="AG8" s="170">
        <v>45945.67</v>
      </c>
      <c r="AH8" s="170">
        <v>46733.59</v>
      </c>
      <c r="AI8" s="170">
        <v>46657.45</v>
      </c>
      <c r="AJ8" s="170">
        <v>47100.22</v>
      </c>
      <c r="AK8" s="170">
        <v>47534.21</v>
      </c>
      <c r="AL8" s="170">
        <v>46543.29</v>
      </c>
      <c r="AM8" s="170">
        <v>46257.87</v>
      </c>
      <c r="AN8" s="170">
        <v>46215.1</v>
      </c>
      <c r="AO8" s="170">
        <v>47791.19</v>
      </c>
      <c r="AP8" s="170">
        <v>47840.2</v>
      </c>
      <c r="AQ8" s="170">
        <v>47524.72</v>
      </c>
      <c r="AR8" s="170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70">
        <v>46867.03</v>
      </c>
      <c r="AY8" s="170">
        <v>46700.58</v>
      </c>
      <c r="AZ8" s="170">
        <v>46280.12</v>
      </c>
      <c r="BA8" s="170">
        <v>45918.33</v>
      </c>
      <c r="BB8" s="170">
        <v>45068.8</v>
      </c>
      <c r="BC8" s="170">
        <v>45124.76</v>
      </c>
      <c r="BD8" s="170">
        <v>45506.57</v>
      </c>
      <c r="BE8" s="170">
        <v>45858.99</v>
      </c>
      <c r="BF8" s="170">
        <v>46225.53</v>
      </c>
      <c r="BG8" s="170">
        <v>47402.26</v>
      </c>
      <c r="BH8" s="170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6" t="s">
        <v>2523</v>
      </c>
      <c r="B9" s="234" t="s">
        <v>140</v>
      </c>
      <c r="C9" s="329" t="s">
        <v>2558</v>
      </c>
      <c r="D9" s="318" t="s">
        <v>18</v>
      </c>
      <c r="E9" s="318" t="s">
        <v>29</v>
      </c>
      <c r="F9" s="95" t="s">
        <v>2191</v>
      </c>
      <c r="G9" s="44" t="str">
        <f t="shared" si="1"/>
        <v>Augusto</v>
      </c>
      <c r="H9" s="330" t="s">
        <v>186</v>
      </c>
      <c r="I9" s="46" t="s">
        <v>24</v>
      </c>
      <c r="J9" s="318" t="str">
        <f t="shared" si="2"/>
        <v>Não</v>
      </c>
      <c r="K9" s="331">
        <v>44006.0</v>
      </c>
      <c r="L9" s="331">
        <v>44309.0</v>
      </c>
      <c r="M9" s="95" t="s">
        <v>41</v>
      </c>
      <c r="N9" s="332">
        <v>0.015</v>
      </c>
      <c r="O9" s="318" t="s">
        <v>42</v>
      </c>
      <c r="P9" s="321">
        <v>0.1</v>
      </c>
      <c r="Q9" s="95" t="str">
        <f>IFERROR(VLOOKUP(F9,'Cadastro de assessores'!A:B,2,FALSE),"Não Cadastrado")</f>
        <v>18256</v>
      </c>
      <c r="R9" s="95" t="s">
        <v>2540</v>
      </c>
      <c r="S9" s="331">
        <v>44006.0</v>
      </c>
      <c r="T9" s="74"/>
      <c r="U9" s="168" t="s">
        <v>2559</v>
      </c>
      <c r="V9" s="45" t="s">
        <v>113</v>
      </c>
      <c r="W9" s="13" t="s">
        <v>143</v>
      </c>
      <c r="X9" s="95" t="s">
        <v>29</v>
      </c>
      <c r="Y9" s="51" t="str">
        <f t="shared" si="3"/>
        <v>Encerrado</v>
      </c>
      <c r="Z9" s="324"/>
      <c r="AA9" s="95" t="str">
        <f t="shared" si="4"/>
        <v/>
      </c>
      <c r="AB9" s="95"/>
      <c r="AC9" s="95"/>
      <c r="AD9" s="95" t="s">
        <v>2542</v>
      </c>
      <c r="AE9" s="335"/>
      <c r="AF9" s="335"/>
      <c r="AG9" s="335"/>
      <c r="AH9" s="170"/>
      <c r="AI9" s="170">
        <v>0.0</v>
      </c>
      <c r="AJ9" s="170">
        <v>147203.24</v>
      </c>
      <c r="AK9" s="170">
        <v>243731.48</v>
      </c>
      <c r="AL9" s="170">
        <v>237082.99</v>
      </c>
      <c r="AM9" s="170">
        <v>231799.36</v>
      </c>
      <c r="AN9" s="170">
        <v>223307.59</v>
      </c>
      <c r="AO9" s="170">
        <v>247943.17</v>
      </c>
      <c r="AP9" s="170">
        <v>254677.31</v>
      </c>
      <c r="AQ9" s="170">
        <v>250734.52</v>
      </c>
      <c r="AR9" s="170">
        <v>5153.2</v>
      </c>
      <c r="AS9" s="170">
        <v>5399.43</v>
      </c>
      <c r="AT9" s="170">
        <v>219.76</v>
      </c>
      <c r="AU9" s="170">
        <v>219.76</v>
      </c>
      <c r="AV9" s="170">
        <v>219.76</v>
      </c>
      <c r="AW9" s="170"/>
      <c r="AX9" s="335"/>
      <c r="AY9" s="335"/>
      <c r="AZ9" s="335"/>
      <c r="BA9" s="170"/>
      <c r="BB9" s="170"/>
      <c r="BC9" s="170"/>
      <c r="BD9" s="170"/>
      <c r="BE9" s="170"/>
      <c r="BF9" s="170">
        <v>0.0</v>
      </c>
      <c r="BG9" s="170">
        <v>0.0</v>
      </c>
      <c r="BH9" s="170">
        <v>0.0</v>
      </c>
      <c r="BI9" s="170" t="s">
        <v>2543</v>
      </c>
      <c r="BJ9" s="170">
        <v>0.0</v>
      </c>
      <c r="BK9" s="170">
        <v>0.0</v>
      </c>
      <c r="BL9" s="170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6" t="s">
        <v>2523</v>
      </c>
      <c r="B10" s="234" t="s">
        <v>2560</v>
      </c>
      <c r="C10" s="329" t="s">
        <v>2561</v>
      </c>
      <c r="D10" s="318" t="s">
        <v>2526</v>
      </c>
      <c r="E10" s="318" t="s">
        <v>29</v>
      </c>
      <c r="F10" s="95" t="s">
        <v>2527</v>
      </c>
      <c r="G10" s="44" t="str">
        <f t="shared" si="1"/>
        <v>Augusto</v>
      </c>
      <c r="H10" s="330" t="s">
        <v>186</v>
      </c>
      <c r="I10" s="46" t="s">
        <v>24</v>
      </c>
      <c r="J10" s="318" t="str">
        <f t="shared" si="2"/>
        <v>Não</v>
      </c>
      <c r="K10" s="336">
        <v>43753.0</v>
      </c>
      <c r="L10" s="331">
        <v>44363.0</v>
      </c>
      <c r="M10" s="95" t="s">
        <v>41</v>
      </c>
      <c r="N10" s="332">
        <v>0.01</v>
      </c>
      <c r="O10" s="318" t="s">
        <v>42</v>
      </c>
      <c r="P10" s="321">
        <v>0.1</v>
      </c>
      <c r="Q10" s="95" t="str">
        <f>IFERROR(VLOOKUP(F10,'Cadastro de assessores'!A:B,2,FALSE),"Não Cadastrado")</f>
        <v>17573</v>
      </c>
      <c r="R10" s="95" t="s">
        <v>2540</v>
      </c>
      <c r="S10" s="336">
        <v>43753.0</v>
      </c>
      <c r="T10" s="74"/>
      <c r="U10" s="168" t="s">
        <v>2562</v>
      </c>
      <c r="V10" s="45" t="s">
        <v>113</v>
      </c>
      <c r="W10" s="13" t="s">
        <v>2563</v>
      </c>
      <c r="X10" s="95" t="s">
        <v>29</v>
      </c>
      <c r="Y10" s="51" t="str">
        <f t="shared" si="3"/>
        <v>Encerrado</v>
      </c>
      <c r="Z10" s="324"/>
      <c r="AA10" s="95" t="str">
        <f t="shared" si="4"/>
        <v>Varejo</v>
      </c>
      <c r="AB10" s="13" t="s">
        <v>124</v>
      </c>
      <c r="AC10" s="95"/>
      <c r="AD10" s="95" t="s">
        <v>2557</v>
      </c>
      <c r="AE10" s="170">
        <v>102912.41</v>
      </c>
      <c r="AF10" s="170">
        <v>102093.06</v>
      </c>
      <c r="AG10" s="170">
        <v>98566.6</v>
      </c>
      <c r="AH10" s="170">
        <v>99987.02</v>
      </c>
      <c r="AI10" s="170">
        <v>100785.78</v>
      </c>
      <c r="AJ10" s="170">
        <v>101820.86</v>
      </c>
      <c r="AK10" s="170">
        <v>104147.07</v>
      </c>
      <c r="AL10" s="170">
        <v>103569.45</v>
      </c>
      <c r="AM10" s="170">
        <v>104393.73</v>
      </c>
      <c r="AN10" s="170">
        <v>104946.6</v>
      </c>
      <c r="AO10" s="170">
        <v>108377.12</v>
      </c>
      <c r="AP10" s="170">
        <v>109877.66</v>
      </c>
      <c r="AQ10" s="170">
        <v>111168.97</v>
      </c>
      <c r="AR10" s="170">
        <v>111310.32</v>
      </c>
      <c r="AS10" s="170">
        <v>110628.54</v>
      </c>
      <c r="AT10" s="170">
        <v>111156.89</v>
      </c>
      <c r="AU10" s="170">
        <v>113047.02</v>
      </c>
      <c r="AV10" s="170">
        <v>113072.91</v>
      </c>
      <c r="AW10" s="170">
        <v>126158.5</v>
      </c>
      <c r="AX10" s="170">
        <v>94401.89</v>
      </c>
      <c r="AY10" s="170">
        <v>94208.68</v>
      </c>
      <c r="AZ10" s="170">
        <v>93234.31</v>
      </c>
      <c r="BA10" s="170">
        <v>92094.75</v>
      </c>
      <c r="BB10" s="170">
        <v>90330.36</v>
      </c>
      <c r="BC10" s="170">
        <v>44466.28</v>
      </c>
      <c r="BD10" s="170">
        <v>30677.56</v>
      </c>
      <c r="BE10" s="170">
        <v>32277.9</v>
      </c>
      <c r="BF10" s="170">
        <v>16775.85</v>
      </c>
      <c r="BG10" s="170">
        <v>0.0</v>
      </c>
      <c r="BH10" s="170">
        <v>5.79</v>
      </c>
      <c r="BI10" s="337" t="s">
        <v>2543</v>
      </c>
      <c r="BJ10" s="170">
        <v>19.42</v>
      </c>
      <c r="BK10" s="170">
        <v>0.0</v>
      </c>
      <c r="BL10" s="170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6" t="s">
        <v>2523</v>
      </c>
      <c r="B11" s="316" t="s">
        <v>2564</v>
      </c>
      <c r="C11" s="329" t="s">
        <v>2565</v>
      </c>
      <c r="D11" s="318" t="s">
        <v>18</v>
      </c>
      <c r="E11" s="318" t="s">
        <v>29</v>
      </c>
      <c r="F11" s="318" t="s">
        <v>153</v>
      </c>
      <c r="G11" s="44" t="str">
        <f t="shared" si="1"/>
        <v>Augusto</v>
      </c>
      <c r="H11" s="164" t="s">
        <v>147</v>
      </c>
      <c r="I11" s="46" t="s">
        <v>24</v>
      </c>
      <c r="J11" s="318" t="str">
        <f t="shared" si="2"/>
        <v>Sim</v>
      </c>
      <c r="K11" s="319">
        <v>43684.0</v>
      </c>
      <c r="L11" s="95"/>
      <c r="M11" s="95" t="s">
        <v>41</v>
      </c>
      <c r="N11" s="320">
        <v>0.01</v>
      </c>
      <c r="O11" s="318" t="s">
        <v>42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147</v>
      </c>
      <c r="S11" s="319">
        <v>43677.0</v>
      </c>
      <c r="T11" s="338" t="s">
        <v>2566</v>
      </c>
      <c r="U11" s="334" t="s">
        <v>2555</v>
      </c>
      <c r="V11" s="45" t="s">
        <v>113</v>
      </c>
      <c r="W11" s="323" t="s">
        <v>2567</v>
      </c>
      <c r="X11" s="95" t="s">
        <v>29</v>
      </c>
      <c r="Y11" s="51" t="str">
        <f t="shared" si="3"/>
        <v>Ativo</v>
      </c>
      <c r="Z11" s="324"/>
      <c r="AA11" s="95" t="str">
        <f t="shared" si="4"/>
        <v>Varejo</v>
      </c>
      <c r="AB11" s="13" t="s">
        <v>124</v>
      </c>
      <c r="AC11" s="95"/>
      <c r="AD11" s="95" t="s">
        <v>2568</v>
      </c>
      <c r="AE11" s="170">
        <v>262229.28</v>
      </c>
      <c r="AF11" s="170">
        <v>260241.71</v>
      </c>
      <c r="AG11" s="170">
        <v>246956.93</v>
      </c>
      <c r="AH11" s="170">
        <v>251748.15</v>
      </c>
      <c r="AI11" s="170">
        <v>254282.76</v>
      </c>
      <c r="AJ11" s="170">
        <v>258419.79</v>
      </c>
      <c r="AK11" s="170">
        <v>263166.25</v>
      </c>
      <c r="AL11" s="170">
        <v>259335.68</v>
      </c>
      <c r="AM11" s="170">
        <v>255519.33</v>
      </c>
      <c r="AN11" s="170">
        <v>256043.88</v>
      </c>
      <c r="AO11" s="170">
        <v>262838.63</v>
      </c>
      <c r="AP11" s="170">
        <v>265781.59</v>
      </c>
      <c r="AQ11" s="170">
        <v>263616.95</v>
      </c>
      <c r="AR11" s="170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70">
        <v>57565.24</v>
      </c>
      <c r="AY11" s="170">
        <v>15764.62</v>
      </c>
      <c r="AZ11" s="170">
        <v>15871.58</v>
      </c>
      <c r="BA11" s="170">
        <v>15928.67</v>
      </c>
      <c r="BB11" s="170">
        <v>16169.29</v>
      </c>
      <c r="BC11" s="170">
        <v>16267.31</v>
      </c>
      <c r="BD11" s="170">
        <v>16548.47</v>
      </c>
      <c r="BE11" s="170">
        <v>16659.21</v>
      </c>
      <c r="BF11" s="170">
        <v>16766.27</v>
      </c>
      <c r="BG11" s="170">
        <v>16758.91</v>
      </c>
      <c r="BH11" s="170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6" t="s">
        <v>2523</v>
      </c>
      <c r="B12" s="238" t="s">
        <v>2569</v>
      </c>
      <c r="C12" s="329" t="s">
        <v>2570</v>
      </c>
      <c r="D12" s="318" t="s">
        <v>2526</v>
      </c>
      <c r="E12" s="318" t="s">
        <v>29</v>
      </c>
      <c r="F12" s="95" t="s">
        <v>2539</v>
      </c>
      <c r="G12" s="44" t="str">
        <f t="shared" si="1"/>
        <v>Augusto</v>
      </c>
      <c r="H12" s="330" t="s">
        <v>186</v>
      </c>
      <c r="I12" s="46" t="s">
        <v>24</v>
      </c>
      <c r="J12" s="318" t="str">
        <f t="shared" si="2"/>
        <v>Não</v>
      </c>
      <c r="K12" s="331">
        <v>43633.0</v>
      </c>
      <c r="L12" s="331">
        <v>44509.0</v>
      </c>
      <c r="M12" s="95" t="s">
        <v>112</v>
      </c>
      <c r="N12" s="332">
        <v>0.012</v>
      </c>
      <c r="O12" s="318" t="s">
        <v>2528</v>
      </c>
      <c r="P12" s="321">
        <v>0.0</v>
      </c>
      <c r="Q12" s="95" t="str">
        <f>IFERROR(VLOOKUP(F12,'Cadastro de assessores'!A:B,2,FALSE),"Não Cadastrado")</f>
        <v>2971</v>
      </c>
      <c r="R12" s="95" t="s">
        <v>2540</v>
      </c>
      <c r="S12" s="331">
        <v>43633.0</v>
      </c>
      <c r="T12" s="74"/>
      <c r="U12" s="168" t="s">
        <v>2571</v>
      </c>
      <c r="V12" s="45" t="s">
        <v>113</v>
      </c>
      <c r="W12" s="13" t="s">
        <v>2572</v>
      </c>
      <c r="X12" s="13" t="s">
        <v>46</v>
      </c>
      <c r="Y12" s="51" t="str">
        <f t="shared" si="3"/>
        <v>Encerrado</v>
      </c>
      <c r="Z12" s="324"/>
      <c r="AA12" s="95" t="str">
        <f t="shared" si="4"/>
        <v/>
      </c>
      <c r="AB12" s="95"/>
      <c r="AC12" s="95"/>
      <c r="AD12" s="95" t="s">
        <v>2573</v>
      </c>
      <c r="AE12" s="170">
        <v>107522.64</v>
      </c>
      <c r="AF12" s="170">
        <v>105884.84</v>
      </c>
      <c r="AG12" s="170">
        <v>98819.54</v>
      </c>
      <c r="AH12" s="170">
        <v>101176.69</v>
      </c>
      <c r="AI12" s="170">
        <v>102806.59</v>
      </c>
      <c r="AJ12" s="170">
        <v>103635.18</v>
      </c>
      <c r="AK12" s="170">
        <v>105779.25</v>
      </c>
      <c r="AL12" s="170">
        <v>103824.56</v>
      </c>
      <c r="AM12" s="170">
        <v>104369.64</v>
      </c>
      <c r="AN12" s="335"/>
      <c r="AO12" s="335"/>
      <c r="AP12" s="335"/>
      <c r="AQ12" s="335"/>
      <c r="AR12" s="170"/>
      <c r="AS12" s="170">
        <v>103137.56</v>
      </c>
      <c r="AT12" s="170"/>
      <c r="AU12" s="170">
        <v>105545.31</v>
      </c>
      <c r="AV12" s="170">
        <v>105489.39</v>
      </c>
      <c r="AW12" s="170">
        <v>106362.27</v>
      </c>
      <c r="AX12" s="170">
        <v>106114.77</v>
      </c>
      <c r="AY12" s="170">
        <v>105943.53</v>
      </c>
      <c r="AZ12" s="170">
        <v>105102.2</v>
      </c>
      <c r="BA12" s="170">
        <v>104522.08</v>
      </c>
      <c r="BB12" s="170">
        <v>103216.61</v>
      </c>
      <c r="BC12" s="170"/>
      <c r="BD12" s="170"/>
      <c r="BE12" s="170"/>
      <c r="BF12" s="170">
        <v>0.0</v>
      </c>
      <c r="BG12" s="170">
        <v>0.0</v>
      </c>
      <c r="BH12" s="170">
        <v>0.0</v>
      </c>
      <c r="BI12" s="170" t="s">
        <v>2543</v>
      </c>
      <c r="BJ12" s="170">
        <v>0.0</v>
      </c>
      <c r="BK12" s="170">
        <v>0.0</v>
      </c>
      <c r="BL12" s="170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6" t="s">
        <v>2523</v>
      </c>
      <c r="B13" s="234" t="s">
        <v>2574</v>
      </c>
      <c r="C13" s="329" t="s">
        <v>2575</v>
      </c>
      <c r="D13" s="318" t="s">
        <v>2526</v>
      </c>
      <c r="E13" s="318" t="s">
        <v>29</v>
      </c>
      <c r="F13" s="95" t="s">
        <v>2527</v>
      </c>
      <c r="G13" s="44" t="str">
        <f t="shared" si="1"/>
        <v>Augusto</v>
      </c>
      <c r="H13" s="330" t="s">
        <v>186</v>
      </c>
      <c r="I13" s="46" t="s">
        <v>24</v>
      </c>
      <c r="J13" s="318" t="str">
        <f t="shared" si="2"/>
        <v>Não</v>
      </c>
      <c r="K13" s="95" t="s">
        <v>2576</v>
      </c>
      <c r="L13" s="336">
        <v>44482.0</v>
      </c>
      <c r="M13" s="95" t="s">
        <v>41</v>
      </c>
      <c r="N13" s="332">
        <v>0.015</v>
      </c>
      <c r="O13" s="318" t="s">
        <v>42</v>
      </c>
      <c r="P13" s="321">
        <v>0.1</v>
      </c>
      <c r="Q13" s="95" t="str">
        <f>IFERROR(VLOOKUP(F13,'Cadastro de assessores'!A:B,2,FALSE),"Não Cadastrado")</f>
        <v>17573</v>
      </c>
      <c r="R13" s="95" t="s">
        <v>2540</v>
      </c>
      <c r="S13" s="95" t="s">
        <v>2577</v>
      </c>
      <c r="T13" s="74"/>
      <c r="U13" s="168"/>
      <c r="V13" s="45" t="s">
        <v>113</v>
      </c>
      <c r="W13" s="13" t="s">
        <v>2578</v>
      </c>
      <c r="X13" s="95" t="s">
        <v>29</v>
      </c>
      <c r="Y13" s="51" t="str">
        <f t="shared" si="3"/>
        <v>Encerrado</v>
      </c>
      <c r="Z13" s="324"/>
      <c r="AA13" s="95" t="str">
        <f t="shared" si="4"/>
        <v/>
      </c>
      <c r="AB13" s="95"/>
      <c r="AC13" s="95"/>
      <c r="AD13" s="95" t="s">
        <v>2579</v>
      </c>
      <c r="AE13" s="335"/>
      <c r="AF13" s="335"/>
      <c r="AG13" s="335"/>
      <c r="AH13" s="170"/>
      <c r="AI13" s="170"/>
      <c r="AJ13" s="335"/>
      <c r="AK13" s="335"/>
      <c r="AL13" s="335"/>
      <c r="AM13" s="335"/>
      <c r="AN13" s="170">
        <v>102675.48</v>
      </c>
      <c r="AO13" s="170">
        <v>106536.55</v>
      </c>
      <c r="AP13" s="170">
        <v>107774.74</v>
      </c>
      <c r="AQ13" s="170">
        <v>106354.7</v>
      </c>
      <c r="AR13" s="170"/>
      <c r="AS13" s="170"/>
      <c r="AT13" s="170"/>
      <c r="AU13" s="170"/>
      <c r="AV13" s="170"/>
      <c r="AW13" s="170"/>
      <c r="AX13" s="335"/>
      <c r="AY13" s="335"/>
      <c r="AZ13" s="335"/>
      <c r="BA13" s="170"/>
      <c r="BB13" s="170"/>
      <c r="BC13" s="170"/>
      <c r="BD13" s="170"/>
      <c r="BE13" s="170"/>
      <c r="BF13" s="170">
        <v>0.0</v>
      </c>
      <c r="BG13" s="170">
        <v>0.0</v>
      </c>
      <c r="BH13" s="170">
        <v>0.0</v>
      </c>
      <c r="BI13" s="170" t="s">
        <v>2543</v>
      </c>
      <c r="BJ13" s="170">
        <v>0.0</v>
      </c>
      <c r="BK13" s="170">
        <v>0.0</v>
      </c>
      <c r="BL13" s="170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6" t="s">
        <v>2523</v>
      </c>
      <c r="B14" s="55" t="s">
        <v>2580</v>
      </c>
      <c r="C14" s="329" t="s">
        <v>2581</v>
      </c>
      <c r="D14" s="318" t="s">
        <v>18</v>
      </c>
      <c r="E14" s="318" t="s">
        <v>29</v>
      </c>
      <c r="F14" s="318" t="s">
        <v>2582</v>
      </c>
      <c r="G14" s="44" t="str">
        <f t="shared" si="1"/>
        <v>Breno</v>
      </c>
      <c r="H14" s="164" t="s">
        <v>111</v>
      </c>
      <c r="I14" s="46" t="s">
        <v>24</v>
      </c>
      <c r="J14" s="318" t="str">
        <f t="shared" si="2"/>
        <v>Não</v>
      </c>
      <c r="K14" s="319">
        <v>44970.0</v>
      </c>
      <c r="L14" s="95"/>
      <c r="M14" s="95" t="s">
        <v>51</v>
      </c>
      <c r="N14" s="332">
        <v>0.01</v>
      </c>
      <c r="O14" s="318" t="s">
        <v>2528</v>
      </c>
      <c r="P14" s="321">
        <v>0.0</v>
      </c>
      <c r="Q14" s="95" t="str">
        <f>IFERROR(VLOOKUP(F14,'Cadastro de assessores'!A:B,2,FALSE),"Não Cadastrado")</f>
        <v>18836</v>
      </c>
      <c r="R14" s="318"/>
      <c r="S14" s="319"/>
      <c r="T14" s="50"/>
      <c r="U14" s="50"/>
      <c r="V14" s="45" t="s">
        <v>113</v>
      </c>
      <c r="W14" s="5" t="s">
        <v>2583</v>
      </c>
      <c r="X14" s="5" t="s">
        <v>29</v>
      </c>
      <c r="Y14" s="51" t="str">
        <f t="shared" si="3"/>
        <v>Ativo</v>
      </c>
      <c r="Z14" s="324"/>
      <c r="AA14" s="95" t="str">
        <f t="shared" si="4"/>
        <v/>
      </c>
      <c r="AB14" s="13" t="s">
        <v>124</v>
      </c>
      <c r="AC14" s="95"/>
      <c r="AD14" s="95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70"/>
      <c r="AS14" s="325"/>
      <c r="AT14" s="325"/>
      <c r="AU14" s="325"/>
      <c r="AV14" s="325"/>
      <c r="AW14" s="325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6" t="s">
        <v>2523</v>
      </c>
      <c r="B15" s="55" t="s">
        <v>2580</v>
      </c>
      <c r="C15" s="329" t="s">
        <v>2584</v>
      </c>
      <c r="D15" s="318" t="s">
        <v>18</v>
      </c>
      <c r="E15" s="318" t="s">
        <v>29</v>
      </c>
      <c r="F15" s="318" t="s">
        <v>2582</v>
      </c>
      <c r="G15" s="44" t="str">
        <f t="shared" si="1"/>
        <v>Breno</v>
      </c>
      <c r="H15" s="164" t="s">
        <v>111</v>
      </c>
      <c r="I15" s="46" t="s">
        <v>24</v>
      </c>
      <c r="J15" s="318" t="str">
        <f t="shared" si="2"/>
        <v>Não</v>
      </c>
      <c r="K15" s="319">
        <v>44971.0</v>
      </c>
      <c r="L15" s="95"/>
      <c r="M15" s="95" t="s">
        <v>190</v>
      </c>
      <c r="N15" s="332">
        <v>0.025</v>
      </c>
      <c r="O15" s="318" t="s">
        <v>191</v>
      </c>
      <c r="P15" s="321">
        <v>0.2</v>
      </c>
      <c r="Q15" s="95" t="str">
        <f>IFERROR(VLOOKUP(F15,'Cadastro de assessores'!A:B,2,FALSE),"Não Cadastrado")</f>
        <v>18836</v>
      </c>
      <c r="R15" s="318"/>
      <c r="S15" s="319"/>
      <c r="T15" s="50"/>
      <c r="U15" s="50"/>
      <c r="V15" s="45" t="s">
        <v>113</v>
      </c>
      <c r="W15" s="339" t="s">
        <v>2583</v>
      </c>
      <c r="X15" s="5" t="s">
        <v>29</v>
      </c>
      <c r="Y15" s="51" t="str">
        <f t="shared" si="3"/>
        <v>Ativo</v>
      </c>
      <c r="Z15" s="324"/>
      <c r="AA15" s="95" t="str">
        <f t="shared" si="4"/>
        <v/>
      </c>
      <c r="AB15" s="13" t="s">
        <v>124</v>
      </c>
      <c r="AC15" s="95"/>
      <c r="AD15" s="95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70"/>
      <c r="AS15" s="325"/>
      <c r="AT15" s="325"/>
      <c r="AU15" s="325"/>
      <c r="AV15" s="325"/>
      <c r="AW15" s="325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6" t="s">
        <v>2523</v>
      </c>
      <c r="B16" s="42" t="s">
        <v>173</v>
      </c>
      <c r="C16" s="328" t="s">
        <v>2585</v>
      </c>
      <c r="D16" s="318" t="s">
        <v>18</v>
      </c>
      <c r="E16" s="318" t="s">
        <v>175</v>
      </c>
      <c r="F16" s="318" t="s">
        <v>176</v>
      </c>
      <c r="G16" s="44" t="str">
        <f t="shared" si="1"/>
        <v>Augusto</v>
      </c>
      <c r="H16" s="164" t="s">
        <v>111</v>
      </c>
      <c r="I16" s="46" t="s">
        <v>24</v>
      </c>
      <c r="J16" s="318" t="str">
        <f t="shared" si="2"/>
        <v>Não</v>
      </c>
      <c r="K16" s="319">
        <v>44321.0</v>
      </c>
      <c r="L16" s="95"/>
      <c r="M16" s="95" t="s">
        <v>41</v>
      </c>
      <c r="N16" s="332">
        <v>0.015</v>
      </c>
      <c r="O16" s="318" t="s">
        <v>42</v>
      </c>
      <c r="P16" s="321">
        <v>0.1</v>
      </c>
      <c r="Q16" s="318" t="str">
        <f>IFERROR(VLOOKUP(F16,'Cadastro de assessores'!A:B,2,FALSE),"Não Cadastrado")</f>
        <v>250</v>
      </c>
      <c r="R16" s="318" t="s">
        <v>111</v>
      </c>
      <c r="S16" s="319">
        <v>44321.0</v>
      </c>
      <c r="T16" s="50"/>
      <c r="U16" s="50"/>
      <c r="V16" s="45" t="s">
        <v>113</v>
      </c>
      <c r="W16" s="5" t="s">
        <v>178</v>
      </c>
      <c r="X16" s="163" t="s">
        <v>179</v>
      </c>
      <c r="Y16" s="51" t="str">
        <f t="shared" si="3"/>
        <v>Ativo</v>
      </c>
      <c r="Z16" s="324"/>
      <c r="AA16" s="95" t="str">
        <f t="shared" si="4"/>
        <v>Varejo</v>
      </c>
      <c r="AB16" s="13" t="s">
        <v>124</v>
      </c>
      <c r="AC16" s="95"/>
      <c r="AD16" s="95" t="s">
        <v>2586</v>
      </c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70"/>
      <c r="AS16" s="325"/>
      <c r="AT16" s="325"/>
      <c r="AU16" s="325"/>
      <c r="AV16" s="325"/>
      <c r="AW16" s="325">
        <v>176525.77</v>
      </c>
      <c r="AX16" s="170">
        <v>177328.31</v>
      </c>
      <c r="AY16" s="170">
        <v>176460.92</v>
      </c>
      <c r="AZ16" s="170">
        <v>174148.58</v>
      </c>
      <c r="BA16" s="170">
        <v>149350.3</v>
      </c>
      <c r="BB16" s="170">
        <v>167367.68</v>
      </c>
      <c r="BC16" s="170">
        <v>165710.39</v>
      </c>
      <c r="BD16" s="170">
        <v>165717.75</v>
      </c>
      <c r="BE16" s="170">
        <v>167379.83</v>
      </c>
      <c r="BF16" s="170">
        <v>168457.79</v>
      </c>
      <c r="BG16" s="170">
        <v>175571.34</v>
      </c>
      <c r="BH16" s="170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6" t="s">
        <v>2523</v>
      </c>
      <c r="B17" s="42" t="s">
        <v>2587</v>
      </c>
      <c r="C17" s="328" t="s">
        <v>2588</v>
      </c>
      <c r="D17" s="318" t="s">
        <v>2526</v>
      </c>
      <c r="E17" s="318" t="s">
        <v>29</v>
      </c>
      <c r="F17" s="318" t="s">
        <v>2539</v>
      </c>
      <c r="G17" s="44" t="str">
        <f t="shared" si="1"/>
        <v>Augusto</v>
      </c>
      <c r="H17" s="164" t="s">
        <v>147</v>
      </c>
      <c r="I17" s="51" t="s">
        <v>220</v>
      </c>
      <c r="J17" s="318" t="str">
        <f t="shared" si="2"/>
        <v>Não</v>
      </c>
      <c r="K17" s="319">
        <v>44186.0</v>
      </c>
      <c r="L17" s="95"/>
      <c r="M17" s="95" t="s">
        <v>41</v>
      </c>
      <c r="N17" s="332">
        <v>0.015</v>
      </c>
      <c r="O17" s="318" t="s">
        <v>42</v>
      </c>
      <c r="P17" s="321">
        <v>0.1</v>
      </c>
      <c r="Q17" s="318" t="str">
        <f>IFERROR(VLOOKUP(F17,'Cadastro de assessores'!A:B,2,FALSE),"Não Cadastrado")</f>
        <v>2971</v>
      </c>
      <c r="R17" s="318" t="s">
        <v>111</v>
      </c>
      <c r="S17" s="319">
        <v>44182.0</v>
      </c>
      <c r="T17" s="50"/>
      <c r="U17" s="50" t="s">
        <v>2589</v>
      </c>
      <c r="V17" s="45" t="s">
        <v>113</v>
      </c>
      <c r="W17" s="5" t="s">
        <v>2590</v>
      </c>
      <c r="X17" s="95" t="s">
        <v>29</v>
      </c>
      <c r="Y17" s="51" t="str">
        <f t="shared" si="3"/>
        <v>Ativo</v>
      </c>
      <c r="Z17" s="324"/>
      <c r="AA17" s="95" t="str">
        <f t="shared" si="4"/>
        <v>Varejo</v>
      </c>
      <c r="AB17" s="13" t="s">
        <v>124</v>
      </c>
      <c r="AC17" s="95"/>
      <c r="AD17" s="95" t="s">
        <v>2591</v>
      </c>
      <c r="AE17" s="170">
        <v>0.0</v>
      </c>
      <c r="AF17" s="170">
        <v>0.0</v>
      </c>
      <c r="AG17" s="170">
        <v>0.0</v>
      </c>
      <c r="AH17" s="170">
        <v>0.0</v>
      </c>
      <c r="AI17" s="170">
        <v>0.0</v>
      </c>
      <c r="AJ17" s="170">
        <v>0.0</v>
      </c>
      <c r="AK17" s="170">
        <v>0.0</v>
      </c>
      <c r="AL17" s="170">
        <v>0.0</v>
      </c>
      <c r="AM17" s="170">
        <v>0.0</v>
      </c>
      <c r="AN17" s="170">
        <v>0.0</v>
      </c>
      <c r="AO17" s="170">
        <v>0.0</v>
      </c>
      <c r="AP17" s="170">
        <v>240350.16</v>
      </c>
      <c r="AQ17" s="170">
        <v>238175.41</v>
      </c>
      <c r="AR17" s="170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70">
        <v>240359.58</v>
      </c>
      <c r="AY17" s="170">
        <v>237887.35</v>
      </c>
      <c r="AZ17" s="170">
        <v>239355.09</v>
      </c>
      <c r="BA17" s="170">
        <v>202433.96</v>
      </c>
      <c r="BB17" s="170">
        <v>223634.53</v>
      </c>
      <c r="BC17" s="170">
        <v>221832.49</v>
      </c>
      <c r="BD17" s="170">
        <v>223902.18</v>
      </c>
      <c r="BE17" s="170">
        <v>229616.1</v>
      </c>
      <c r="BF17" s="170">
        <v>230847.23</v>
      </c>
      <c r="BG17" s="170">
        <v>74052.76</v>
      </c>
      <c r="BH17" s="170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6" t="s">
        <v>2523</v>
      </c>
      <c r="B18" s="155" t="s">
        <v>34</v>
      </c>
      <c r="C18" s="340">
        <v>498190.0</v>
      </c>
      <c r="D18" s="318" t="s">
        <v>18</v>
      </c>
      <c r="E18" s="318" t="s">
        <v>175</v>
      </c>
      <c r="F18" s="95" t="s">
        <v>197</v>
      </c>
      <c r="G18" s="44" t="str">
        <f t="shared" si="1"/>
        <v>Augusto</v>
      </c>
      <c r="H18" s="330" t="s">
        <v>147</v>
      </c>
      <c r="I18" s="51" t="s">
        <v>220</v>
      </c>
      <c r="J18" s="318" t="str">
        <f t="shared" si="2"/>
        <v>Não</v>
      </c>
      <c r="K18" s="72">
        <v>44698.0</v>
      </c>
      <c r="L18" s="143"/>
      <c r="M18" s="95" t="s">
        <v>112</v>
      </c>
      <c r="N18" s="320">
        <v>0.012</v>
      </c>
      <c r="O18" s="318" t="s">
        <v>2528</v>
      </c>
      <c r="P18" s="321">
        <v>0.0</v>
      </c>
      <c r="Q18" s="318" t="str">
        <f>IFERROR(VLOOKUP(F18,'Cadastro de assessores'!A:B,2,FALSE),"Não Cadastrado")</f>
        <v>28411</v>
      </c>
      <c r="R18" s="318" t="s">
        <v>111</v>
      </c>
      <c r="S18" s="72">
        <v>44698.0</v>
      </c>
      <c r="T18" s="50"/>
      <c r="U18" s="50"/>
      <c r="V18" s="45" t="s">
        <v>113</v>
      </c>
      <c r="W18" s="11" t="s">
        <v>200</v>
      </c>
      <c r="X18" s="24" t="s">
        <v>179</v>
      </c>
      <c r="Y18" s="51" t="str">
        <f t="shared" si="3"/>
        <v>Ativo</v>
      </c>
      <c r="Z18" s="324"/>
      <c r="AA18" s="95" t="str">
        <f t="shared" si="4"/>
        <v/>
      </c>
      <c r="AB18" s="13" t="s">
        <v>115</v>
      </c>
      <c r="AC18" s="95"/>
      <c r="AD18" s="45" t="s">
        <v>2592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0"/>
      <c r="AP18" s="170"/>
      <c r="AQ18" s="170"/>
      <c r="AR18" s="170"/>
      <c r="AS18" s="170"/>
      <c r="AT18" s="170"/>
      <c r="AU18" s="170"/>
      <c r="AV18" s="170"/>
      <c r="AW18" s="335"/>
      <c r="AX18" s="170"/>
      <c r="AY18" s="170"/>
      <c r="AZ18" s="41"/>
      <c r="BA18" s="170"/>
      <c r="BB18" s="170"/>
      <c r="BC18" s="170"/>
      <c r="BD18" s="170"/>
      <c r="BE18" s="170"/>
      <c r="BF18" s="170"/>
      <c r="BG18" s="170"/>
      <c r="BH18" s="170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6" t="s">
        <v>2523</v>
      </c>
      <c r="B19" s="155" t="s">
        <v>2593</v>
      </c>
      <c r="C19" s="340">
        <v>6274118.0</v>
      </c>
      <c r="D19" s="318" t="s">
        <v>18</v>
      </c>
      <c r="E19" s="318" t="s">
        <v>29</v>
      </c>
      <c r="F19" s="45" t="s">
        <v>142</v>
      </c>
      <c r="G19" s="44" t="str">
        <f t="shared" si="1"/>
        <v>Augusto</v>
      </c>
      <c r="H19" s="330" t="s">
        <v>186</v>
      </c>
      <c r="I19" s="46" t="s">
        <v>24</v>
      </c>
      <c r="J19" s="318" t="str">
        <f t="shared" si="2"/>
        <v>Não</v>
      </c>
      <c r="K19" s="72">
        <v>44469.0</v>
      </c>
      <c r="L19" s="341">
        <v>44907.0</v>
      </c>
      <c r="M19" s="95" t="s">
        <v>112</v>
      </c>
      <c r="N19" s="320">
        <v>0.012</v>
      </c>
      <c r="O19" s="318" t="s">
        <v>2528</v>
      </c>
      <c r="P19" s="321">
        <v>0.0</v>
      </c>
      <c r="Q19" s="318">
        <f>IFERROR(VLOOKUP(F19,'Cadastro de assessores'!A:B,2,FALSE),"Não Cadastrado")</f>
        <v>12332</v>
      </c>
      <c r="R19" s="318" t="s">
        <v>111</v>
      </c>
      <c r="S19" s="72">
        <v>44433.0</v>
      </c>
      <c r="T19" s="50"/>
      <c r="U19" s="322" t="s">
        <v>2594</v>
      </c>
      <c r="V19" s="45" t="s">
        <v>113</v>
      </c>
      <c r="W19" s="11" t="s">
        <v>2595</v>
      </c>
      <c r="X19" s="45" t="s">
        <v>60</v>
      </c>
      <c r="Y19" s="51" t="str">
        <f t="shared" si="3"/>
        <v>Encerrado</v>
      </c>
      <c r="Z19" s="324"/>
      <c r="AA19" s="95" t="str">
        <f t="shared" si="4"/>
        <v>Varejo</v>
      </c>
      <c r="AB19" s="13" t="s">
        <v>124</v>
      </c>
      <c r="AC19" s="95"/>
      <c r="AD19" s="45" t="s">
        <v>2596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0"/>
      <c r="AP19" s="170"/>
      <c r="AQ19" s="170"/>
      <c r="AR19" s="170"/>
      <c r="AS19" s="170"/>
      <c r="AT19" s="170"/>
      <c r="AU19" s="170"/>
      <c r="AV19" s="170"/>
      <c r="AW19" s="335"/>
      <c r="AX19" s="170"/>
      <c r="AY19" s="170"/>
      <c r="AZ19" s="41"/>
      <c r="BA19" s="170">
        <v>1000.0</v>
      </c>
      <c r="BB19" s="170">
        <v>590780.42</v>
      </c>
      <c r="BC19" s="170">
        <v>592755.68</v>
      </c>
      <c r="BD19" s="170">
        <v>599392.87</v>
      </c>
      <c r="BE19" s="170">
        <v>606265.6</v>
      </c>
      <c r="BF19" s="170">
        <v>610674.77</v>
      </c>
      <c r="BG19" s="170">
        <v>626694.72</v>
      </c>
      <c r="BH19" s="170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6" t="s">
        <v>2523</v>
      </c>
      <c r="B20" s="238" t="s">
        <v>2597</v>
      </c>
      <c r="C20" s="329" t="s">
        <v>2598</v>
      </c>
      <c r="D20" s="318" t="s">
        <v>2526</v>
      </c>
      <c r="E20" s="318" t="s">
        <v>29</v>
      </c>
      <c r="F20" s="95" t="s">
        <v>2527</v>
      </c>
      <c r="G20" s="44" t="str">
        <f t="shared" si="1"/>
        <v>Augusto</v>
      </c>
      <c r="H20" s="330" t="s">
        <v>186</v>
      </c>
      <c r="I20" s="46" t="s">
        <v>24</v>
      </c>
      <c r="J20" s="318" t="str">
        <f t="shared" si="2"/>
        <v>Não</v>
      </c>
      <c r="K20" s="331">
        <v>43745.0</v>
      </c>
      <c r="L20" s="331">
        <v>44035.0</v>
      </c>
      <c r="M20" s="95" t="s">
        <v>41</v>
      </c>
      <c r="N20" s="332">
        <v>0.01</v>
      </c>
      <c r="O20" s="318" t="s">
        <v>42</v>
      </c>
      <c r="P20" s="321">
        <v>0.1</v>
      </c>
      <c r="Q20" s="95" t="str">
        <f>IFERROR(VLOOKUP(F20,'Cadastro de assessores'!A:B,2,FALSE),"Não Cadastrado")</f>
        <v>17573</v>
      </c>
      <c r="R20" s="95" t="s">
        <v>2540</v>
      </c>
      <c r="S20" s="331">
        <v>43745.0</v>
      </c>
      <c r="T20" s="74"/>
      <c r="U20" s="168"/>
      <c r="V20" s="45" t="s">
        <v>113</v>
      </c>
      <c r="W20" s="13" t="s">
        <v>2599</v>
      </c>
      <c r="X20" s="95" t="s">
        <v>29</v>
      </c>
      <c r="Y20" s="51" t="str">
        <f t="shared" si="3"/>
        <v>Encerrado</v>
      </c>
      <c r="Z20" s="324"/>
      <c r="AA20" s="95" t="str">
        <f t="shared" si="4"/>
        <v>Varejo</v>
      </c>
      <c r="AB20" s="13" t="s">
        <v>124</v>
      </c>
      <c r="AC20" s="95"/>
      <c r="AD20" s="95" t="s">
        <v>2600</v>
      </c>
      <c r="AE20" s="170">
        <v>1035342.41</v>
      </c>
      <c r="AF20" s="170">
        <v>1027142.78</v>
      </c>
      <c r="AG20" s="170">
        <v>968338.56</v>
      </c>
      <c r="AH20" s="170">
        <v>971958.06</v>
      </c>
      <c r="AI20" s="170">
        <v>973440.75</v>
      </c>
      <c r="AJ20" s="170">
        <v>556008.9</v>
      </c>
      <c r="AK20" s="170">
        <v>0.0</v>
      </c>
      <c r="AL20" s="170"/>
      <c r="AM20" s="170"/>
      <c r="AN20" s="170">
        <v>237.78</v>
      </c>
      <c r="AO20" s="170">
        <v>237.78</v>
      </c>
      <c r="AP20" s="170">
        <v>147.88</v>
      </c>
      <c r="AQ20" s="170">
        <v>147.88</v>
      </c>
      <c r="AR20" s="170">
        <v>147.88</v>
      </c>
      <c r="AS20" s="170">
        <v>147.88</v>
      </c>
      <c r="AT20" s="170">
        <v>147.88</v>
      </c>
      <c r="AU20" s="170">
        <v>147.88</v>
      </c>
      <c r="AV20" s="170">
        <v>147.88</v>
      </c>
      <c r="AW20" s="170"/>
      <c r="AX20" s="335"/>
      <c r="AY20" s="170">
        <v>42.06</v>
      </c>
      <c r="AZ20" s="170">
        <v>42.06</v>
      </c>
      <c r="BA20" s="170">
        <v>42.06</v>
      </c>
      <c r="BB20" s="170">
        <v>42.06</v>
      </c>
      <c r="BC20" s="170">
        <v>42.06</v>
      </c>
      <c r="BD20" s="170">
        <v>42.06</v>
      </c>
      <c r="BE20" s="170">
        <v>42.06</v>
      </c>
      <c r="BF20" s="170">
        <v>42.06</v>
      </c>
      <c r="BG20" s="170">
        <v>42.06</v>
      </c>
      <c r="BH20" s="170">
        <v>42.06</v>
      </c>
      <c r="BI20" s="337" t="s">
        <v>2543</v>
      </c>
      <c r="BJ20" s="170">
        <v>0.0</v>
      </c>
      <c r="BK20" s="170">
        <v>0.0</v>
      </c>
      <c r="BL20" s="170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6" t="s">
        <v>2523</v>
      </c>
      <c r="B21" s="238" t="s">
        <v>2601</v>
      </c>
      <c r="C21" s="328">
        <v>3791512.0</v>
      </c>
      <c r="D21" s="318" t="s">
        <v>18</v>
      </c>
      <c r="E21" s="318" t="s">
        <v>29</v>
      </c>
      <c r="F21" s="95" t="s">
        <v>142</v>
      </c>
      <c r="G21" s="44" t="str">
        <f t="shared" si="1"/>
        <v>Breno</v>
      </c>
      <c r="H21" s="164" t="s">
        <v>111</v>
      </c>
      <c r="I21" s="46" t="s">
        <v>24</v>
      </c>
      <c r="J21" s="318" t="str">
        <f t="shared" si="2"/>
        <v>Não</v>
      </c>
      <c r="K21" s="72">
        <v>45020.0</v>
      </c>
      <c r="L21" s="45"/>
      <c r="M21" s="95" t="s">
        <v>51</v>
      </c>
      <c r="N21" s="332">
        <v>0.007</v>
      </c>
      <c r="O21" s="318" t="s">
        <v>2528</v>
      </c>
      <c r="P21" s="321">
        <v>0.0</v>
      </c>
      <c r="Q21" s="318"/>
      <c r="R21" s="318"/>
      <c r="S21" s="333"/>
      <c r="T21" s="50"/>
      <c r="U21" s="50"/>
      <c r="V21" s="45" t="s">
        <v>113</v>
      </c>
      <c r="W21" s="13" t="s">
        <v>2602</v>
      </c>
      <c r="X21" s="5" t="s">
        <v>29</v>
      </c>
      <c r="Y21" s="51" t="str">
        <f t="shared" si="3"/>
        <v>Ativo</v>
      </c>
      <c r="Z21" s="324"/>
      <c r="AA21" s="95" t="str">
        <f t="shared" si="4"/>
        <v/>
      </c>
      <c r="AB21" s="13" t="s">
        <v>124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5"/>
      <c r="AP21" s="335"/>
      <c r="AQ21" s="170"/>
      <c r="AR21" s="325"/>
      <c r="AS21" s="325"/>
      <c r="AT21" s="325"/>
      <c r="AU21" s="325"/>
      <c r="AV21" s="325"/>
      <c r="AW21" s="170"/>
      <c r="AX21" s="170"/>
      <c r="AY21" s="170"/>
      <c r="AZ21" s="170"/>
      <c r="BA21" s="170"/>
      <c r="BB21" s="41"/>
      <c r="BC21" s="190"/>
      <c r="BD21" s="190"/>
      <c r="BE21" s="170"/>
      <c r="BF21" s="170"/>
      <c r="BG21" s="170"/>
      <c r="BH21" s="170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6" t="s">
        <v>2523</v>
      </c>
      <c r="B22" s="61" t="s">
        <v>2603</v>
      </c>
      <c r="C22" s="143">
        <v>2538527.0</v>
      </c>
      <c r="D22" s="318" t="s">
        <v>18</v>
      </c>
      <c r="E22" s="318" t="s">
        <v>175</v>
      </c>
      <c r="F22" s="95" t="s">
        <v>176</v>
      </c>
      <c r="G22" s="44" t="str">
        <f t="shared" si="1"/>
        <v>Augusto</v>
      </c>
      <c r="H22" s="330" t="s">
        <v>147</v>
      </c>
      <c r="I22" s="51" t="s">
        <v>220</v>
      </c>
      <c r="J22" s="318" t="str">
        <f t="shared" si="2"/>
        <v>Não</v>
      </c>
      <c r="K22" s="333">
        <v>44512.0</v>
      </c>
      <c r="L22" s="45"/>
      <c r="M22" s="95" t="s">
        <v>51</v>
      </c>
      <c r="N22" s="332">
        <v>0.007</v>
      </c>
      <c r="O22" s="318" t="s">
        <v>2528</v>
      </c>
      <c r="P22" s="321">
        <v>0.0</v>
      </c>
      <c r="Q22" s="318" t="str">
        <f>IFERROR(VLOOKUP(F22,'Cadastro de assessores'!A:B,2,FALSE),"Não Cadastrado")</f>
        <v>250</v>
      </c>
      <c r="R22" s="318" t="s">
        <v>111</v>
      </c>
      <c r="S22" s="333">
        <v>44512.0</v>
      </c>
      <c r="T22" s="50"/>
      <c r="U22" s="50"/>
      <c r="V22" s="45" t="s">
        <v>113</v>
      </c>
      <c r="W22" s="5" t="s">
        <v>245</v>
      </c>
      <c r="X22" s="163" t="s">
        <v>179</v>
      </c>
      <c r="Y22" s="51" t="str">
        <f t="shared" si="3"/>
        <v>Ativo</v>
      </c>
      <c r="Z22" s="324"/>
      <c r="AA22" s="95" t="str">
        <f t="shared" si="4"/>
        <v>Varejo</v>
      </c>
      <c r="AB22" s="13" t="s">
        <v>124</v>
      </c>
      <c r="AC22" s="95"/>
      <c r="AD22" s="95" t="s">
        <v>2586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5"/>
      <c r="AP22" s="335"/>
      <c r="AQ22" s="170"/>
      <c r="AR22" s="325"/>
      <c r="AS22" s="325"/>
      <c r="AT22" s="325"/>
      <c r="AU22" s="325"/>
      <c r="AV22" s="325"/>
      <c r="AW22" s="170"/>
      <c r="AX22" s="170"/>
      <c r="AY22" s="170"/>
      <c r="AZ22" s="170"/>
      <c r="BA22" s="170"/>
      <c r="BB22" s="41"/>
      <c r="BC22" s="190">
        <v>136654.94</v>
      </c>
      <c r="BD22" s="190">
        <v>138554.52</v>
      </c>
      <c r="BE22" s="170">
        <v>138760.3</v>
      </c>
      <c r="BF22" s="170">
        <v>139588.04</v>
      </c>
      <c r="BG22" s="170">
        <v>142204.77</v>
      </c>
      <c r="BH22" s="170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6" t="s">
        <v>2523</v>
      </c>
      <c r="B23" s="342" t="s">
        <v>246</v>
      </c>
      <c r="C23" s="329" t="s">
        <v>2604</v>
      </c>
      <c r="D23" s="318" t="s">
        <v>18</v>
      </c>
      <c r="E23" s="318" t="s">
        <v>175</v>
      </c>
      <c r="F23" s="318" t="s">
        <v>176</v>
      </c>
      <c r="G23" s="44" t="str">
        <f t="shared" si="1"/>
        <v>Augusto</v>
      </c>
      <c r="H23" s="164" t="s">
        <v>147</v>
      </c>
      <c r="I23" s="51" t="s">
        <v>220</v>
      </c>
      <c r="J23" s="318" t="str">
        <f t="shared" si="2"/>
        <v>Não</v>
      </c>
      <c r="K23" s="331">
        <v>44266.0</v>
      </c>
      <c r="L23" s="95"/>
      <c r="M23" s="95" t="s">
        <v>270</v>
      </c>
      <c r="N23" s="332">
        <v>0.02</v>
      </c>
      <c r="O23" s="318" t="s">
        <v>42</v>
      </c>
      <c r="P23" s="321">
        <v>0.2</v>
      </c>
      <c r="Q23" s="318" t="str">
        <f>IFERROR(VLOOKUP(F23,'Cadastro de assessores'!A:B,2,FALSE),"Não Cadastrado")</f>
        <v>250</v>
      </c>
      <c r="R23" s="318" t="s">
        <v>111</v>
      </c>
      <c r="S23" s="331">
        <v>44266.0</v>
      </c>
      <c r="T23" s="74"/>
      <c r="U23" s="168" t="s">
        <v>2605</v>
      </c>
      <c r="V23" s="45" t="s">
        <v>113</v>
      </c>
      <c r="W23" s="323" t="s">
        <v>249</v>
      </c>
      <c r="X23" s="163" t="s">
        <v>179</v>
      </c>
      <c r="Y23" s="51" t="str">
        <f t="shared" si="3"/>
        <v>Ativo</v>
      </c>
      <c r="Z23" s="324"/>
      <c r="AA23" s="95" t="str">
        <f t="shared" si="4"/>
        <v>Qualificado</v>
      </c>
      <c r="AB23" s="13" t="s">
        <v>115</v>
      </c>
      <c r="AC23" s="95"/>
      <c r="AD23" s="95" t="s">
        <v>2606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70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70">
        <v>1774359.68</v>
      </c>
      <c r="AY23" s="170">
        <v>2595356.17</v>
      </c>
      <c r="AZ23" s="170">
        <v>2502500.1</v>
      </c>
      <c r="BA23" s="170">
        <v>2138438.3</v>
      </c>
      <c r="BB23" s="170">
        <v>1768948.13</v>
      </c>
      <c r="BC23" s="170">
        <v>1276825.42</v>
      </c>
      <c r="BD23" s="170">
        <v>1174513.69</v>
      </c>
      <c r="BE23" s="170">
        <v>1250748.79</v>
      </c>
      <c r="BF23" s="170">
        <v>1263287.03</v>
      </c>
      <c r="BG23" s="170">
        <v>1374879.65</v>
      </c>
      <c r="BH23" s="170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6" t="s">
        <v>2523</v>
      </c>
      <c r="B24" s="55" t="s">
        <v>2607</v>
      </c>
      <c r="C24" s="328" t="s">
        <v>2608</v>
      </c>
      <c r="D24" s="318" t="s">
        <v>18</v>
      </c>
      <c r="E24" s="318" t="s">
        <v>175</v>
      </c>
      <c r="F24" s="318" t="s">
        <v>176</v>
      </c>
      <c r="G24" s="44" t="str">
        <f t="shared" si="1"/>
        <v>Augusto</v>
      </c>
      <c r="H24" s="164" t="s">
        <v>147</v>
      </c>
      <c r="I24" s="51" t="s">
        <v>220</v>
      </c>
      <c r="J24" s="318" t="str">
        <f t="shared" si="2"/>
        <v>Não</v>
      </c>
      <c r="K24" s="319">
        <v>44319.0</v>
      </c>
      <c r="L24" s="95"/>
      <c r="M24" s="95" t="s">
        <v>41</v>
      </c>
      <c r="N24" s="332">
        <v>0.015</v>
      </c>
      <c r="O24" s="318" t="s">
        <v>42</v>
      </c>
      <c r="P24" s="321">
        <v>0.1</v>
      </c>
      <c r="Q24" s="318" t="str">
        <f>IFERROR(VLOOKUP(F24,'Cadastro de assessores'!A:B,2,FALSE),"Não Cadastrado")</f>
        <v>250</v>
      </c>
      <c r="R24" s="318" t="s">
        <v>111</v>
      </c>
      <c r="S24" s="319">
        <v>44319.0</v>
      </c>
      <c r="T24" s="74"/>
      <c r="U24" s="50" t="s">
        <v>2609</v>
      </c>
      <c r="V24" s="45" t="s">
        <v>113</v>
      </c>
      <c r="W24" s="5" t="s">
        <v>254</v>
      </c>
      <c r="X24" s="163" t="s">
        <v>179</v>
      </c>
      <c r="Y24" s="51" t="str">
        <f t="shared" si="3"/>
        <v>Ativo</v>
      </c>
      <c r="Z24" s="324"/>
      <c r="AA24" s="95" t="str">
        <f t="shared" si="4"/>
        <v>Varejo</v>
      </c>
      <c r="AB24" s="13" t="s">
        <v>124</v>
      </c>
      <c r="AC24" s="95"/>
      <c r="AD24" s="95" t="s">
        <v>2586</v>
      </c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70"/>
      <c r="AS24" s="325"/>
      <c r="AT24" s="325"/>
      <c r="AU24" s="325"/>
      <c r="AV24" s="325"/>
      <c r="AW24" s="325">
        <v>167600.48</v>
      </c>
      <c r="AX24" s="170">
        <v>166400.34</v>
      </c>
      <c r="AY24" s="170">
        <v>164751.16</v>
      </c>
      <c r="AZ24" s="170">
        <v>161807.32</v>
      </c>
      <c r="BA24" s="170">
        <v>159519.38</v>
      </c>
      <c r="BB24" s="170">
        <v>156047.33</v>
      </c>
      <c r="BC24" s="170">
        <v>154441.82</v>
      </c>
      <c r="BD24" s="170">
        <v>153698.24</v>
      </c>
      <c r="BE24" s="170">
        <v>157826.11</v>
      </c>
      <c r="BF24" s="170">
        <v>158653.22</v>
      </c>
      <c r="BG24" s="170">
        <v>165764.4</v>
      </c>
      <c r="BH24" s="170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6" t="s">
        <v>2523</v>
      </c>
      <c r="B25" s="342" t="s">
        <v>264</v>
      </c>
      <c r="C25" s="329" t="s">
        <v>2610</v>
      </c>
      <c r="D25" s="318" t="s">
        <v>18</v>
      </c>
      <c r="E25" s="318" t="s">
        <v>175</v>
      </c>
      <c r="F25" s="318" t="s">
        <v>2611</v>
      </c>
      <c r="G25" s="44" t="str">
        <f t="shared" si="1"/>
        <v>Augusto</v>
      </c>
      <c r="H25" s="330" t="s">
        <v>147</v>
      </c>
      <c r="I25" s="51" t="s">
        <v>148</v>
      </c>
      <c r="J25" s="318" t="str">
        <f t="shared" si="2"/>
        <v>Sim</v>
      </c>
      <c r="K25" s="319">
        <v>44263.0</v>
      </c>
      <c r="L25" s="95"/>
      <c r="M25" s="95" t="s">
        <v>112</v>
      </c>
      <c r="N25" s="332">
        <v>0.012</v>
      </c>
      <c r="O25" s="318" t="s">
        <v>2528</v>
      </c>
      <c r="P25" s="321">
        <v>0.0</v>
      </c>
      <c r="Q25" s="318" t="str">
        <f>IFERROR(VLOOKUP(F25,'Cadastro de assessores'!A:B,2,FALSE),"Não Cadastrado")</f>
        <v>22066</v>
      </c>
      <c r="R25" s="318" t="s">
        <v>111</v>
      </c>
      <c r="S25" s="319">
        <v>44263.0</v>
      </c>
      <c r="T25" s="343" t="s">
        <v>2612</v>
      </c>
      <c r="U25" s="322"/>
      <c r="V25" s="45" t="s">
        <v>113</v>
      </c>
      <c r="W25" s="323" t="s">
        <v>267</v>
      </c>
      <c r="X25" s="163" t="s">
        <v>179</v>
      </c>
      <c r="Y25" s="51" t="str">
        <f t="shared" si="3"/>
        <v>Ativo</v>
      </c>
      <c r="Z25" s="324"/>
      <c r="AA25" s="95" t="str">
        <f t="shared" si="4"/>
        <v>Varejo</v>
      </c>
      <c r="AB25" s="13" t="s">
        <v>124</v>
      </c>
      <c r="AC25" s="95"/>
      <c r="AD25" s="95" t="s">
        <v>2586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70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70">
        <v>469764.14</v>
      </c>
      <c r="AY25" s="170">
        <v>465189.44</v>
      </c>
      <c r="AZ25" s="170">
        <v>457279.75</v>
      </c>
      <c r="BA25" s="170">
        <v>412484.09</v>
      </c>
      <c r="BB25" s="170">
        <v>437541.9</v>
      </c>
      <c r="BC25" s="170">
        <v>432527.98</v>
      </c>
      <c r="BD25" s="170">
        <v>434212.15</v>
      </c>
      <c r="BE25" s="170">
        <v>443105.66</v>
      </c>
      <c r="BF25" s="170">
        <v>446263.22</v>
      </c>
      <c r="BG25" s="170">
        <v>465702.25</v>
      </c>
      <c r="BH25" s="170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6" t="s">
        <v>2523</v>
      </c>
      <c r="B26" s="42" t="s">
        <v>2613</v>
      </c>
      <c r="C26" s="344">
        <v>369447.0</v>
      </c>
      <c r="D26" s="345" t="s">
        <v>18</v>
      </c>
      <c r="E26" s="345" t="s">
        <v>175</v>
      </c>
      <c r="F26" s="344" t="s">
        <v>176</v>
      </c>
      <c r="G26" s="44" t="str">
        <f t="shared" si="1"/>
        <v>Augusto</v>
      </c>
      <c r="H26" s="346" t="s">
        <v>111</v>
      </c>
      <c r="I26" s="46" t="s">
        <v>24</v>
      </c>
      <c r="J26" s="318" t="str">
        <f t="shared" si="2"/>
        <v>Não</v>
      </c>
      <c r="K26" s="347">
        <v>44623.0</v>
      </c>
      <c r="L26" s="348"/>
      <c r="M26" s="348" t="s">
        <v>190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111</v>
      </c>
      <c r="S26" s="319">
        <v>44623.0</v>
      </c>
      <c r="T26" s="168"/>
      <c r="U26" s="168"/>
      <c r="V26" s="45" t="s">
        <v>113</v>
      </c>
      <c r="W26" s="5" t="s">
        <v>2614</v>
      </c>
      <c r="X26" s="163" t="s">
        <v>179</v>
      </c>
      <c r="Y26" s="51" t="str">
        <f t="shared" si="3"/>
        <v>Ativo</v>
      </c>
      <c r="Z26" s="324"/>
      <c r="AA26" s="95" t="str">
        <f t="shared" si="4"/>
        <v>Varejo</v>
      </c>
      <c r="AB26" s="13" t="s">
        <v>124</v>
      </c>
      <c r="AC26" s="95"/>
      <c r="AD26" s="95" t="s">
        <v>2586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70"/>
      <c r="AS26" s="325"/>
      <c r="AT26" s="325"/>
      <c r="AU26" s="325"/>
      <c r="AV26" s="325"/>
      <c r="AW26" s="325"/>
      <c r="AX26" s="170"/>
      <c r="AY26" s="170"/>
      <c r="AZ26" s="170"/>
      <c r="BA26" s="170"/>
      <c r="BB26" s="170"/>
      <c r="BC26" s="170"/>
      <c r="BD26" s="170"/>
      <c r="BE26" s="170"/>
      <c r="BF26" s="170"/>
      <c r="BG26" s="170">
        <v>97100.02</v>
      </c>
      <c r="BH26" s="170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6" t="s">
        <v>2523</v>
      </c>
      <c r="B27" s="61" t="s">
        <v>2615</v>
      </c>
      <c r="C27" s="143">
        <v>4466499.0</v>
      </c>
      <c r="D27" s="318" t="s">
        <v>18</v>
      </c>
      <c r="E27" s="318" t="s">
        <v>175</v>
      </c>
      <c r="F27" s="93" t="s">
        <v>197</v>
      </c>
      <c r="G27" s="44" t="str">
        <f t="shared" si="1"/>
        <v>Augusto</v>
      </c>
      <c r="H27" s="164" t="s">
        <v>147</v>
      </c>
      <c r="I27" s="51" t="s">
        <v>220</v>
      </c>
      <c r="J27" s="318" t="str">
        <f t="shared" si="2"/>
        <v>Não</v>
      </c>
      <c r="K27" s="319">
        <v>44670.0</v>
      </c>
      <c r="L27" s="95"/>
      <c r="M27" s="95" t="s">
        <v>112</v>
      </c>
      <c r="N27" s="332">
        <v>0.012</v>
      </c>
      <c r="O27" s="318" t="s">
        <v>2528</v>
      </c>
      <c r="P27" s="321">
        <v>0.0</v>
      </c>
      <c r="Q27" s="318" t="str">
        <f>IFERROR(VLOOKUP(F27,'Cadastro de assessores'!A:B,2,FALSE),"Não Cadastrado")</f>
        <v>28411</v>
      </c>
      <c r="R27" s="318" t="s">
        <v>111</v>
      </c>
      <c r="S27" s="319">
        <v>44670.0</v>
      </c>
      <c r="T27" s="168"/>
      <c r="U27" s="63"/>
      <c r="V27" s="45" t="s">
        <v>113</v>
      </c>
      <c r="W27" s="5" t="s">
        <v>263</v>
      </c>
      <c r="X27" s="163" t="s">
        <v>179</v>
      </c>
      <c r="Y27" s="51" t="str">
        <f t="shared" si="3"/>
        <v>Ativo</v>
      </c>
      <c r="Z27" s="324"/>
      <c r="AA27" s="95" t="str">
        <f t="shared" si="4"/>
        <v>Varejo</v>
      </c>
      <c r="AB27" s="13" t="s">
        <v>124</v>
      </c>
      <c r="AC27" s="95"/>
      <c r="AD27" s="95" t="s">
        <v>2586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70"/>
      <c r="AS27" s="325"/>
      <c r="AT27" s="325"/>
      <c r="AU27" s="325"/>
      <c r="AV27" s="325"/>
      <c r="AW27" s="325"/>
      <c r="AX27" s="170"/>
      <c r="AY27" s="170"/>
      <c r="AZ27" s="170"/>
      <c r="BA27" s="170"/>
      <c r="BB27" s="170"/>
      <c r="BC27" s="170"/>
      <c r="BD27" s="170"/>
      <c r="BE27" s="170"/>
      <c r="BF27" s="170"/>
      <c r="BG27" s="170"/>
      <c r="BH27" s="170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6" t="s">
        <v>2523</v>
      </c>
      <c r="B28" s="61" t="s">
        <v>2616</v>
      </c>
      <c r="C28" s="45">
        <v>3525740.0</v>
      </c>
      <c r="D28" s="318" t="s">
        <v>18</v>
      </c>
      <c r="E28" s="318" t="s">
        <v>175</v>
      </c>
      <c r="F28" s="93" t="s">
        <v>176</v>
      </c>
      <c r="G28" s="44" t="str">
        <f t="shared" si="1"/>
        <v>Augusto</v>
      </c>
      <c r="H28" s="164" t="s">
        <v>147</v>
      </c>
      <c r="I28" s="51" t="s">
        <v>220</v>
      </c>
      <c r="J28" s="318" t="str">
        <f t="shared" si="2"/>
        <v>Não</v>
      </c>
      <c r="K28" s="319">
        <v>44769.0</v>
      </c>
      <c r="L28" s="95"/>
      <c r="M28" s="95" t="s">
        <v>51</v>
      </c>
      <c r="N28" s="332">
        <v>0.007</v>
      </c>
      <c r="O28" s="318" t="s">
        <v>2528</v>
      </c>
      <c r="P28" s="321">
        <v>0.0</v>
      </c>
      <c r="Q28" s="318" t="str">
        <f>IFERROR(VLOOKUP(F28,'Cadastro de assessores'!A:B,2,FALSE),"Não Cadastrado")</f>
        <v>250</v>
      </c>
      <c r="R28" s="318" t="s">
        <v>111</v>
      </c>
      <c r="S28" s="319">
        <v>44767.0</v>
      </c>
      <c r="T28" s="63"/>
      <c r="U28" s="334" t="s">
        <v>2617</v>
      </c>
      <c r="V28" s="45" t="s">
        <v>113</v>
      </c>
      <c r="W28" s="5" t="s">
        <v>289</v>
      </c>
      <c r="X28" s="5" t="s">
        <v>179</v>
      </c>
      <c r="Y28" s="51" t="str">
        <f t="shared" si="3"/>
        <v>Ativo</v>
      </c>
      <c r="Z28" s="324"/>
      <c r="AA28" s="95" t="str">
        <f t="shared" si="4"/>
        <v/>
      </c>
      <c r="AB28" s="13" t="s">
        <v>124</v>
      </c>
      <c r="AC28" s="95"/>
      <c r="AD28" s="95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70"/>
      <c r="AS28" s="325"/>
      <c r="AT28" s="325"/>
      <c r="AU28" s="325"/>
      <c r="AV28" s="325"/>
      <c r="AW28" s="325"/>
      <c r="AX28" s="170"/>
      <c r="AY28" s="170"/>
      <c r="AZ28" s="170"/>
      <c r="BA28" s="170"/>
      <c r="BB28" s="170"/>
      <c r="BC28" s="170"/>
      <c r="BD28" s="170"/>
      <c r="BE28" s="170"/>
      <c r="BF28" s="170"/>
      <c r="BG28" s="170"/>
      <c r="BH28" s="170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6" t="s">
        <v>2523</v>
      </c>
      <c r="B29" s="42" t="s">
        <v>2618</v>
      </c>
      <c r="C29" s="143">
        <v>344673.0</v>
      </c>
      <c r="D29" s="318" t="s">
        <v>18</v>
      </c>
      <c r="E29" s="318" t="s">
        <v>175</v>
      </c>
      <c r="F29" s="93" t="s">
        <v>197</v>
      </c>
      <c r="G29" s="44" t="str">
        <f t="shared" si="1"/>
        <v>Augusto</v>
      </c>
      <c r="H29" s="164" t="s">
        <v>147</v>
      </c>
      <c r="I29" s="51" t="s">
        <v>220</v>
      </c>
      <c r="J29" s="318" t="str">
        <f t="shared" si="2"/>
        <v>Não</v>
      </c>
      <c r="K29" s="319">
        <v>44754.0</v>
      </c>
      <c r="L29" s="95"/>
      <c r="M29" s="95" t="s">
        <v>51</v>
      </c>
      <c r="N29" s="332">
        <v>0.007</v>
      </c>
      <c r="O29" s="318" t="s">
        <v>2528</v>
      </c>
      <c r="P29" s="321">
        <v>0.0</v>
      </c>
      <c r="Q29" s="318" t="str">
        <f>IFERROR(VLOOKUP(F29,'Cadastro de assessores'!A:B,2,FALSE),"Não Cadastrado")</f>
        <v>28411</v>
      </c>
      <c r="R29" s="318" t="s">
        <v>111</v>
      </c>
      <c r="S29" s="319">
        <v>44754.0</v>
      </c>
      <c r="T29" s="168"/>
      <c r="U29" s="63"/>
      <c r="V29" s="45" t="s">
        <v>113</v>
      </c>
      <c r="W29" s="5" t="s">
        <v>300</v>
      </c>
      <c r="X29" s="163" t="s">
        <v>179</v>
      </c>
      <c r="Y29" s="51" t="str">
        <f t="shared" si="3"/>
        <v>Ativo</v>
      </c>
      <c r="Z29" s="324"/>
      <c r="AA29" s="95" t="str">
        <f t="shared" si="4"/>
        <v/>
      </c>
      <c r="AB29" s="13" t="s">
        <v>115</v>
      </c>
      <c r="AC29" s="95"/>
      <c r="AD29" s="95" t="s">
        <v>2536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70"/>
      <c r="AS29" s="325"/>
      <c r="AT29" s="325"/>
      <c r="AU29" s="325"/>
      <c r="AV29" s="325"/>
      <c r="AW29" s="325"/>
      <c r="AX29" s="170"/>
      <c r="AY29" s="170"/>
      <c r="AZ29" s="170"/>
      <c r="BA29" s="170"/>
      <c r="BB29" s="170"/>
      <c r="BC29" s="170"/>
      <c r="BD29" s="170"/>
      <c r="BE29" s="170"/>
      <c r="BF29" s="170"/>
      <c r="BG29" s="170"/>
      <c r="BH29" s="170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6" t="s">
        <v>2523</v>
      </c>
      <c r="B30" s="238" t="s">
        <v>307</v>
      </c>
      <c r="C30" s="329" t="s">
        <v>2619</v>
      </c>
      <c r="D30" s="318" t="s">
        <v>18</v>
      </c>
      <c r="E30" s="318" t="s">
        <v>29</v>
      </c>
      <c r="F30" s="95" t="s">
        <v>369</v>
      </c>
      <c r="G30" s="44" t="str">
        <f t="shared" si="1"/>
        <v>Augusto</v>
      </c>
      <c r="H30" s="330" t="s">
        <v>186</v>
      </c>
      <c r="I30" s="46" t="s">
        <v>24</v>
      </c>
      <c r="J30" s="318" t="str">
        <f t="shared" si="2"/>
        <v>Não</v>
      </c>
      <c r="K30" s="331">
        <v>43355.0</v>
      </c>
      <c r="L30" s="331">
        <v>44322.0</v>
      </c>
      <c r="M30" s="95" t="s">
        <v>190</v>
      </c>
      <c r="N30" s="332">
        <v>1.0E-4</v>
      </c>
      <c r="O30" s="318" t="s">
        <v>191</v>
      </c>
      <c r="P30" s="321">
        <v>0.2</v>
      </c>
      <c r="Q30" s="95" t="str">
        <f>IFERROR(VLOOKUP(F30,'Cadastro de assessores'!A:B,2,FALSE),"Não Cadastrado")</f>
        <v>18993</v>
      </c>
      <c r="R30" s="95" t="s">
        <v>2540</v>
      </c>
      <c r="S30" s="331">
        <v>43355.0</v>
      </c>
      <c r="T30" s="74"/>
      <c r="U30" s="168" t="s">
        <v>2620</v>
      </c>
      <c r="V30" s="45" t="s">
        <v>113</v>
      </c>
      <c r="W30" s="13" t="s">
        <v>309</v>
      </c>
      <c r="X30" s="95" t="s">
        <v>29</v>
      </c>
      <c r="Y30" s="51" t="str">
        <f t="shared" si="3"/>
        <v>Encerrado</v>
      </c>
      <c r="Z30" s="324"/>
      <c r="AA30" s="95" t="str">
        <f t="shared" si="4"/>
        <v/>
      </c>
      <c r="AB30" s="95"/>
      <c r="AC30" s="95"/>
      <c r="AD30" s="95" t="s">
        <v>2568</v>
      </c>
      <c r="AE30" s="170">
        <v>991080.27</v>
      </c>
      <c r="AF30" s="170">
        <v>971581.66</v>
      </c>
      <c r="AG30" s="170">
        <v>860540.64</v>
      </c>
      <c r="AH30" s="170">
        <v>885715.17</v>
      </c>
      <c r="AI30" s="170">
        <v>901497.64</v>
      </c>
      <c r="AJ30" s="170">
        <v>933347.65</v>
      </c>
      <c r="AK30" s="170">
        <v>976445.55</v>
      </c>
      <c r="AL30" s="170">
        <v>950723.64</v>
      </c>
      <c r="AM30" s="170">
        <v>931891.19</v>
      </c>
      <c r="AN30" s="170">
        <v>933844.65</v>
      </c>
      <c r="AO30" s="170">
        <v>983808.8</v>
      </c>
      <c r="AP30" s="170">
        <v>1004743.92</v>
      </c>
      <c r="AQ30" s="170">
        <v>989367.31</v>
      </c>
      <c r="AR30" s="170">
        <v>916258.88</v>
      </c>
      <c r="AS30" s="170">
        <v>903374.98</v>
      </c>
      <c r="AT30" s="170">
        <v>383555.94</v>
      </c>
      <c r="AU30" s="170">
        <v>276960.08</v>
      </c>
      <c r="AV30" s="170">
        <v>277064.2</v>
      </c>
      <c r="AW30" s="170"/>
      <c r="AX30" s="335"/>
      <c r="AY30" s="335"/>
      <c r="AZ30" s="335"/>
      <c r="BA30" s="170"/>
      <c r="BB30" s="170"/>
      <c r="BC30" s="170"/>
      <c r="BD30" s="170"/>
      <c r="BE30" s="170"/>
      <c r="BF30" s="170">
        <v>0.0</v>
      </c>
      <c r="BG30" s="170">
        <v>0.0</v>
      </c>
      <c r="BH30" s="170">
        <v>0.0</v>
      </c>
      <c r="BI30" s="170" t="s">
        <v>2543</v>
      </c>
      <c r="BJ30" s="170">
        <v>0.0</v>
      </c>
      <c r="BK30" s="170">
        <v>0.0</v>
      </c>
      <c r="BL30" s="170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6" t="s">
        <v>2523</v>
      </c>
      <c r="B31" s="238" t="s">
        <v>2621</v>
      </c>
      <c r="C31" s="329" t="s">
        <v>2622</v>
      </c>
      <c r="D31" s="318" t="s">
        <v>18</v>
      </c>
      <c r="E31" s="318" t="s">
        <v>29</v>
      </c>
      <c r="F31" s="95" t="s">
        <v>369</v>
      </c>
      <c r="G31" s="44" t="str">
        <f t="shared" si="1"/>
        <v>Augusto</v>
      </c>
      <c r="H31" s="330" t="s">
        <v>186</v>
      </c>
      <c r="I31" s="46" t="s">
        <v>24</v>
      </c>
      <c r="J31" s="318" t="str">
        <f t="shared" si="2"/>
        <v>Não</v>
      </c>
      <c r="K31" s="331">
        <v>43355.0</v>
      </c>
      <c r="L31" s="331">
        <v>44310.0</v>
      </c>
      <c r="M31" s="95" t="s">
        <v>190</v>
      </c>
      <c r="N31" s="332">
        <v>1.0E-4</v>
      </c>
      <c r="O31" s="318" t="s">
        <v>191</v>
      </c>
      <c r="P31" s="321">
        <v>0.2</v>
      </c>
      <c r="Q31" s="95" t="str">
        <f>IFERROR(VLOOKUP(F31,'Cadastro de assessores'!A:B,2,FALSE),"Não Cadastrado")</f>
        <v>18993</v>
      </c>
      <c r="R31" s="95" t="s">
        <v>2540</v>
      </c>
      <c r="S31" s="331">
        <v>43355.0</v>
      </c>
      <c r="T31" s="74"/>
      <c r="U31" s="168" t="s">
        <v>2620</v>
      </c>
      <c r="V31" s="45" t="s">
        <v>113</v>
      </c>
      <c r="W31" s="13" t="s">
        <v>309</v>
      </c>
      <c r="X31" s="95" t="s">
        <v>29</v>
      </c>
      <c r="Y31" s="51" t="str">
        <f t="shared" si="3"/>
        <v>Encerrado</v>
      </c>
      <c r="Z31" s="324"/>
      <c r="AA31" s="95" t="str">
        <f t="shared" si="4"/>
        <v/>
      </c>
      <c r="AB31" s="95"/>
      <c r="AC31" s="95"/>
      <c r="AD31" s="95" t="s">
        <v>2568</v>
      </c>
      <c r="AE31" s="170">
        <v>0.0</v>
      </c>
      <c r="AF31" s="170">
        <v>0.0</v>
      </c>
      <c r="AG31" s="170">
        <v>0.0</v>
      </c>
      <c r="AH31" s="170">
        <v>0.0</v>
      </c>
      <c r="AI31" s="170">
        <v>0.0</v>
      </c>
      <c r="AJ31" s="170">
        <v>0.0</v>
      </c>
      <c r="AK31" s="170">
        <v>0.0</v>
      </c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335"/>
      <c r="AY31" s="335"/>
      <c r="AZ31" s="335"/>
      <c r="BA31" s="170"/>
      <c r="BB31" s="170"/>
      <c r="BC31" s="170"/>
      <c r="BD31" s="170"/>
      <c r="BE31" s="170"/>
      <c r="BF31" s="170">
        <v>0.0</v>
      </c>
      <c r="BG31" s="170">
        <v>0.0</v>
      </c>
      <c r="BH31" s="170">
        <v>0.0</v>
      </c>
      <c r="BI31" s="170" t="s">
        <v>2543</v>
      </c>
      <c r="BJ31" s="170">
        <v>0.0</v>
      </c>
      <c r="BK31" s="170">
        <v>0.0</v>
      </c>
      <c r="BL31" s="170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6" t="s">
        <v>2523</v>
      </c>
      <c r="B32" s="238" t="s">
        <v>2623</v>
      </c>
      <c r="C32" s="329" t="s">
        <v>2624</v>
      </c>
      <c r="D32" s="318" t="s">
        <v>2526</v>
      </c>
      <c r="E32" s="318" t="s">
        <v>29</v>
      </c>
      <c r="F32" s="95" t="s">
        <v>2539</v>
      </c>
      <c r="G32" s="44" t="str">
        <f t="shared" si="1"/>
        <v>Augusto</v>
      </c>
      <c r="H32" s="330" t="s">
        <v>186</v>
      </c>
      <c r="I32" s="46" t="s">
        <v>24</v>
      </c>
      <c r="J32" s="318" t="str">
        <f t="shared" si="2"/>
        <v>Não</v>
      </c>
      <c r="K32" s="331">
        <v>43685.0</v>
      </c>
      <c r="L32" s="331">
        <v>44309.0</v>
      </c>
      <c r="M32" s="95" t="s">
        <v>41</v>
      </c>
      <c r="N32" s="332">
        <v>0.01</v>
      </c>
      <c r="O32" s="318" t="s">
        <v>42</v>
      </c>
      <c r="P32" s="321">
        <v>0.1</v>
      </c>
      <c r="Q32" s="95" t="str">
        <f>IFERROR(VLOOKUP(F32,'Cadastro de assessores'!A:B,2,FALSE),"Não Cadastrado")</f>
        <v>2971</v>
      </c>
      <c r="R32" s="95" t="s">
        <v>2540</v>
      </c>
      <c r="S32" s="331">
        <v>43685.0</v>
      </c>
      <c r="T32" s="168"/>
      <c r="U32" s="74"/>
      <c r="V32" s="45" t="s">
        <v>113</v>
      </c>
      <c r="W32" s="13" t="s">
        <v>2625</v>
      </c>
      <c r="X32" s="163" t="s">
        <v>29</v>
      </c>
      <c r="Y32" s="51" t="str">
        <f t="shared" si="3"/>
        <v>Encerrado</v>
      </c>
      <c r="Z32" s="324"/>
      <c r="AA32" s="95" t="str">
        <f t="shared" si="4"/>
        <v/>
      </c>
      <c r="AB32" s="95"/>
      <c r="AC32" s="95"/>
      <c r="AD32" s="95" t="s">
        <v>2579</v>
      </c>
      <c r="AE32" s="170">
        <v>512597.8</v>
      </c>
      <c r="AF32" s="170">
        <v>507834.73</v>
      </c>
      <c r="AG32" s="170">
        <v>485581.59</v>
      </c>
      <c r="AH32" s="170">
        <v>493916.78</v>
      </c>
      <c r="AI32" s="170">
        <v>497124.09</v>
      </c>
      <c r="AJ32" s="170">
        <v>499455.0</v>
      </c>
      <c r="AK32" s="170">
        <v>505291.68</v>
      </c>
      <c r="AL32" s="170">
        <v>534365.47</v>
      </c>
      <c r="AM32" s="170">
        <v>529957.68</v>
      </c>
      <c r="AN32" s="170">
        <v>529960.67</v>
      </c>
      <c r="AO32" s="170">
        <v>542346.41</v>
      </c>
      <c r="AP32" s="170">
        <v>513488.74</v>
      </c>
      <c r="AQ32" s="170">
        <v>1254.95</v>
      </c>
      <c r="AR32" s="170"/>
      <c r="AS32" s="170">
        <v>2.93</v>
      </c>
      <c r="AT32" s="170">
        <v>72.06</v>
      </c>
      <c r="AU32" s="170">
        <v>72.06</v>
      </c>
      <c r="AV32" s="170">
        <v>72.06</v>
      </c>
      <c r="AW32" s="170"/>
      <c r="AX32" s="335"/>
      <c r="AY32" s="335"/>
      <c r="AZ32" s="335"/>
      <c r="BA32" s="170"/>
      <c r="BB32" s="170"/>
      <c r="BC32" s="170"/>
      <c r="BD32" s="170"/>
      <c r="BE32" s="170"/>
      <c r="BF32" s="170">
        <v>0.0</v>
      </c>
      <c r="BG32" s="170">
        <v>0.0</v>
      </c>
      <c r="BH32" s="170">
        <v>0.0</v>
      </c>
      <c r="BI32" s="170" t="s">
        <v>2543</v>
      </c>
      <c r="BJ32" s="170">
        <v>0.0</v>
      </c>
      <c r="BK32" s="170">
        <v>0.0</v>
      </c>
      <c r="BL32" s="170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6" t="s">
        <v>2523</v>
      </c>
      <c r="B33" s="61" t="s">
        <v>2626</v>
      </c>
      <c r="C33" s="45">
        <v>4694181.0</v>
      </c>
      <c r="D33" s="318" t="s">
        <v>18</v>
      </c>
      <c r="E33" s="318" t="s">
        <v>19</v>
      </c>
      <c r="F33" s="45" t="s">
        <v>257</v>
      </c>
      <c r="G33" s="44" t="str">
        <f t="shared" si="1"/>
        <v>Augusto</v>
      </c>
      <c r="H33" s="330" t="s">
        <v>186</v>
      </c>
      <c r="I33" s="46" t="s">
        <v>24</v>
      </c>
      <c r="J33" s="318" t="str">
        <f t="shared" si="2"/>
        <v>Não</v>
      </c>
      <c r="K33" s="331">
        <v>44705.0</v>
      </c>
      <c r="L33" s="331">
        <v>44936.0</v>
      </c>
      <c r="M33" s="95" t="s">
        <v>41</v>
      </c>
      <c r="N33" s="332">
        <v>0.015</v>
      </c>
      <c r="O33" s="318" t="s">
        <v>42</v>
      </c>
      <c r="P33" s="321">
        <v>0.1</v>
      </c>
      <c r="Q33" s="95" t="str">
        <f>IFERROR(VLOOKUP(F33,'Cadastro de assessores'!A:B,2,FALSE),"Não Cadastrado")</f>
        <v>18009</v>
      </c>
      <c r="R33" s="95" t="s">
        <v>111</v>
      </c>
      <c r="S33" s="331">
        <v>44705.0</v>
      </c>
      <c r="T33" s="74"/>
      <c r="U33" s="168" t="s">
        <v>2627</v>
      </c>
      <c r="V33" s="45" t="s">
        <v>113</v>
      </c>
      <c r="W33" s="5" t="s">
        <v>2628</v>
      </c>
      <c r="X33" s="163" t="s">
        <v>19</v>
      </c>
      <c r="Y33" s="51" t="str">
        <f t="shared" si="3"/>
        <v>Encerrado</v>
      </c>
      <c r="Z33" s="324"/>
      <c r="AA33" s="95" t="str">
        <f t="shared" si="4"/>
        <v/>
      </c>
      <c r="AB33" s="95"/>
      <c r="AC33" s="95"/>
      <c r="AD33" s="95" t="s">
        <v>2629</v>
      </c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0"/>
      <c r="AW33" s="170"/>
      <c r="AX33" s="335"/>
      <c r="AY33" s="335"/>
      <c r="AZ33" s="335"/>
      <c r="BA33" s="170"/>
      <c r="BB33" s="170"/>
      <c r="BC33" s="170"/>
      <c r="BD33" s="170"/>
      <c r="BE33" s="170"/>
      <c r="BF33" s="170"/>
      <c r="BG33" s="170"/>
      <c r="BH33" s="170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6" t="s">
        <v>2523</v>
      </c>
      <c r="B34" s="234" t="s">
        <v>2630</v>
      </c>
      <c r="C34" s="329" t="s">
        <v>2631</v>
      </c>
      <c r="D34" s="318" t="s">
        <v>2526</v>
      </c>
      <c r="E34" s="318" t="s">
        <v>29</v>
      </c>
      <c r="F34" s="95" t="s">
        <v>2527</v>
      </c>
      <c r="G34" s="44" t="str">
        <f t="shared" si="1"/>
        <v>Augusto</v>
      </c>
      <c r="H34" s="330" t="s">
        <v>186</v>
      </c>
      <c r="I34" s="46" t="s">
        <v>24</v>
      </c>
      <c r="J34" s="318" t="str">
        <f t="shared" si="2"/>
        <v>Não</v>
      </c>
      <c r="K34" s="331">
        <v>43867.0</v>
      </c>
      <c r="L34" s="336">
        <v>44551.0</v>
      </c>
      <c r="M34" s="95" t="s">
        <v>41</v>
      </c>
      <c r="N34" s="332">
        <v>0.015</v>
      </c>
      <c r="O34" s="318" t="s">
        <v>42</v>
      </c>
      <c r="P34" s="321">
        <v>0.1</v>
      </c>
      <c r="Q34" s="95" t="str">
        <f>IFERROR(VLOOKUP(F34,'Cadastro de assessores'!A:B,2,FALSE),"Não Cadastrado")</f>
        <v>17573</v>
      </c>
      <c r="R34" s="95" t="s">
        <v>2540</v>
      </c>
      <c r="S34" s="331">
        <v>43867.0</v>
      </c>
      <c r="T34" s="74"/>
      <c r="U34" s="168"/>
      <c r="V34" s="45" t="s">
        <v>113</v>
      </c>
      <c r="W34" s="13" t="s">
        <v>2632</v>
      </c>
      <c r="X34" s="95" t="s">
        <v>29</v>
      </c>
      <c r="Y34" s="51" t="str">
        <f t="shared" si="3"/>
        <v>Encerrado</v>
      </c>
      <c r="Z34" s="324"/>
      <c r="AA34" s="95" t="str">
        <f t="shared" si="4"/>
        <v>Varejo</v>
      </c>
      <c r="AB34" s="13" t="s">
        <v>124</v>
      </c>
      <c r="AC34" s="95"/>
      <c r="AD34" s="95" t="s">
        <v>2633</v>
      </c>
      <c r="AE34" s="170">
        <v>0.0</v>
      </c>
      <c r="AF34" s="170">
        <v>273308.35</v>
      </c>
      <c r="AG34" s="170">
        <v>296867.55</v>
      </c>
      <c r="AH34" s="170">
        <v>422823.6</v>
      </c>
      <c r="AI34" s="170">
        <v>401999.94</v>
      </c>
      <c r="AJ34" s="170">
        <v>410491.35</v>
      </c>
      <c r="AK34" s="170">
        <v>419299.22</v>
      </c>
      <c r="AL34" s="170">
        <v>457087.84</v>
      </c>
      <c r="AM34" s="170">
        <v>447201.75</v>
      </c>
      <c r="AN34" s="170">
        <v>390358.02</v>
      </c>
      <c r="AO34" s="170">
        <v>583219.66</v>
      </c>
      <c r="AP34" s="170">
        <v>596529.14</v>
      </c>
      <c r="AQ34" s="170">
        <v>438570.62</v>
      </c>
      <c r="AR34" s="170">
        <v>531858.1</v>
      </c>
      <c r="AS34" s="170">
        <v>526325.75</v>
      </c>
      <c r="AT34" s="170">
        <v>544264.06</v>
      </c>
      <c r="AU34" s="170">
        <v>594482.46</v>
      </c>
      <c r="AV34" s="170">
        <v>594440.45</v>
      </c>
      <c r="AW34" s="170">
        <v>717518.14</v>
      </c>
      <c r="AX34" s="170">
        <v>788533.8</v>
      </c>
      <c r="AY34" s="170">
        <v>780890.69</v>
      </c>
      <c r="AZ34" s="170">
        <v>766164.66</v>
      </c>
      <c r="BA34" s="170">
        <v>753202.54</v>
      </c>
      <c r="BB34" s="170">
        <v>728939.58</v>
      </c>
      <c r="BC34" s="170">
        <v>720567.26</v>
      </c>
      <c r="BD34" s="170">
        <v>803251.3</v>
      </c>
      <c r="BE34" s="170">
        <v>594150.53</v>
      </c>
      <c r="BF34" s="170">
        <v>605300.42</v>
      </c>
      <c r="BG34" s="170">
        <v>527143.78</v>
      </c>
      <c r="BH34" s="170">
        <v>501314.86</v>
      </c>
      <c r="BI34" s="337" t="s">
        <v>2543</v>
      </c>
      <c r="BJ34" s="170">
        <v>0.0</v>
      </c>
      <c r="BK34" s="170">
        <v>0.0</v>
      </c>
      <c r="BL34" s="170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6" t="s">
        <v>2523</v>
      </c>
      <c r="B35" s="238" t="s">
        <v>2634</v>
      </c>
      <c r="C35" s="329" t="s">
        <v>2635</v>
      </c>
      <c r="D35" s="318" t="s">
        <v>2636</v>
      </c>
      <c r="E35" s="318" t="s">
        <v>29</v>
      </c>
      <c r="F35" s="95" t="s">
        <v>2636</v>
      </c>
      <c r="G35" s="44" t="str">
        <f t="shared" si="1"/>
        <v>Augusto</v>
      </c>
      <c r="H35" s="330" t="s">
        <v>186</v>
      </c>
      <c r="I35" s="46" t="s">
        <v>24</v>
      </c>
      <c r="J35" s="318" t="str">
        <f t="shared" si="2"/>
        <v>Não</v>
      </c>
      <c r="K35" s="331">
        <v>43563.0</v>
      </c>
      <c r="L35" s="336">
        <v>44181.0</v>
      </c>
      <c r="M35" s="95" t="s">
        <v>190</v>
      </c>
      <c r="N35" s="332">
        <v>0.01</v>
      </c>
      <c r="O35" s="318" t="s">
        <v>191</v>
      </c>
      <c r="P35" s="321">
        <v>0.2</v>
      </c>
      <c r="Q35" s="95" t="str">
        <f>IFERROR(VLOOKUP(F35,'Cadastro de assessores'!A:B,2,FALSE),"Não Cadastrado")</f>
        <v>22400</v>
      </c>
      <c r="R35" s="95" t="s">
        <v>2540</v>
      </c>
      <c r="S35" s="331">
        <v>43563.0</v>
      </c>
      <c r="T35" s="74"/>
      <c r="U35" s="168"/>
      <c r="V35" s="45" t="s">
        <v>113</v>
      </c>
      <c r="W35" s="13" t="s">
        <v>2637</v>
      </c>
      <c r="X35" s="13" t="s">
        <v>29</v>
      </c>
      <c r="Y35" s="51" t="str">
        <f t="shared" si="3"/>
        <v>Encerrado</v>
      </c>
      <c r="Z35" s="324"/>
      <c r="AA35" s="95" t="str">
        <f t="shared" si="4"/>
        <v/>
      </c>
      <c r="AB35" s="95"/>
      <c r="AC35" s="95"/>
      <c r="AD35" s="95"/>
      <c r="AE35" s="170">
        <v>182194.13</v>
      </c>
      <c r="AF35" s="170">
        <v>171388.13</v>
      </c>
      <c r="AG35" s="170">
        <v>153054.4</v>
      </c>
      <c r="AH35" s="170">
        <v>164686.06</v>
      </c>
      <c r="AI35" s="170">
        <v>171943.78</v>
      </c>
      <c r="AJ35" s="170">
        <v>200454.86</v>
      </c>
      <c r="AK35" s="170">
        <v>261117.59</v>
      </c>
      <c r="AL35" s="170">
        <v>245768.35</v>
      </c>
      <c r="AM35" s="170">
        <v>234093.82</v>
      </c>
      <c r="AN35" s="170">
        <v>238934.86</v>
      </c>
      <c r="AO35" s="170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70"/>
      <c r="BB35" s="170"/>
      <c r="BC35" s="170"/>
      <c r="BD35" s="170"/>
      <c r="BE35" s="170"/>
      <c r="BF35" s="170">
        <v>0.0</v>
      </c>
      <c r="BG35" s="170">
        <v>0.0</v>
      </c>
      <c r="BH35" s="170">
        <v>0.0</v>
      </c>
      <c r="BI35" s="170" t="s">
        <v>2543</v>
      </c>
      <c r="BJ35" s="170">
        <v>0.0</v>
      </c>
      <c r="BK35" s="170">
        <v>0.0</v>
      </c>
      <c r="BL35" s="170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6" t="s">
        <v>2523</v>
      </c>
      <c r="B36" s="238" t="s">
        <v>2638</v>
      </c>
      <c r="C36" s="329" t="s">
        <v>2639</v>
      </c>
      <c r="D36" s="318" t="s">
        <v>18</v>
      </c>
      <c r="E36" s="318" t="s">
        <v>29</v>
      </c>
      <c r="F36" s="95" t="s">
        <v>369</v>
      </c>
      <c r="G36" s="44" t="str">
        <f t="shared" si="1"/>
        <v>Augusto</v>
      </c>
      <c r="H36" s="330" t="s">
        <v>186</v>
      </c>
      <c r="I36" s="46" t="s">
        <v>24</v>
      </c>
      <c r="J36" s="318" t="str">
        <f t="shared" si="2"/>
        <v>Não</v>
      </c>
      <c r="K36" s="331">
        <v>43382.0</v>
      </c>
      <c r="L36" s="331">
        <v>44309.0</v>
      </c>
      <c r="M36" s="95" t="s">
        <v>190</v>
      </c>
      <c r="N36" s="332">
        <v>0.02</v>
      </c>
      <c r="O36" s="318" t="s">
        <v>191</v>
      </c>
      <c r="P36" s="321">
        <v>0.2</v>
      </c>
      <c r="Q36" s="95" t="str">
        <f>IFERROR(VLOOKUP(F36,'Cadastro de assessores'!A:B,2,FALSE),"Não Cadastrado")</f>
        <v>18993</v>
      </c>
      <c r="R36" s="95" t="s">
        <v>2540</v>
      </c>
      <c r="S36" s="331">
        <v>43382.0</v>
      </c>
      <c r="T36" s="74"/>
      <c r="U36" s="168"/>
      <c r="V36" s="45" t="s">
        <v>113</v>
      </c>
      <c r="W36" s="13" t="s">
        <v>2640</v>
      </c>
      <c r="X36" s="163" t="s">
        <v>783</v>
      </c>
      <c r="Y36" s="51" t="str">
        <f t="shared" si="3"/>
        <v>Encerrado</v>
      </c>
      <c r="Z36" s="324"/>
      <c r="AA36" s="95" t="str">
        <f t="shared" si="4"/>
        <v/>
      </c>
      <c r="AB36" s="95"/>
      <c r="AC36" s="95"/>
      <c r="AD36" s="95" t="s">
        <v>2641</v>
      </c>
      <c r="AE36" s="170">
        <v>159327.75</v>
      </c>
      <c r="AF36" s="170">
        <v>150771.79</v>
      </c>
      <c r="AG36" s="170">
        <v>113934.18</v>
      </c>
      <c r="AH36" s="170">
        <v>120338.82</v>
      </c>
      <c r="AI36" s="170">
        <v>124285.77</v>
      </c>
      <c r="AJ36" s="170">
        <v>129988.04</v>
      </c>
      <c r="AK36" s="170">
        <v>141892.05</v>
      </c>
      <c r="AL36" s="170">
        <v>134841.5</v>
      </c>
      <c r="AM36" s="170">
        <v>128139.81</v>
      </c>
      <c r="AN36" s="170">
        <v>133559.14</v>
      </c>
      <c r="AO36" s="170">
        <v>365.46</v>
      </c>
      <c r="AP36" s="170">
        <v>130.76</v>
      </c>
      <c r="AQ36" s="170">
        <v>379.93</v>
      </c>
      <c r="AR36" s="170">
        <v>379.93</v>
      </c>
      <c r="AS36" s="170">
        <v>289.36</v>
      </c>
      <c r="AT36" s="170">
        <v>295.22</v>
      </c>
      <c r="AU36" s="170">
        <v>295.22</v>
      </c>
      <c r="AV36" s="170">
        <v>295.22</v>
      </c>
      <c r="AW36" s="170"/>
      <c r="AX36" s="335"/>
      <c r="AY36" s="335"/>
      <c r="AZ36" s="335"/>
      <c r="BA36" s="170"/>
      <c r="BB36" s="170"/>
      <c r="BC36" s="170"/>
      <c r="BD36" s="170"/>
      <c r="BE36" s="170"/>
      <c r="BF36" s="170">
        <v>0.0</v>
      </c>
      <c r="BG36" s="170">
        <v>0.0</v>
      </c>
      <c r="BH36" s="170">
        <v>0.0</v>
      </c>
      <c r="BI36" s="170" t="s">
        <v>2543</v>
      </c>
      <c r="BJ36" s="170">
        <v>0.0</v>
      </c>
      <c r="BK36" s="170">
        <v>0.0</v>
      </c>
      <c r="BL36" s="170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6" t="s">
        <v>2523</v>
      </c>
      <c r="B37" s="238" t="s">
        <v>2642</v>
      </c>
      <c r="C37" s="329" t="s">
        <v>2643</v>
      </c>
      <c r="D37" s="318" t="s">
        <v>18</v>
      </c>
      <c r="E37" s="318" t="s">
        <v>175</v>
      </c>
      <c r="F37" s="95" t="s">
        <v>197</v>
      </c>
      <c r="G37" s="44" t="str">
        <f t="shared" si="1"/>
        <v>Augusto</v>
      </c>
      <c r="H37" s="330" t="s">
        <v>186</v>
      </c>
      <c r="I37" s="46" t="s">
        <v>24</v>
      </c>
      <c r="J37" s="318" t="str">
        <f t="shared" si="2"/>
        <v>Não</v>
      </c>
      <c r="K37" s="331">
        <v>44295.0</v>
      </c>
      <c r="L37" s="331">
        <v>44592.0</v>
      </c>
      <c r="M37" s="95" t="s">
        <v>270</v>
      </c>
      <c r="N37" s="332">
        <v>0.02</v>
      </c>
      <c r="O37" s="318" t="s">
        <v>42</v>
      </c>
      <c r="P37" s="321">
        <v>0.2</v>
      </c>
      <c r="Q37" s="95" t="str">
        <f>IFERROR(VLOOKUP(F37,'Cadastro de assessores'!A:B,2,FALSE),"Não Cadastrado")</f>
        <v>28411</v>
      </c>
      <c r="R37" s="95" t="s">
        <v>2540</v>
      </c>
      <c r="S37" s="331">
        <v>44295.0</v>
      </c>
      <c r="T37" s="74"/>
      <c r="U37" s="50"/>
      <c r="V37" s="45" t="s">
        <v>113</v>
      </c>
      <c r="W37" s="13" t="s">
        <v>2644</v>
      </c>
      <c r="X37" s="163" t="s">
        <v>179</v>
      </c>
      <c r="Y37" s="51" t="str">
        <f t="shared" si="3"/>
        <v>Encerrado</v>
      </c>
      <c r="Z37" s="324"/>
      <c r="AA37" s="95" t="str">
        <f t="shared" si="4"/>
        <v>Varejo</v>
      </c>
      <c r="AB37" s="13" t="s">
        <v>124</v>
      </c>
      <c r="AC37" s="95"/>
      <c r="AD37" s="95" t="s">
        <v>2586</v>
      </c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70"/>
      <c r="AS37" s="170"/>
      <c r="AT37" s="170"/>
      <c r="AU37" s="170"/>
      <c r="AV37" s="170">
        <v>578905.96</v>
      </c>
      <c r="AW37" s="170">
        <v>588610.94</v>
      </c>
      <c r="AX37" s="170">
        <v>516768.15</v>
      </c>
      <c r="AY37" s="170">
        <v>573634.41</v>
      </c>
      <c r="AZ37" s="170">
        <v>557250.98</v>
      </c>
      <c r="BA37" s="170">
        <v>539017.65</v>
      </c>
      <c r="BB37" s="170">
        <v>554171.4</v>
      </c>
      <c r="BC37" s="170">
        <v>366980.0</v>
      </c>
      <c r="BD37" s="170">
        <v>120288.82</v>
      </c>
      <c r="BE37" s="170">
        <v>94157.01</v>
      </c>
      <c r="BF37" s="170">
        <v>16455.08</v>
      </c>
      <c r="BG37" s="170">
        <v>13446.42</v>
      </c>
      <c r="BH37" s="170">
        <v>13459.83</v>
      </c>
      <c r="BI37" s="337" t="s">
        <v>2543</v>
      </c>
      <c r="BJ37" s="170">
        <v>0.0</v>
      </c>
      <c r="BK37" s="170">
        <v>0.0</v>
      </c>
      <c r="BL37" s="170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6" t="s">
        <v>2523</v>
      </c>
      <c r="B38" s="234" t="s">
        <v>339</v>
      </c>
      <c r="C38" s="352" t="s">
        <v>2645</v>
      </c>
      <c r="D38" s="345" t="s">
        <v>18</v>
      </c>
      <c r="E38" s="345" t="s">
        <v>175</v>
      </c>
      <c r="F38" s="345" t="s">
        <v>176</v>
      </c>
      <c r="G38" s="44" t="str">
        <f t="shared" si="1"/>
        <v>Augusto</v>
      </c>
      <c r="H38" s="346" t="s">
        <v>147</v>
      </c>
      <c r="I38" s="51" t="s">
        <v>220</v>
      </c>
      <c r="J38" s="318" t="str">
        <f t="shared" si="2"/>
        <v>Não</v>
      </c>
      <c r="K38" s="347">
        <v>44267.0</v>
      </c>
      <c r="L38" s="348"/>
      <c r="M38" s="348" t="s">
        <v>41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111</v>
      </c>
      <c r="S38" s="319">
        <v>44267.0</v>
      </c>
      <c r="T38" s="168"/>
      <c r="U38" s="343" t="s">
        <v>2646</v>
      </c>
      <c r="V38" s="45" t="s">
        <v>113</v>
      </c>
      <c r="W38" s="13" t="s">
        <v>342</v>
      </c>
      <c r="X38" s="163" t="s">
        <v>60</v>
      </c>
      <c r="Y38" s="51" t="str">
        <f t="shared" si="3"/>
        <v>Ativo</v>
      </c>
      <c r="Z38" s="324"/>
      <c r="AA38" s="95" t="str">
        <f t="shared" si="4"/>
        <v>Qualificado</v>
      </c>
      <c r="AB38" s="13" t="s">
        <v>115</v>
      </c>
      <c r="AC38" s="95"/>
      <c r="AD38" s="95" t="s">
        <v>2647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70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70">
        <v>6250864.09</v>
      </c>
      <c r="AY38" s="170">
        <v>6170945.08</v>
      </c>
      <c r="AZ38" s="170">
        <v>6008214.85</v>
      </c>
      <c r="BA38" s="170">
        <v>5899942.41</v>
      </c>
      <c r="BB38" s="170">
        <v>5686958.4</v>
      </c>
      <c r="BC38" s="170">
        <v>5636475.3</v>
      </c>
      <c r="BD38" s="170">
        <v>5690825.91</v>
      </c>
      <c r="BE38" s="170">
        <v>5805155.95</v>
      </c>
      <c r="BF38" s="170">
        <v>5845867.09</v>
      </c>
      <c r="BG38" s="170">
        <v>6120616.31</v>
      </c>
      <c r="BH38" s="170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6" t="s">
        <v>2523</v>
      </c>
      <c r="B39" s="238" t="s">
        <v>2648</v>
      </c>
      <c r="C39" s="329" t="s">
        <v>2649</v>
      </c>
      <c r="D39" s="318" t="s">
        <v>2526</v>
      </c>
      <c r="E39" s="318" t="s">
        <v>29</v>
      </c>
      <c r="F39" s="95" t="s">
        <v>2527</v>
      </c>
      <c r="G39" s="44" t="str">
        <f t="shared" si="1"/>
        <v>Augusto</v>
      </c>
      <c r="H39" s="330" t="s">
        <v>186</v>
      </c>
      <c r="I39" s="46" t="s">
        <v>24</v>
      </c>
      <c r="J39" s="318" t="str">
        <f t="shared" si="2"/>
        <v>Não</v>
      </c>
      <c r="K39" s="331">
        <v>43620.0</v>
      </c>
      <c r="L39" s="331">
        <v>44314.0</v>
      </c>
      <c r="M39" s="95" t="s">
        <v>112</v>
      </c>
      <c r="N39" s="332">
        <v>0.005</v>
      </c>
      <c r="O39" s="318" t="s">
        <v>2528</v>
      </c>
      <c r="P39" s="321">
        <v>0.0</v>
      </c>
      <c r="Q39" s="95" t="str">
        <f>IFERROR(VLOOKUP(F39,'Cadastro de assessores'!A:B,2,FALSE),"Não Cadastrado")</f>
        <v>17573</v>
      </c>
      <c r="R39" s="95" t="s">
        <v>2540</v>
      </c>
      <c r="S39" s="331">
        <v>43620.0</v>
      </c>
      <c r="T39" s="74"/>
      <c r="U39" s="168" t="s">
        <v>2650</v>
      </c>
      <c r="V39" s="45" t="s">
        <v>113</v>
      </c>
      <c r="W39" s="13" t="s">
        <v>2651</v>
      </c>
      <c r="X39" s="95" t="s">
        <v>29</v>
      </c>
      <c r="Y39" s="51" t="str">
        <f t="shared" si="3"/>
        <v>Encerrado</v>
      </c>
      <c r="Z39" s="324"/>
      <c r="AA39" s="95" t="str">
        <f t="shared" si="4"/>
        <v/>
      </c>
      <c r="AB39" s="95"/>
      <c r="AC39" s="95"/>
      <c r="AD39" s="95" t="s">
        <v>2652</v>
      </c>
      <c r="AE39" s="170">
        <v>31068.04</v>
      </c>
      <c r="AF39" s="170">
        <v>30852.34</v>
      </c>
      <c r="AG39" s="170">
        <v>30847.92</v>
      </c>
      <c r="AH39" s="170">
        <v>30699.44</v>
      </c>
      <c r="AI39" s="170">
        <v>30564.46</v>
      </c>
      <c r="AJ39" s="170">
        <v>30440.91</v>
      </c>
      <c r="AK39" s="170">
        <v>30471.1</v>
      </c>
      <c r="AL39" s="170">
        <v>30331.78</v>
      </c>
      <c r="AM39" s="170">
        <v>30256.2</v>
      </c>
      <c r="AN39" s="170">
        <v>30141.41</v>
      </c>
      <c r="AO39" s="170">
        <v>30053.1</v>
      </c>
      <c r="AP39" s="170">
        <v>29981.89</v>
      </c>
      <c r="AQ39" s="170">
        <v>30030.51</v>
      </c>
      <c r="AR39" s="170">
        <v>29937.45</v>
      </c>
      <c r="AS39" s="170">
        <v>29848.93</v>
      </c>
      <c r="AT39" s="170">
        <v>29853.44</v>
      </c>
      <c r="AU39" s="170">
        <v>29730.6</v>
      </c>
      <c r="AV39" s="170">
        <v>29616.53</v>
      </c>
      <c r="AW39" s="170"/>
      <c r="AX39" s="335"/>
      <c r="AY39" s="335"/>
      <c r="AZ39" s="335"/>
      <c r="BA39" s="170"/>
      <c r="BB39" s="170"/>
      <c r="BC39" s="170"/>
      <c r="BD39" s="170"/>
      <c r="BE39" s="170"/>
      <c r="BF39" s="170">
        <v>0.0</v>
      </c>
      <c r="BG39" s="170">
        <v>0.0</v>
      </c>
      <c r="BH39" s="170">
        <v>0.0</v>
      </c>
      <c r="BI39" s="170" t="s">
        <v>2543</v>
      </c>
      <c r="BJ39" s="170">
        <v>0.0</v>
      </c>
      <c r="BK39" s="170">
        <v>0.0</v>
      </c>
      <c r="BL39" s="170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6" t="s">
        <v>2523</v>
      </c>
      <c r="B40" s="42" t="s">
        <v>2653</v>
      </c>
      <c r="C40" s="328">
        <v>4299371.0</v>
      </c>
      <c r="D40" s="318" t="s">
        <v>18</v>
      </c>
      <c r="E40" s="318" t="s">
        <v>175</v>
      </c>
      <c r="F40" s="95" t="s">
        <v>197</v>
      </c>
      <c r="G40" s="44" t="str">
        <f t="shared" si="1"/>
        <v>Augusto</v>
      </c>
      <c r="H40" s="330" t="s">
        <v>186</v>
      </c>
      <c r="I40" s="46" t="s">
        <v>24</v>
      </c>
      <c r="J40" s="318" t="str">
        <f t="shared" si="2"/>
        <v>Não</v>
      </c>
      <c r="K40" s="319">
        <v>44789.0</v>
      </c>
      <c r="L40" s="353">
        <v>44988.0</v>
      </c>
      <c r="M40" s="95" t="s">
        <v>51</v>
      </c>
      <c r="N40" s="332">
        <v>0.007</v>
      </c>
      <c r="O40" s="318" t="s">
        <v>2528</v>
      </c>
      <c r="P40" s="321">
        <v>0.0</v>
      </c>
      <c r="Q40" s="318" t="str">
        <f>IFERROR(VLOOKUP(F40,'Cadastro de assessores'!A:B,2,FALSE),"Não Cadastrado")</f>
        <v>28411</v>
      </c>
      <c r="R40" s="318" t="s">
        <v>111</v>
      </c>
      <c r="S40" s="319">
        <v>44789.0</v>
      </c>
      <c r="T40" s="50"/>
      <c r="U40" s="50"/>
      <c r="V40" s="45" t="s">
        <v>113</v>
      </c>
      <c r="W40" s="5" t="s">
        <v>2654</v>
      </c>
      <c r="X40" s="163" t="s">
        <v>179</v>
      </c>
      <c r="Y40" s="51" t="str">
        <f t="shared" si="3"/>
        <v>Encerrado</v>
      </c>
      <c r="Z40" s="324"/>
      <c r="AA40" s="95" t="str">
        <f t="shared" si="4"/>
        <v/>
      </c>
      <c r="AB40" s="95"/>
      <c r="AC40" s="95"/>
      <c r="AD40" s="95" t="s">
        <v>2655</v>
      </c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70"/>
      <c r="AS40" s="325"/>
      <c r="AT40" s="325"/>
      <c r="AU40" s="325"/>
      <c r="AV40" s="325"/>
      <c r="AW40" s="325"/>
      <c r="AX40" s="170"/>
      <c r="AY40" s="170"/>
      <c r="AZ40" s="170"/>
      <c r="BA40" s="170"/>
      <c r="BB40" s="170"/>
      <c r="BC40" s="170"/>
      <c r="BD40" s="170"/>
      <c r="BE40" s="170"/>
      <c r="BF40" s="170"/>
      <c r="BG40" s="170"/>
      <c r="BH40" s="170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6" t="s">
        <v>2523</v>
      </c>
      <c r="B41" s="42" t="s">
        <v>347</v>
      </c>
      <c r="C41" s="328" t="s">
        <v>2656</v>
      </c>
      <c r="D41" s="318" t="s">
        <v>18</v>
      </c>
      <c r="E41" s="318" t="s">
        <v>175</v>
      </c>
      <c r="F41" s="318" t="s">
        <v>197</v>
      </c>
      <c r="G41" s="44" t="str">
        <f t="shared" si="1"/>
        <v>Augusto</v>
      </c>
      <c r="H41" s="164" t="s">
        <v>147</v>
      </c>
      <c r="I41" s="51" t="s">
        <v>220</v>
      </c>
      <c r="J41" s="318" t="str">
        <f t="shared" si="2"/>
        <v>Não</v>
      </c>
      <c r="K41" s="319">
        <v>44323.0</v>
      </c>
      <c r="L41" s="95"/>
      <c r="M41" s="95" t="s">
        <v>41</v>
      </c>
      <c r="N41" s="332">
        <v>0.015</v>
      </c>
      <c r="O41" s="318" t="s">
        <v>42</v>
      </c>
      <c r="P41" s="321">
        <v>0.1</v>
      </c>
      <c r="Q41" s="318" t="str">
        <f>IFERROR(VLOOKUP(F41,'Cadastro de assessores'!A:B,2,FALSE),"Não Cadastrado")</f>
        <v>28411</v>
      </c>
      <c r="R41" s="318" t="s">
        <v>111</v>
      </c>
      <c r="S41" s="319">
        <v>44323.0</v>
      </c>
      <c r="T41" s="50"/>
      <c r="U41" s="50"/>
      <c r="V41" s="45" t="s">
        <v>113</v>
      </c>
      <c r="W41" s="5" t="s">
        <v>349</v>
      </c>
      <c r="X41" s="163" t="s">
        <v>179</v>
      </c>
      <c r="Y41" s="51" t="str">
        <f t="shared" si="3"/>
        <v>Ativo</v>
      </c>
      <c r="Z41" s="324"/>
      <c r="AA41" s="95" t="str">
        <f t="shared" si="4"/>
        <v>Qualificado</v>
      </c>
      <c r="AB41" s="13" t="s">
        <v>115</v>
      </c>
      <c r="AC41" s="95"/>
      <c r="AD41" s="95" t="s">
        <v>2586</v>
      </c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70"/>
      <c r="AS41" s="325"/>
      <c r="AT41" s="325"/>
      <c r="AU41" s="325"/>
      <c r="AV41" s="325"/>
      <c r="AW41" s="325">
        <v>1784500.76</v>
      </c>
      <c r="AX41" s="170">
        <v>1776092.69</v>
      </c>
      <c r="AY41" s="170">
        <v>1759116.65</v>
      </c>
      <c r="AZ41" s="170">
        <v>1726485.95</v>
      </c>
      <c r="BA41" s="170">
        <v>1702469.86</v>
      </c>
      <c r="BB41" s="170">
        <v>1665475.68</v>
      </c>
      <c r="BC41" s="170">
        <v>1645457.18</v>
      </c>
      <c r="BD41" s="170">
        <v>1648785.82</v>
      </c>
      <c r="BE41" s="170">
        <v>1684277.02</v>
      </c>
      <c r="BF41" s="170">
        <v>1694879.55</v>
      </c>
      <c r="BG41" s="170">
        <v>1772638.46</v>
      </c>
      <c r="BH41" s="170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6" t="s">
        <v>2523</v>
      </c>
      <c r="B42" s="234" t="s">
        <v>2657</v>
      </c>
      <c r="C42" s="354" t="s">
        <v>2658</v>
      </c>
      <c r="D42" s="318" t="s">
        <v>18</v>
      </c>
      <c r="E42" s="318" t="s">
        <v>175</v>
      </c>
      <c r="F42" s="95" t="s">
        <v>2611</v>
      </c>
      <c r="G42" s="44" t="str">
        <f t="shared" si="1"/>
        <v>Augusto</v>
      </c>
      <c r="H42" s="330" t="s">
        <v>186</v>
      </c>
      <c r="I42" s="46" t="s">
        <v>24</v>
      </c>
      <c r="J42" s="318" t="str">
        <f t="shared" si="2"/>
        <v>Não</v>
      </c>
      <c r="K42" s="331">
        <v>44263.0</v>
      </c>
      <c r="L42" s="331">
        <v>44812.0</v>
      </c>
      <c r="M42" s="95" t="s">
        <v>51</v>
      </c>
      <c r="N42" s="332">
        <v>0.007</v>
      </c>
      <c r="O42" s="318" t="s">
        <v>2528</v>
      </c>
      <c r="P42" s="321">
        <v>0.0</v>
      </c>
      <c r="Q42" s="95" t="str">
        <f>IFERROR(VLOOKUP(F42,'Cadastro de assessores'!A:B,2,FALSE),"Não Cadastrado")</f>
        <v>22066</v>
      </c>
      <c r="R42" s="95" t="s">
        <v>2540</v>
      </c>
      <c r="S42" s="331">
        <v>44263.0</v>
      </c>
      <c r="T42" s="74"/>
      <c r="U42" s="168" t="s">
        <v>2659</v>
      </c>
      <c r="V42" s="45" t="s">
        <v>113</v>
      </c>
      <c r="W42" s="13" t="s">
        <v>2660</v>
      </c>
      <c r="X42" s="163" t="s">
        <v>179</v>
      </c>
      <c r="Y42" s="51" t="str">
        <f t="shared" si="3"/>
        <v>Encerrado</v>
      </c>
      <c r="Z42" s="324"/>
      <c r="AA42" s="95" t="str">
        <f t="shared" si="4"/>
        <v>Varejo</v>
      </c>
      <c r="AB42" s="13" t="s">
        <v>124</v>
      </c>
      <c r="AC42" s="95"/>
      <c r="AD42" s="95" t="s">
        <v>2586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70"/>
      <c r="AQ42" s="170"/>
      <c r="AR42" s="170"/>
      <c r="AS42" s="170">
        <v>789188.79</v>
      </c>
      <c r="AT42" s="170">
        <v>801732.79</v>
      </c>
      <c r="AU42" s="170"/>
      <c r="AV42" s="170">
        <v>802406.84</v>
      </c>
      <c r="AW42" s="170">
        <v>835576.89</v>
      </c>
      <c r="AX42" s="170">
        <v>851405.78</v>
      </c>
      <c r="AY42" s="170">
        <v>843866.44</v>
      </c>
      <c r="AZ42" s="170">
        <v>846439.45</v>
      </c>
      <c r="BA42" s="170">
        <v>838704.69</v>
      </c>
      <c r="BB42" s="170">
        <v>823843.9</v>
      </c>
      <c r="BC42" s="170">
        <v>816938.38</v>
      </c>
      <c r="BD42" s="170">
        <v>827580.86</v>
      </c>
      <c r="BE42" s="170">
        <v>869286.91</v>
      </c>
      <c r="BF42" s="170">
        <v>874553.46</v>
      </c>
      <c r="BG42" s="170">
        <v>921095.16</v>
      </c>
      <c r="BH42" s="170">
        <v>906532.39</v>
      </c>
      <c r="BI42" s="170">
        <v>905644.71</v>
      </c>
      <c r="BJ42" s="170">
        <v>853989.39</v>
      </c>
      <c r="BK42" s="170">
        <v>861333.4</v>
      </c>
      <c r="BL42" s="170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6" t="s">
        <v>2523</v>
      </c>
      <c r="B43" s="342" t="s">
        <v>355</v>
      </c>
      <c r="C43" s="329" t="s">
        <v>2661</v>
      </c>
      <c r="D43" s="318" t="s">
        <v>18</v>
      </c>
      <c r="E43" s="318" t="s">
        <v>175</v>
      </c>
      <c r="F43" s="318" t="s">
        <v>176</v>
      </c>
      <c r="G43" s="44" t="str">
        <f t="shared" si="1"/>
        <v>Augusto</v>
      </c>
      <c r="H43" s="164" t="s">
        <v>147</v>
      </c>
      <c r="I43" s="51" t="s">
        <v>220</v>
      </c>
      <c r="J43" s="318" t="str">
        <f t="shared" si="2"/>
        <v>Sim</v>
      </c>
      <c r="K43" s="331">
        <v>44263.0</v>
      </c>
      <c r="L43" s="95"/>
      <c r="M43" s="95" t="s">
        <v>41</v>
      </c>
      <c r="N43" s="332">
        <v>0.0075</v>
      </c>
      <c r="O43" s="318" t="s">
        <v>42</v>
      </c>
      <c r="P43" s="321">
        <v>0.15</v>
      </c>
      <c r="Q43" s="318" t="str">
        <f>IFERROR(VLOOKUP(F43,'Cadastro de assessores'!A:B,2,FALSE),"Não Cadastrado")</f>
        <v>250</v>
      </c>
      <c r="R43" s="318" t="s">
        <v>111</v>
      </c>
      <c r="S43" s="331">
        <v>44263.0</v>
      </c>
      <c r="T43" s="168" t="s">
        <v>2662</v>
      </c>
      <c r="U43" s="322"/>
      <c r="V43" s="45" t="s">
        <v>113</v>
      </c>
      <c r="W43" s="323" t="s">
        <v>357</v>
      </c>
      <c r="X43" s="163" t="s">
        <v>179</v>
      </c>
      <c r="Y43" s="51" t="str">
        <f t="shared" si="3"/>
        <v>Ativo</v>
      </c>
      <c r="Z43" s="324"/>
      <c r="AA43" s="95" t="str">
        <f t="shared" si="4"/>
        <v>Qualificado</v>
      </c>
      <c r="AB43" s="13" t="s">
        <v>115</v>
      </c>
      <c r="AC43" s="95"/>
      <c r="AD43" s="95" t="s">
        <v>2586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70"/>
      <c r="AQ43" s="170"/>
      <c r="AR43" s="170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70">
        <v>7536661.61</v>
      </c>
      <c r="AY43" s="170">
        <v>7912549.15</v>
      </c>
      <c r="AZ43" s="170">
        <v>7768232.63</v>
      </c>
      <c r="BA43" s="170">
        <v>7647384.02</v>
      </c>
      <c r="BB43" s="170">
        <v>7214068.02</v>
      </c>
      <c r="BC43" s="170">
        <v>7358684.21</v>
      </c>
      <c r="BD43" s="170">
        <v>7448285.13</v>
      </c>
      <c r="BE43" s="170">
        <v>7624660.98</v>
      </c>
      <c r="BF43" s="170">
        <v>7677957.67</v>
      </c>
      <c r="BG43" s="170">
        <v>8017181.95</v>
      </c>
      <c r="BH43" s="170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6" t="s">
        <v>2523</v>
      </c>
      <c r="B44" s="234" t="s">
        <v>2663</v>
      </c>
      <c r="C44" s="329" t="s">
        <v>2664</v>
      </c>
      <c r="D44" s="318" t="s">
        <v>18</v>
      </c>
      <c r="E44" s="318" t="s">
        <v>175</v>
      </c>
      <c r="F44" s="95" t="s">
        <v>176</v>
      </c>
      <c r="G44" s="44" t="str">
        <f t="shared" si="1"/>
        <v>Augusto</v>
      </c>
      <c r="H44" s="330" t="s">
        <v>186</v>
      </c>
      <c r="I44" s="46" t="s">
        <v>24</v>
      </c>
      <c r="J44" s="318" t="str">
        <f t="shared" si="2"/>
        <v>Não</v>
      </c>
      <c r="K44" s="331">
        <v>44280.0</v>
      </c>
      <c r="L44" s="336">
        <v>44512.0</v>
      </c>
      <c r="M44" s="95" t="s">
        <v>190</v>
      </c>
      <c r="N44" s="332">
        <v>0.025</v>
      </c>
      <c r="O44" s="318" t="s">
        <v>191</v>
      </c>
      <c r="P44" s="321">
        <v>0.2</v>
      </c>
      <c r="Q44" s="95" t="str">
        <f>IFERROR(VLOOKUP(F44,'Cadastro de assessores'!A:B,2,FALSE),"Não Cadastrado")</f>
        <v>250</v>
      </c>
      <c r="R44" s="95" t="s">
        <v>2540</v>
      </c>
      <c r="S44" s="331">
        <v>44280.0</v>
      </c>
      <c r="T44" s="74"/>
      <c r="U44" s="168"/>
      <c r="V44" s="45" t="s">
        <v>365</v>
      </c>
      <c r="W44" s="13" t="s">
        <v>2665</v>
      </c>
      <c r="X44" s="163" t="s">
        <v>179</v>
      </c>
      <c r="Y44" s="51" t="str">
        <f t="shared" si="3"/>
        <v>Encerrado</v>
      </c>
      <c r="Z44" s="324"/>
      <c r="AA44" s="95" t="str">
        <f t="shared" si="4"/>
        <v/>
      </c>
      <c r="AB44" s="95"/>
      <c r="AC44" s="95"/>
      <c r="AD44" s="95" t="s">
        <v>2586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70"/>
      <c r="AQ44" s="170"/>
      <c r="AR44" s="170"/>
      <c r="AS44" s="170">
        <v>754702.02</v>
      </c>
      <c r="AT44" s="170">
        <v>758147.1</v>
      </c>
      <c r="AU44" s="170">
        <v>1607331.5</v>
      </c>
      <c r="AV44" s="170">
        <v>1622459.6</v>
      </c>
      <c r="AW44" s="170">
        <v>1693737.37</v>
      </c>
      <c r="AX44" s="170">
        <v>1670571.53</v>
      </c>
      <c r="AY44" s="170">
        <v>1635681.63</v>
      </c>
      <c r="AZ44" s="170">
        <v>1558503.26</v>
      </c>
      <c r="BA44" s="170">
        <v>60486.36</v>
      </c>
      <c r="BB44" s="170">
        <v>63054.73</v>
      </c>
      <c r="BC44" s="170"/>
      <c r="BD44" s="170"/>
      <c r="BE44" s="170"/>
      <c r="BF44" s="170">
        <v>0.0</v>
      </c>
      <c r="BG44" s="170">
        <v>0.0</v>
      </c>
      <c r="BH44" s="170">
        <v>0.0</v>
      </c>
      <c r="BI44" s="170" t="s">
        <v>2543</v>
      </c>
      <c r="BJ44" s="170">
        <v>0.0</v>
      </c>
      <c r="BK44" s="170">
        <v>0.0</v>
      </c>
      <c r="BL44" s="170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6" t="s">
        <v>2523</v>
      </c>
      <c r="B45" s="155" t="s">
        <v>2666</v>
      </c>
      <c r="C45" s="340">
        <v>6274088.0</v>
      </c>
      <c r="D45" s="318" t="s">
        <v>18</v>
      </c>
      <c r="E45" s="318" t="s">
        <v>1797</v>
      </c>
      <c r="F45" s="45" t="s">
        <v>2667</v>
      </c>
      <c r="G45" s="44" t="str">
        <f t="shared" si="1"/>
        <v>Augusto</v>
      </c>
      <c r="H45" s="164" t="s">
        <v>147</v>
      </c>
      <c r="I45" s="46" t="s">
        <v>24</v>
      </c>
      <c r="J45" s="318" t="str">
        <f t="shared" si="2"/>
        <v>Não</v>
      </c>
      <c r="K45" s="333">
        <v>44512.0</v>
      </c>
      <c r="L45" s="95"/>
      <c r="M45" s="95" t="s">
        <v>112</v>
      </c>
      <c r="N45" s="332">
        <v>0.012</v>
      </c>
      <c r="O45" s="318" t="s">
        <v>2528</v>
      </c>
      <c r="P45" s="321">
        <v>0.0</v>
      </c>
      <c r="Q45" s="318">
        <f>IFERROR(VLOOKUP(F45,'Cadastro de assessores'!A:B,2,FALSE),"Não Cadastrado")</f>
        <v>26542</v>
      </c>
      <c r="R45" s="355" t="s">
        <v>111</v>
      </c>
      <c r="S45" s="333">
        <v>44510.0</v>
      </c>
      <c r="T45" s="50"/>
      <c r="U45" s="50"/>
      <c r="V45" s="45" t="s">
        <v>113</v>
      </c>
      <c r="W45" s="11" t="s">
        <v>2668</v>
      </c>
      <c r="X45" s="45" t="s">
        <v>60</v>
      </c>
      <c r="Y45" s="51" t="str">
        <f t="shared" si="3"/>
        <v>Ativo</v>
      </c>
      <c r="Z45" s="324"/>
      <c r="AA45" s="95" t="str">
        <f t="shared" si="4"/>
        <v>Varejo</v>
      </c>
      <c r="AB45" s="13" t="s">
        <v>124</v>
      </c>
      <c r="AC45" s="95"/>
      <c r="AD45" s="45" t="s">
        <v>2596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0"/>
      <c r="AP45" s="170"/>
      <c r="AQ45" s="170"/>
      <c r="AR45" s="170"/>
      <c r="AS45" s="170"/>
      <c r="AT45" s="170"/>
      <c r="AU45" s="170"/>
      <c r="AV45" s="170"/>
      <c r="AW45" s="335"/>
      <c r="AX45" s="335"/>
      <c r="AY45" s="335"/>
      <c r="AZ45" s="41"/>
      <c r="BA45" s="170"/>
      <c r="BB45" s="170"/>
      <c r="BC45" s="170">
        <v>5012.74</v>
      </c>
      <c r="BD45" s="170">
        <v>5049.73</v>
      </c>
      <c r="BE45" s="170">
        <v>5087.71</v>
      </c>
      <c r="BF45" s="170">
        <v>5125.07</v>
      </c>
      <c r="BG45" s="170">
        <v>5173.9</v>
      </c>
      <c r="BH45" s="170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6" t="s">
        <v>2523</v>
      </c>
      <c r="B46" s="238" t="s">
        <v>2669</v>
      </c>
      <c r="C46" s="329" t="s">
        <v>2670</v>
      </c>
      <c r="D46" s="318" t="s">
        <v>2526</v>
      </c>
      <c r="E46" s="318" t="s">
        <v>29</v>
      </c>
      <c r="F46" s="95" t="s">
        <v>2527</v>
      </c>
      <c r="G46" s="44" t="str">
        <f t="shared" si="1"/>
        <v>Augusto</v>
      </c>
      <c r="H46" s="330" t="s">
        <v>186</v>
      </c>
      <c r="I46" s="46" t="s">
        <v>24</v>
      </c>
      <c r="J46" s="318" t="str">
        <f t="shared" si="2"/>
        <v>Não</v>
      </c>
      <c r="K46" s="331">
        <v>43567.0</v>
      </c>
      <c r="L46" s="336">
        <v>43768.0</v>
      </c>
      <c r="M46" s="95" t="s">
        <v>190</v>
      </c>
      <c r="N46" s="332">
        <v>0.025</v>
      </c>
      <c r="O46" s="318" t="s">
        <v>191</v>
      </c>
      <c r="P46" s="321">
        <v>0.2</v>
      </c>
      <c r="Q46" s="95" t="str">
        <f>IFERROR(VLOOKUP(F46,'Cadastro de assessores'!A:B,2,FALSE),"Não Cadastrado")</f>
        <v>17573</v>
      </c>
      <c r="R46" s="95" t="s">
        <v>2540</v>
      </c>
      <c r="S46" s="331">
        <v>43567.0</v>
      </c>
      <c r="T46" s="74"/>
      <c r="U46" s="168"/>
      <c r="V46" s="45" t="s">
        <v>113</v>
      </c>
      <c r="W46" s="13" t="s">
        <v>2671</v>
      </c>
      <c r="X46" s="95" t="s">
        <v>60</v>
      </c>
      <c r="Y46" s="51" t="str">
        <f t="shared" si="3"/>
        <v>Encerrado</v>
      </c>
      <c r="Z46" s="324"/>
      <c r="AA46" s="95" t="str">
        <f t="shared" si="4"/>
        <v/>
      </c>
      <c r="AB46" s="95"/>
      <c r="AC46" s="95"/>
      <c r="AD46" s="95" t="s">
        <v>2672</v>
      </c>
      <c r="AE46" s="170">
        <v>0.0</v>
      </c>
      <c r="AF46" s="170">
        <v>0.0</v>
      </c>
      <c r="AG46" s="170">
        <v>0.0</v>
      </c>
      <c r="AH46" s="170">
        <v>0.0</v>
      </c>
      <c r="AI46" s="170">
        <v>0.0</v>
      </c>
      <c r="AJ46" s="170">
        <v>0.0</v>
      </c>
      <c r="AK46" s="170">
        <v>0.0</v>
      </c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335"/>
      <c r="AY46" s="335"/>
      <c r="AZ46" s="335"/>
      <c r="BA46" s="170"/>
      <c r="BB46" s="170"/>
      <c r="BC46" s="170"/>
      <c r="BD46" s="170"/>
      <c r="BE46" s="170"/>
      <c r="BF46" s="170">
        <v>0.0</v>
      </c>
      <c r="BG46" s="170">
        <v>0.0</v>
      </c>
      <c r="BH46" s="170">
        <v>0.0</v>
      </c>
      <c r="BI46" s="170" t="s">
        <v>2543</v>
      </c>
      <c r="BJ46" s="170">
        <v>0.0</v>
      </c>
      <c r="BK46" s="170">
        <v>0.0</v>
      </c>
      <c r="BL46" s="170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6" t="s">
        <v>2523</v>
      </c>
      <c r="B47" s="234" t="s">
        <v>2673</v>
      </c>
      <c r="C47" s="329" t="s">
        <v>2674</v>
      </c>
      <c r="D47" s="318" t="s">
        <v>2526</v>
      </c>
      <c r="E47" s="318" t="s">
        <v>29</v>
      </c>
      <c r="F47" s="95" t="s">
        <v>2527</v>
      </c>
      <c r="G47" s="44" t="str">
        <f t="shared" si="1"/>
        <v>Augusto</v>
      </c>
      <c r="H47" s="330" t="s">
        <v>186</v>
      </c>
      <c r="I47" s="46" t="s">
        <v>24</v>
      </c>
      <c r="J47" s="318" t="str">
        <f t="shared" si="2"/>
        <v>Não</v>
      </c>
      <c r="K47" s="331">
        <v>43725.0</v>
      </c>
      <c r="L47" s="336">
        <v>44490.0</v>
      </c>
      <c r="M47" s="95" t="s">
        <v>41</v>
      </c>
      <c r="N47" s="332">
        <v>0.01</v>
      </c>
      <c r="O47" s="318" t="s">
        <v>42</v>
      </c>
      <c r="P47" s="321">
        <v>0.1</v>
      </c>
      <c r="Q47" s="95" t="str">
        <f>IFERROR(VLOOKUP(F47,'Cadastro de assessores'!A:B,2,FALSE),"Não Cadastrado")</f>
        <v>17573</v>
      </c>
      <c r="R47" s="95" t="s">
        <v>2540</v>
      </c>
      <c r="S47" s="331">
        <v>43725.0</v>
      </c>
      <c r="T47" s="168"/>
      <c r="U47" s="74"/>
      <c r="V47" s="45" t="s">
        <v>113</v>
      </c>
      <c r="W47" s="13" t="s">
        <v>2675</v>
      </c>
      <c r="X47" s="95" t="s">
        <v>29</v>
      </c>
      <c r="Y47" s="51" t="str">
        <f t="shared" si="3"/>
        <v>Encerrado</v>
      </c>
      <c r="Z47" s="324"/>
      <c r="AA47" s="95" t="str">
        <f t="shared" si="4"/>
        <v/>
      </c>
      <c r="AB47" s="95"/>
      <c r="AC47" s="95"/>
      <c r="AD47" s="95" t="s">
        <v>2568</v>
      </c>
      <c r="AE47" s="170">
        <v>101588.43</v>
      </c>
      <c r="AF47" s="170">
        <v>100105.88</v>
      </c>
      <c r="AG47" s="170">
        <v>96648.78</v>
      </c>
      <c r="AH47" s="170">
        <v>97081.62</v>
      </c>
      <c r="AI47" s="170">
        <v>97860.73</v>
      </c>
      <c r="AJ47" s="170">
        <v>98350.86</v>
      </c>
      <c r="AK47" s="170">
        <v>99488.49</v>
      </c>
      <c r="AL47" s="170">
        <v>98603.43</v>
      </c>
      <c r="AM47" s="170">
        <v>97138.93</v>
      </c>
      <c r="AN47" s="170">
        <v>97260.01</v>
      </c>
      <c r="AO47" s="170">
        <v>99637.29</v>
      </c>
      <c r="AP47" s="170">
        <v>100638.85</v>
      </c>
      <c r="AQ47" s="170">
        <v>34143.79</v>
      </c>
      <c r="AR47" s="170">
        <v>34012.55</v>
      </c>
      <c r="AS47" s="170">
        <v>34030.3</v>
      </c>
      <c r="AT47" s="170">
        <v>33952.38</v>
      </c>
      <c r="AU47" s="170">
        <v>33889.99</v>
      </c>
      <c r="AV47" s="170">
        <v>33786.11</v>
      </c>
      <c r="AW47" s="170">
        <v>33873.85</v>
      </c>
      <c r="AX47" s="170">
        <v>33850.81</v>
      </c>
      <c r="AY47" s="170">
        <v>34102.19</v>
      </c>
      <c r="AZ47" s="170">
        <v>34240.54</v>
      </c>
      <c r="BA47" s="170">
        <v>1902.11</v>
      </c>
      <c r="BB47" s="170"/>
      <c r="BC47" s="170"/>
      <c r="BD47" s="170"/>
      <c r="BE47" s="170"/>
      <c r="BF47" s="170">
        <v>0.0</v>
      </c>
      <c r="BG47" s="170">
        <v>0.0</v>
      </c>
      <c r="BH47" s="170">
        <v>0.0</v>
      </c>
      <c r="BI47" s="170" t="s">
        <v>2543</v>
      </c>
      <c r="BJ47" s="170">
        <v>0.0</v>
      </c>
      <c r="BK47" s="170">
        <v>0.0</v>
      </c>
      <c r="BL47" s="170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6" t="s">
        <v>2523</v>
      </c>
      <c r="B48" s="61" t="s">
        <v>399</v>
      </c>
      <c r="C48" s="71" t="s">
        <v>2676</v>
      </c>
      <c r="D48" s="318" t="s">
        <v>18</v>
      </c>
      <c r="E48" s="318" t="s">
        <v>175</v>
      </c>
      <c r="F48" s="93" t="s">
        <v>176</v>
      </c>
      <c r="G48" s="44" t="str">
        <f t="shared" si="1"/>
        <v>Augusto</v>
      </c>
      <c r="H48" s="330" t="s">
        <v>147</v>
      </c>
      <c r="I48" s="51" t="s">
        <v>220</v>
      </c>
      <c r="J48" s="318" t="str">
        <f t="shared" si="2"/>
        <v>Não</v>
      </c>
      <c r="K48" s="72">
        <v>44421.0</v>
      </c>
      <c r="L48" s="95"/>
      <c r="M48" s="95" t="s">
        <v>41</v>
      </c>
      <c r="N48" s="332">
        <v>0.015</v>
      </c>
      <c r="O48" s="318" t="s">
        <v>42</v>
      </c>
      <c r="P48" s="321">
        <v>0.0</v>
      </c>
      <c r="Q48" s="93" t="str">
        <f>IFERROR(VLOOKUP(F48,'Cadastro de assessores'!A:B,2,FALSE),"Não Cadastrado")</f>
        <v>250</v>
      </c>
      <c r="R48" s="318" t="s">
        <v>111</v>
      </c>
      <c r="S48" s="72">
        <v>44420.0</v>
      </c>
      <c r="T48" s="50"/>
      <c r="U48" s="50"/>
      <c r="V48" s="45" t="s">
        <v>113</v>
      </c>
      <c r="W48" s="5" t="s">
        <v>401</v>
      </c>
      <c r="X48" s="163" t="s">
        <v>179</v>
      </c>
      <c r="Y48" s="51" t="str">
        <f t="shared" si="3"/>
        <v>Ativo</v>
      </c>
      <c r="Z48" s="324"/>
      <c r="AA48" s="95" t="str">
        <f t="shared" si="4"/>
        <v>Varejo</v>
      </c>
      <c r="AB48" s="13" t="s">
        <v>124</v>
      </c>
      <c r="AC48" s="95"/>
      <c r="AD48" s="45" t="s">
        <v>2677</v>
      </c>
      <c r="AE48" s="233"/>
      <c r="AF48" s="233"/>
      <c r="AG48" s="233"/>
      <c r="AH48" s="233"/>
      <c r="AI48" s="233"/>
      <c r="AJ48" s="233"/>
      <c r="AK48" s="233"/>
      <c r="AL48" s="233"/>
      <c r="AM48" s="233"/>
      <c r="AN48" s="233"/>
      <c r="AO48" s="233"/>
      <c r="AP48" s="170"/>
      <c r="AQ48" s="170"/>
      <c r="AR48" s="325"/>
      <c r="AS48" s="325"/>
      <c r="AT48" s="325"/>
      <c r="AU48" s="325"/>
      <c r="AV48" s="325"/>
      <c r="AW48" s="170"/>
      <c r="AX48" s="170"/>
      <c r="AY48" s="190"/>
      <c r="AZ48" s="190">
        <v>47648.88</v>
      </c>
      <c r="BA48" s="170">
        <v>46993.27</v>
      </c>
      <c r="BB48" s="170">
        <v>35270.98</v>
      </c>
      <c r="BC48" s="170">
        <v>27919.29</v>
      </c>
      <c r="BD48" s="170">
        <v>27979.75</v>
      </c>
      <c r="BE48" s="170">
        <v>28655.09</v>
      </c>
      <c r="BF48" s="170">
        <v>21216.49</v>
      </c>
      <c r="BG48" s="170">
        <v>17209.95</v>
      </c>
      <c r="BH48" s="170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6" t="s">
        <v>2523</v>
      </c>
      <c r="B49" s="234" t="s">
        <v>2678</v>
      </c>
      <c r="C49" s="329" t="s">
        <v>2679</v>
      </c>
      <c r="D49" s="318" t="s">
        <v>18</v>
      </c>
      <c r="E49" s="318" t="s">
        <v>29</v>
      </c>
      <c r="F49" s="318" t="s">
        <v>167</v>
      </c>
      <c r="G49" s="44" t="str">
        <f t="shared" si="1"/>
        <v>Augusto</v>
      </c>
      <c r="H49" s="164" t="s">
        <v>111</v>
      </c>
      <c r="I49" s="46" t="s">
        <v>24</v>
      </c>
      <c r="J49" s="318" t="str">
        <f t="shared" si="2"/>
        <v>Não</v>
      </c>
      <c r="K49" s="319">
        <v>43903.0</v>
      </c>
      <c r="L49" s="95"/>
      <c r="M49" s="95" t="s">
        <v>41</v>
      </c>
      <c r="N49" s="332">
        <v>0.015</v>
      </c>
      <c r="O49" s="318" t="s">
        <v>2528</v>
      </c>
      <c r="P49" s="321">
        <v>0.0</v>
      </c>
      <c r="Q49" s="318">
        <f>IFERROR(VLOOKUP(F49,'Cadastro de assessores'!A:B,2,FALSE),"Não Cadastrado")</f>
        <v>12344</v>
      </c>
      <c r="R49" s="318" t="s">
        <v>111</v>
      </c>
      <c r="S49" s="319">
        <v>43899.0</v>
      </c>
      <c r="T49" s="168"/>
      <c r="U49" s="334" t="s">
        <v>2680</v>
      </c>
      <c r="V49" s="45" t="s">
        <v>113</v>
      </c>
      <c r="W49" s="13" t="s">
        <v>2681</v>
      </c>
      <c r="X49" s="95" t="s">
        <v>783</v>
      </c>
      <c r="Y49" s="51" t="str">
        <f t="shared" si="3"/>
        <v>Ativo</v>
      </c>
      <c r="Z49" s="324"/>
      <c r="AA49" s="95" t="str">
        <f t="shared" si="4"/>
        <v>Varejo</v>
      </c>
      <c r="AB49" s="13" t="s">
        <v>124</v>
      </c>
      <c r="AC49" s="95"/>
      <c r="AD49" s="95" t="s">
        <v>2641</v>
      </c>
      <c r="AE49" s="170">
        <v>145642.82</v>
      </c>
      <c r="AF49" s="170">
        <v>142959.05</v>
      </c>
      <c r="AG49" s="170">
        <v>268847.47</v>
      </c>
      <c r="AH49" s="170">
        <v>274057.68</v>
      </c>
      <c r="AI49" s="170">
        <v>279141.8</v>
      </c>
      <c r="AJ49" s="170">
        <v>282221.55</v>
      </c>
      <c r="AK49" s="170">
        <v>349858.74</v>
      </c>
      <c r="AL49" s="170">
        <v>320881.21</v>
      </c>
      <c r="AM49" s="170">
        <v>242299.17</v>
      </c>
      <c r="AN49" s="170">
        <v>166385.34</v>
      </c>
      <c r="AO49" s="170">
        <v>175521.76</v>
      </c>
      <c r="AP49" s="170">
        <v>179019.45</v>
      </c>
      <c r="AQ49" s="170">
        <v>175665.52</v>
      </c>
      <c r="AR49" s="170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70">
        <v>175857.66</v>
      </c>
      <c r="AY49" s="170">
        <v>174298.27</v>
      </c>
      <c r="AZ49" s="170">
        <v>171587.07</v>
      </c>
      <c r="BA49" s="170">
        <v>151271.37</v>
      </c>
      <c r="BB49" s="170">
        <v>164679.13</v>
      </c>
      <c r="BC49" s="170">
        <v>163317.99</v>
      </c>
      <c r="BD49" s="170">
        <v>163918.73</v>
      </c>
      <c r="BE49" s="170">
        <v>167848.8</v>
      </c>
      <c r="BF49" s="170">
        <v>168842.99</v>
      </c>
      <c r="BG49" s="170">
        <v>175863.39</v>
      </c>
      <c r="BH49" s="170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6" t="s">
        <v>2523</v>
      </c>
      <c r="B50" s="234" t="s">
        <v>421</v>
      </c>
      <c r="C50" s="356" t="s">
        <v>2682</v>
      </c>
      <c r="D50" s="345" t="s">
        <v>18</v>
      </c>
      <c r="E50" s="345" t="s">
        <v>29</v>
      </c>
      <c r="F50" s="345" t="s">
        <v>295</v>
      </c>
      <c r="G50" s="44" t="str">
        <f t="shared" si="1"/>
        <v>Augusto</v>
      </c>
      <c r="H50" s="357" t="s">
        <v>147</v>
      </c>
      <c r="I50" s="51" t="s">
        <v>220</v>
      </c>
      <c r="J50" s="318" t="str">
        <f t="shared" si="2"/>
        <v>Sim</v>
      </c>
      <c r="K50" s="347">
        <v>43928.0</v>
      </c>
      <c r="L50" s="348"/>
      <c r="M50" s="348" t="s">
        <v>41</v>
      </c>
      <c r="N50" s="358">
        <v>0.015</v>
      </c>
      <c r="O50" s="359" t="s">
        <v>42</v>
      </c>
      <c r="P50" s="360">
        <v>0.2</v>
      </c>
      <c r="Q50" s="318">
        <f>IFERROR(VLOOKUP(F50,'Cadastro de assessores'!A:B,2,FALSE),"Não Cadastrado")</f>
        <v>12359</v>
      </c>
      <c r="R50" s="318" t="s">
        <v>111</v>
      </c>
      <c r="S50" s="319">
        <v>43923.0</v>
      </c>
      <c r="T50" s="168" t="s">
        <v>2683</v>
      </c>
      <c r="U50" s="334" t="s">
        <v>2684</v>
      </c>
      <c r="V50" s="45" t="s">
        <v>113</v>
      </c>
      <c r="W50" s="13" t="s">
        <v>425</v>
      </c>
      <c r="X50" s="95" t="s">
        <v>451</v>
      </c>
      <c r="Y50" s="51" t="str">
        <f t="shared" si="3"/>
        <v>Ativo</v>
      </c>
      <c r="Z50" s="324"/>
      <c r="AA50" s="95" t="str">
        <f t="shared" si="4"/>
        <v>Varejo</v>
      </c>
      <c r="AB50" s="13" t="s">
        <v>124</v>
      </c>
      <c r="AC50" s="95"/>
      <c r="AD50" s="95" t="s">
        <v>2685</v>
      </c>
      <c r="AE50" s="170">
        <v>0.0</v>
      </c>
      <c r="AF50" s="170">
        <v>0.0</v>
      </c>
      <c r="AG50" s="170">
        <v>0.0</v>
      </c>
      <c r="AH50" s="170">
        <v>99148.64</v>
      </c>
      <c r="AI50" s="170">
        <v>102256.5</v>
      </c>
      <c r="AJ50" s="170">
        <v>115566.32</v>
      </c>
      <c r="AK50" s="170">
        <v>118888.46</v>
      </c>
      <c r="AL50" s="170">
        <v>114751.44</v>
      </c>
      <c r="AM50" s="170">
        <v>111616.76</v>
      </c>
      <c r="AN50" s="170">
        <v>111285.19</v>
      </c>
      <c r="AO50" s="170">
        <v>119550.43</v>
      </c>
      <c r="AP50" s="170">
        <v>224188.61</v>
      </c>
      <c r="AQ50" s="170">
        <v>220752.93</v>
      </c>
      <c r="AR50" s="170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70">
        <v>242501.45</v>
      </c>
      <c r="AY50" s="170">
        <v>239384.26</v>
      </c>
      <c r="AZ50" s="170">
        <v>233845.45</v>
      </c>
      <c r="BA50" s="170">
        <v>210304.02</v>
      </c>
      <c r="BB50" s="170">
        <v>221045.88</v>
      </c>
      <c r="BC50" s="170">
        <v>218069.03</v>
      </c>
      <c r="BD50" s="170">
        <v>219743.75</v>
      </c>
      <c r="BE50" s="170">
        <v>275461.61</v>
      </c>
      <c r="BF50" s="170">
        <v>277705.89</v>
      </c>
      <c r="BG50" s="170">
        <v>289723.8</v>
      </c>
      <c r="BH50" s="170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6" t="s">
        <v>2523</v>
      </c>
      <c r="B51" s="238" t="s">
        <v>2686</v>
      </c>
      <c r="C51" s="329" t="s">
        <v>2687</v>
      </c>
      <c r="D51" s="318" t="s">
        <v>2526</v>
      </c>
      <c r="E51" s="318" t="s">
        <v>29</v>
      </c>
      <c r="F51" s="95" t="s">
        <v>2527</v>
      </c>
      <c r="G51" s="44" t="str">
        <f t="shared" si="1"/>
        <v>Augusto</v>
      </c>
      <c r="H51" s="330" t="s">
        <v>186</v>
      </c>
      <c r="I51" s="46" t="s">
        <v>24</v>
      </c>
      <c r="J51" s="318" t="str">
        <f t="shared" si="2"/>
        <v>Não</v>
      </c>
      <c r="K51" s="336">
        <v>43769.0</v>
      </c>
      <c r="L51" s="331">
        <v>44637.0</v>
      </c>
      <c r="M51" s="95" t="s">
        <v>112</v>
      </c>
      <c r="N51" s="332">
        <v>0.01</v>
      </c>
      <c r="O51" s="318" t="s">
        <v>2528</v>
      </c>
      <c r="P51" s="321">
        <v>0.0</v>
      </c>
      <c r="Q51" s="95" t="str">
        <f>IFERROR(VLOOKUP(F51,'Cadastro de assessores'!A:B,2,FALSE),"Não Cadastrado")</f>
        <v>17573</v>
      </c>
      <c r="R51" s="95" t="s">
        <v>2540</v>
      </c>
      <c r="S51" s="336">
        <v>43769.0</v>
      </c>
      <c r="T51" s="74"/>
      <c r="U51" s="168" t="s">
        <v>2688</v>
      </c>
      <c r="V51" s="45" t="s">
        <v>113</v>
      </c>
      <c r="W51" s="13" t="s">
        <v>2689</v>
      </c>
      <c r="X51" s="95" t="s">
        <v>29</v>
      </c>
      <c r="Y51" s="51" t="str">
        <f t="shared" si="3"/>
        <v>Encerrado</v>
      </c>
      <c r="Z51" s="324"/>
      <c r="AA51" s="95" t="str">
        <f t="shared" si="4"/>
        <v/>
      </c>
      <c r="AB51" s="95"/>
      <c r="AC51" s="95"/>
      <c r="AD51" s="95" t="s">
        <v>2557</v>
      </c>
      <c r="AE51" s="170">
        <v>35970.59</v>
      </c>
      <c r="AF51" s="170">
        <v>35338.24</v>
      </c>
      <c r="AG51" s="170">
        <v>33967.45</v>
      </c>
      <c r="AH51" s="170">
        <v>34255.51</v>
      </c>
      <c r="AI51" s="170">
        <v>34473.06</v>
      </c>
      <c r="AJ51" s="170">
        <v>34599.53</v>
      </c>
      <c r="AK51" s="170">
        <v>35123.17</v>
      </c>
      <c r="AL51" s="170">
        <v>34532.19</v>
      </c>
      <c r="AM51" s="170">
        <v>34373.05</v>
      </c>
      <c r="AN51" s="170">
        <v>34383.29</v>
      </c>
      <c r="AO51" s="170">
        <v>35598.34</v>
      </c>
      <c r="AP51" s="170">
        <v>35806.58</v>
      </c>
      <c r="AQ51" s="170">
        <v>35478.48</v>
      </c>
      <c r="AR51" s="170">
        <v>34506.11</v>
      </c>
      <c r="AS51" s="170">
        <v>34058.5</v>
      </c>
      <c r="AT51" s="170">
        <v>31881.22</v>
      </c>
      <c r="AU51" s="170">
        <v>34619.83</v>
      </c>
      <c r="AV51" s="170">
        <v>34644.56</v>
      </c>
      <c r="AW51" s="170">
        <v>34920.5</v>
      </c>
      <c r="AX51" s="170">
        <v>34813.48</v>
      </c>
      <c r="AY51" s="170">
        <v>34679.86</v>
      </c>
      <c r="AZ51" s="170">
        <v>34417.37</v>
      </c>
      <c r="BA51" s="170">
        <v>34144.28</v>
      </c>
      <c r="BB51" s="170">
        <v>33637.23</v>
      </c>
      <c r="BC51" s="170">
        <v>12620.37</v>
      </c>
      <c r="BD51" s="170">
        <v>12645.41</v>
      </c>
      <c r="BE51" s="170">
        <v>3897.83</v>
      </c>
      <c r="BF51" s="170">
        <v>3918.4</v>
      </c>
      <c r="BG51" s="170">
        <v>3985.03</v>
      </c>
      <c r="BH51" s="170">
        <v>0.0</v>
      </c>
      <c r="BI51" s="337" t="s">
        <v>2543</v>
      </c>
      <c r="BJ51" s="170">
        <v>0.0</v>
      </c>
      <c r="BK51" s="170">
        <v>0.0</v>
      </c>
      <c r="BL51" s="170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6" t="s">
        <v>2523</v>
      </c>
      <c r="B52" s="238" t="s">
        <v>2690</v>
      </c>
      <c r="C52" s="329" t="s">
        <v>2691</v>
      </c>
      <c r="D52" s="318" t="s">
        <v>2526</v>
      </c>
      <c r="E52" s="318" t="s">
        <v>29</v>
      </c>
      <c r="F52" s="95" t="s">
        <v>2527</v>
      </c>
      <c r="G52" s="44" t="str">
        <f t="shared" si="1"/>
        <v>Augusto</v>
      </c>
      <c r="H52" s="330" t="s">
        <v>186</v>
      </c>
      <c r="I52" s="46" t="s">
        <v>24</v>
      </c>
      <c r="J52" s="318" t="str">
        <f t="shared" si="2"/>
        <v>Não</v>
      </c>
      <c r="K52" s="331">
        <v>43665.0</v>
      </c>
      <c r="L52" s="331">
        <v>44309.0</v>
      </c>
      <c r="M52" s="95" t="s">
        <v>41</v>
      </c>
      <c r="N52" s="332">
        <v>0.01</v>
      </c>
      <c r="O52" s="318" t="s">
        <v>42</v>
      </c>
      <c r="P52" s="321">
        <v>0.1</v>
      </c>
      <c r="Q52" s="95" t="str">
        <f>IFERROR(VLOOKUP(F52,'Cadastro de assessores'!A:B,2,FALSE),"Não Cadastrado")</f>
        <v>17573</v>
      </c>
      <c r="R52" s="95" t="s">
        <v>2540</v>
      </c>
      <c r="S52" s="331">
        <v>43665.0</v>
      </c>
      <c r="T52" s="168"/>
      <c r="U52" s="74"/>
      <c r="V52" s="45" t="s">
        <v>113</v>
      </c>
      <c r="W52" s="13" t="s">
        <v>2692</v>
      </c>
      <c r="X52" s="163" t="s">
        <v>29</v>
      </c>
      <c r="Y52" s="51" t="str">
        <f t="shared" si="3"/>
        <v>Encerrado</v>
      </c>
      <c r="Z52" s="324"/>
      <c r="AA52" s="95" t="str">
        <f t="shared" si="4"/>
        <v/>
      </c>
      <c r="AB52" s="95"/>
      <c r="AC52" s="95"/>
      <c r="AD52" s="95" t="s">
        <v>2579</v>
      </c>
      <c r="AE52" s="170">
        <v>255555.68</v>
      </c>
      <c r="AF52" s="170">
        <v>253417.99</v>
      </c>
      <c r="AG52" s="170">
        <v>241072.78</v>
      </c>
      <c r="AH52" s="170">
        <v>245330.8</v>
      </c>
      <c r="AI52" s="170">
        <v>247365.38</v>
      </c>
      <c r="AJ52" s="170">
        <v>249142.84</v>
      </c>
      <c r="AK52" s="170">
        <v>254177.08</v>
      </c>
      <c r="AL52" s="170">
        <v>280059.2</v>
      </c>
      <c r="AM52" s="170">
        <v>277113.49</v>
      </c>
      <c r="AN52" s="170">
        <v>278526.07</v>
      </c>
      <c r="AO52" s="170">
        <v>306021.71</v>
      </c>
      <c r="AP52" s="170">
        <v>337713.16</v>
      </c>
      <c r="AQ52" s="361">
        <v>1176.94</v>
      </c>
      <c r="AR52" s="361"/>
      <c r="AS52" s="170">
        <v>2.93</v>
      </c>
      <c r="AT52" s="170">
        <v>47.86</v>
      </c>
      <c r="AU52" s="170">
        <v>47.86</v>
      </c>
      <c r="AV52" s="170">
        <v>47.86</v>
      </c>
      <c r="AW52" s="170"/>
      <c r="AX52" s="335"/>
      <c r="AY52" s="335"/>
      <c r="AZ52" s="335"/>
      <c r="BA52" s="170"/>
      <c r="BB52" s="170"/>
      <c r="BC52" s="170"/>
      <c r="BD52" s="170"/>
      <c r="BE52" s="170"/>
      <c r="BF52" s="170">
        <v>0.0</v>
      </c>
      <c r="BG52" s="170">
        <v>0.0</v>
      </c>
      <c r="BH52" s="170">
        <v>0.0</v>
      </c>
      <c r="BI52" s="170" t="s">
        <v>2543</v>
      </c>
      <c r="BJ52" s="170">
        <v>0.0</v>
      </c>
      <c r="BK52" s="170">
        <v>0.0</v>
      </c>
      <c r="BL52" s="170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6" t="s">
        <v>2523</v>
      </c>
      <c r="B53" s="238" t="s">
        <v>2693</v>
      </c>
      <c r="C53" s="329" t="s">
        <v>2694</v>
      </c>
      <c r="D53" s="318" t="s">
        <v>18</v>
      </c>
      <c r="E53" s="318" t="s">
        <v>29</v>
      </c>
      <c r="F53" s="95" t="s">
        <v>369</v>
      </c>
      <c r="G53" s="44" t="str">
        <f t="shared" si="1"/>
        <v>Augusto</v>
      </c>
      <c r="H53" s="330" t="s">
        <v>186</v>
      </c>
      <c r="I53" s="46" t="s">
        <v>24</v>
      </c>
      <c r="J53" s="318" t="str">
        <f t="shared" si="2"/>
        <v>Não</v>
      </c>
      <c r="K53" s="331">
        <v>43509.0</v>
      </c>
      <c r="L53" s="331">
        <v>44309.0</v>
      </c>
      <c r="M53" s="95" t="s">
        <v>270</v>
      </c>
      <c r="N53" s="332">
        <v>0.0075</v>
      </c>
      <c r="O53" s="318" t="s">
        <v>42</v>
      </c>
      <c r="P53" s="321">
        <v>0.2</v>
      </c>
      <c r="Q53" s="95" t="str">
        <f>IFERROR(VLOOKUP(F53,'Cadastro de assessores'!A:B,2,FALSE),"Não Cadastrado")</f>
        <v>18993</v>
      </c>
      <c r="R53" s="95" t="s">
        <v>2540</v>
      </c>
      <c r="S53" s="331">
        <v>43509.0</v>
      </c>
      <c r="T53" s="322"/>
      <c r="U53" s="168" t="s">
        <v>2695</v>
      </c>
      <c r="V53" s="45" t="s">
        <v>113</v>
      </c>
      <c r="W53" s="13" t="s">
        <v>2696</v>
      </c>
      <c r="X53" s="95" t="s">
        <v>29</v>
      </c>
      <c r="Y53" s="51" t="str">
        <f t="shared" si="3"/>
        <v>Encerrado</v>
      </c>
      <c r="Z53" s="324"/>
      <c r="AA53" s="95" t="str">
        <f t="shared" si="4"/>
        <v/>
      </c>
      <c r="AB53" s="95"/>
      <c r="AC53" s="95"/>
      <c r="AD53" s="95" t="s">
        <v>2633</v>
      </c>
      <c r="AE53" s="170">
        <v>552688.85</v>
      </c>
      <c r="AF53" s="170">
        <v>517429.23</v>
      </c>
      <c r="AG53" s="170">
        <v>524081.55</v>
      </c>
      <c r="AH53" s="170">
        <v>544963.13</v>
      </c>
      <c r="AI53" s="170">
        <v>559620.29</v>
      </c>
      <c r="AJ53" s="170">
        <v>606331.66</v>
      </c>
      <c r="AK53" s="170">
        <v>640320.64</v>
      </c>
      <c r="AL53" s="170">
        <v>612044.24</v>
      </c>
      <c r="AM53" s="170">
        <v>642652.54</v>
      </c>
      <c r="AN53" s="170">
        <v>650187.21</v>
      </c>
      <c r="AO53" s="170">
        <v>707349.78</v>
      </c>
      <c r="AP53" s="170">
        <v>736361.46</v>
      </c>
      <c r="AQ53" s="170">
        <v>720769.75</v>
      </c>
      <c r="AR53" s="170">
        <v>689726.59</v>
      </c>
      <c r="AS53" s="170">
        <v>674863.11</v>
      </c>
      <c r="AT53" s="170">
        <v>772839.24</v>
      </c>
      <c r="AU53" s="170">
        <v>35060.09</v>
      </c>
      <c r="AV53" s="170">
        <v>35060.09</v>
      </c>
      <c r="AW53" s="170"/>
      <c r="AX53" s="335"/>
      <c r="AY53" s="335"/>
      <c r="AZ53" s="335"/>
      <c r="BA53" s="170"/>
      <c r="BB53" s="170"/>
      <c r="BC53" s="170"/>
      <c r="BD53" s="170"/>
      <c r="BE53" s="170"/>
      <c r="BF53" s="170">
        <v>0.0</v>
      </c>
      <c r="BG53" s="170">
        <v>0.0</v>
      </c>
      <c r="BH53" s="170">
        <v>0.0</v>
      </c>
      <c r="BI53" s="170" t="s">
        <v>2543</v>
      </c>
      <c r="BJ53" s="170">
        <v>0.0</v>
      </c>
      <c r="BK53" s="170">
        <v>0.0</v>
      </c>
      <c r="BL53" s="170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6" t="s">
        <v>2523</v>
      </c>
      <c r="B54" s="238" t="s">
        <v>2693</v>
      </c>
      <c r="C54" s="329" t="s">
        <v>2697</v>
      </c>
      <c r="D54" s="318" t="s">
        <v>18</v>
      </c>
      <c r="E54" s="318" t="s">
        <v>29</v>
      </c>
      <c r="F54" s="95" t="s">
        <v>369</v>
      </c>
      <c r="G54" s="44" t="str">
        <f t="shared" si="1"/>
        <v>Augusto</v>
      </c>
      <c r="H54" s="330" t="s">
        <v>186</v>
      </c>
      <c r="I54" s="46" t="s">
        <v>24</v>
      </c>
      <c r="J54" s="318" t="str">
        <f t="shared" si="2"/>
        <v>Não</v>
      </c>
      <c r="K54" s="331">
        <v>43517.0</v>
      </c>
      <c r="L54" s="331">
        <v>44309.0</v>
      </c>
      <c r="M54" s="95" t="s">
        <v>190</v>
      </c>
      <c r="N54" s="332">
        <v>0.0125</v>
      </c>
      <c r="O54" s="318" t="s">
        <v>191</v>
      </c>
      <c r="P54" s="321">
        <v>0.2</v>
      </c>
      <c r="Q54" s="95" t="str">
        <f>IFERROR(VLOOKUP(F54,'Cadastro de assessores'!A:B,2,FALSE),"Não Cadastrado")</f>
        <v>18993</v>
      </c>
      <c r="R54" s="95" t="s">
        <v>2540</v>
      </c>
      <c r="S54" s="331">
        <v>43517.0</v>
      </c>
      <c r="T54" s="74"/>
      <c r="U54" s="168" t="s">
        <v>2698</v>
      </c>
      <c r="V54" s="45" t="s">
        <v>113</v>
      </c>
      <c r="W54" s="13" t="s">
        <v>2696</v>
      </c>
      <c r="X54" s="95" t="s">
        <v>29</v>
      </c>
      <c r="Y54" s="51" t="str">
        <f t="shared" si="3"/>
        <v>Encerrado</v>
      </c>
      <c r="Z54" s="324"/>
      <c r="AA54" s="95" t="str">
        <f t="shared" si="4"/>
        <v/>
      </c>
      <c r="AB54" s="95"/>
      <c r="AC54" s="95"/>
      <c r="AD54" s="95" t="s">
        <v>2633</v>
      </c>
      <c r="AE54" s="170">
        <v>0.0</v>
      </c>
      <c r="AF54" s="170">
        <v>0.0</v>
      </c>
      <c r="AG54" s="170">
        <v>0.0</v>
      </c>
      <c r="AH54" s="170">
        <v>0.0</v>
      </c>
      <c r="AI54" s="170">
        <v>0.0</v>
      </c>
      <c r="AJ54" s="170">
        <v>0.0</v>
      </c>
      <c r="AK54" s="170">
        <v>0.0</v>
      </c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335"/>
      <c r="AY54" s="335"/>
      <c r="AZ54" s="335"/>
      <c r="BA54" s="170"/>
      <c r="BB54" s="170"/>
      <c r="BC54" s="170"/>
      <c r="BD54" s="170"/>
      <c r="BE54" s="170"/>
      <c r="BF54" s="170">
        <v>0.0</v>
      </c>
      <c r="BG54" s="170">
        <v>0.0</v>
      </c>
      <c r="BH54" s="170">
        <v>0.0</v>
      </c>
      <c r="BI54" s="170" t="s">
        <v>2543</v>
      </c>
      <c r="BJ54" s="170">
        <v>0.0</v>
      </c>
      <c r="BK54" s="170">
        <v>0.0</v>
      </c>
      <c r="BL54" s="170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6" t="s">
        <v>2523</v>
      </c>
      <c r="B55" s="61" t="s">
        <v>448</v>
      </c>
      <c r="C55" s="328" t="s">
        <v>2699</v>
      </c>
      <c r="D55" s="318" t="s">
        <v>18</v>
      </c>
      <c r="E55" s="318" t="s">
        <v>175</v>
      </c>
      <c r="F55" s="93" t="s">
        <v>176</v>
      </c>
      <c r="G55" s="44" t="str">
        <f t="shared" si="1"/>
        <v>Augusto</v>
      </c>
      <c r="H55" s="164" t="s">
        <v>147</v>
      </c>
      <c r="I55" s="51" t="s">
        <v>220</v>
      </c>
      <c r="J55" s="318" t="str">
        <f t="shared" si="2"/>
        <v>Não</v>
      </c>
      <c r="K55" s="72">
        <v>44420.0</v>
      </c>
      <c r="L55" s="45"/>
      <c r="M55" s="95" t="s">
        <v>270</v>
      </c>
      <c r="N55" s="332">
        <v>0.02</v>
      </c>
      <c r="O55" s="318" t="s">
        <v>42</v>
      </c>
      <c r="P55" s="321">
        <v>0.2</v>
      </c>
      <c r="Q55" s="93" t="str">
        <f>IFERROR(VLOOKUP(F55,'Cadastro de assessores'!A:B,2,FALSE),"Não Cadastrado")</f>
        <v>250</v>
      </c>
      <c r="R55" s="318" t="s">
        <v>111</v>
      </c>
      <c r="S55" s="72">
        <v>44419.0</v>
      </c>
      <c r="T55" s="63"/>
      <c r="U55" s="60" t="s">
        <v>2700</v>
      </c>
      <c r="V55" s="45" t="s">
        <v>113</v>
      </c>
      <c r="W55" s="5" t="s">
        <v>450</v>
      </c>
      <c r="X55" s="45" t="s">
        <v>451</v>
      </c>
      <c r="Y55" s="51" t="str">
        <f t="shared" si="3"/>
        <v>Ativo</v>
      </c>
      <c r="Z55" s="324"/>
      <c r="AA55" s="95" t="str">
        <f t="shared" si="4"/>
        <v>Varejo</v>
      </c>
      <c r="AB55" s="13" t="s">
        <v>124</v>
      </c>
      <c r="AC55" s="95"/>
      <c r="AD55" s="45" t="s">
        <v>2685</v>
      </c>
      <c r="AE55" s="233"/>
      <c r="AF55" s="233"/>
      <c r="AG55" s="233"/>
      <c r="AH55" s="233"/>
      <c r="AI55" s="233"/>
      <c r="AJ55" s="233"/>
      <c r="AK55" s="233"/>
      <c r="AL55" s="233"/>
      <c r="AM55" s="233"/>
      <c r="AN55" s="233"/>
      <c r="AO55" s="233"/>
      <c r="AP55" s="170"/>
      <c r="AQ55" s="170"/>
      <c r="AR55" s="325"/>
      <c r="AS55" s="325"/>
      <c r="AT55" s="325"/>
      <c r="AU55" s="325"/>
      <c r="AV55" s="325"/>
      <c r="AW55" s="335"/>
      <c r="AX55" s="335"/>
      <c r="AY55" s="190"/>
      <c r="AZ55" s="190">
        <v>102500.57</v>
      </c>
      <c r="BA55" s="170">
        <v>101670.58</v>
      </c>
      <c r="BB55" s="170">
        <v>99262.13</v>
      </c>
      <c r="BC55" s="170">
        <v>99306.38</v>
      </c>
      <c r="BD55" s="170">
        <v>101696.74</v>
      </c>
      <c r="BE55" s="170">
        <v>107022.82</v>
      </c>
      <c r="BF55" s="170">
        <v>107623.65</v>
      </c>
      <c r="BG55" s="170">
        <v>115465.47</v>
      </c>
      <c r="BH55" s="170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6" t="s">
        <v>2523</v>
      </c>
      <c r="B56" s="316" t="s">
        <v>2701</v>
      </c>
      <c r="C56" s="329" t="s">
        <v>2702</v>
      </c>
      <c r="D56" s="318" t="s">
        <v>2526</v>
      </c>
      <c r="E56" s="318" t="s">
        <v>29</v>
      </c>
      <c r="F56" s="318" t="s">
        <v>2527</v>
      </c>
      <c r="G56" s="44" t="str">
        <f t="shared" si="1"/>
        <v>Augusto</v>
      </c>
      <c r="H56" s="330" t="s">
        <v>186</v>
      </c>
      <c r="I56" s="46" t="s">
        <v>24</v>
      </c>
      <c r="J56" s="318" t="str">
        <f t="shared" si="2"/>
        <v>Não</v>
      </c>
      <c r="K56" s="319">
        <v>43713.0</v>
      </c>
      <c r="L56" s="331">
        <v>45154.0</v>
      </c>
      <c r="M56" s="95" t="s">
        <v>112</v>
      </c>
      <c r="N56" s="320">
        <v>0.01</v>
      </c>
      <c r="O56" s="318" t="s">
        <v>2528</v>
      </c>
      <c r="P56" s="321">
        <v>0.0</v>
      </c>
      <c r="Q56" s="318" t="str">
        <f>IFERROR(VLOOKUP(F56,'Cadastro de assessores'!A:B,2,FALSE),"Não Cadastrado")</f>
        <v>17573</v>
      </c>
      <c r="R56" s="318" t="s">
        <v>111</v>
      </c>
      <c r="S56" s="319">
        <v>43711.0</v>
      </c>
      <c r="T56" s="168"/>
      <c r="U56" s="168"/>
      <c r="V56" s="45" t="s">
        <v>113</v>
      </c>
      <c r="W56" s="323" t="s">
        <v>2703</v>
      </c>
      <c r="X56" s="95" t="s">
        <v>29</v>
      </c>
      <c r="Y56" s="51" t="str">
        <f t="shared" si="3"/>
        <v>Encerrado</v>
      </c>
      <c r="Z56" s="324"/>
      <c r="AA56" s="95" t="str">
        <f t="shared" si="4"/>
        <v>Varejo</v>
      </c>
      <c r="AB56" s="13" t="s">
        <v>124</v>
      </c>
      <c r="AC56" s="95"/>
      <c r="AD56" s="95" t="s">
        <v>2568</v>
      </c>
      <c r="AE56" s="170">
        <v>223949.92</v>
      </c>
      <c r="AF56" s="170">
        <v>236385.79</v>
      </c>
      <c r="AG56" s="170">
        <v>235105.65</v>
      </c>
      <c r="AH56" s="170">
        <v>270640.93</v>
      </c>
      <c r="AI56" s="170">
        <v>278443.9</v>
      </c>
      <c r="AJ56" s="170">
        <v>282128.9</v>
      </c>
      <c r="AK56" s="170">
        <v>325668.9</v>
      </c>
      <c r="AL56" s="170">
        <v>321274.0</v>
      </c>
      <c r="AM56" s="170">
        <v>317554.88</v>
      </c>
      <c r="AN56" s="170">
        <v>316405.06</v>
      </c>
      <c r="AO56" s="170">
        <v>578123.92</v>
      </c>
      <c r="AP56" s="170">
        <v>605462.32</v>
      </c>
      <c r="AQ56" s="170">
        <v>618369.07</v>
      </c>
      <c r="AR56" s="170">
        <v>609600.0</v>
      </c>
      <c r="AS56" s="170">
        <v>615339.32</v>
      </c>
      <c r="AT56" s="170">
        <v>626691.81</v>
      </c>
      <c r="AU56" s="170">
        <v>637297.31</v>
      </c>
      <c r="AV56" s="170">
        <v>637907.21</v>
      </c>
      <c r="AW56" s="170">
        <v>653592.42</v>
      </c>
      <c r="AX56" s="170">
        <v>671207.65</v>
      </c>
      <c r="AY56" s="170">
        <v>686039.67</v>
      </c>
      <c r="AZ56" s="170">
        <v>680618.94</v>
      </c>
      <c r="BA56" s="170">
        <v>645631.95</v>
      </c>
      <c r="BB56" s="170">
        <v>676018.55</v>
      </c>
      <c r="BC56" s="170">
        <v>689591.32</v>
      </c>
      <c r="BD56" s="170">
        <v>715982.3</v>
      </c>
      <c r="BE56" s="170">
        <v>737576.52</v>
      </c>
      <c r="BF56" s="170">
        <v>741955.33</v>
      </c>
      <c r="BG56" s="170">
        <v>770256.48</v>
      </c>
      <c r="BH56" s="170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6" t="s">
        <v>2523</v>
      </c>
      <c r="B57" s="234" t="s">
        <v>458</v>
      </c>
      <c r="C57" s="218" t="s">
        <v>2704</v>
      </c>
      <c r="D57" s="318" t="s">
        <v>18</v>
      </c>
      <c r="E57" s="318" t="s">
        <v>175</v>
      </c>
      <c r="F57" s="318" t="s">
        <v>197</v>
      </c>
      <c r="G57" s="44" t="str">
        <f t="shared" si="1"/>
        <v>Augusto</v>
      </c>
      <c r="H57" s="164" t="s">
        <v>147</v>
      </c>
      <c r="I57" s="51" t="s">
        <v>220</v>
      </c>
      <c r="J57" s="318" t="str">
        <f t="shared" si="2"/>
        <v>Não</v>
      </c>
      <c r="K57" s="319">
        <v>44291.0</v>
      </c>
      <c r="L57" s="95"/>
      <c r="M57" s="95" t="s">
        <v>41</v>
      </c>
      <c r="N57" s="320">
        <v>0.015</v>
      </c>
      <c r="O57" s="318" t="s">
        <v>42</v>
      </c>
      <c r="P57" s="321">
        <v>0.1</v>
      </c>
      <c r="Q57" s="318" t="str">
        <f>IFERROR(VLOOKUP(F57,'Cadastro de assessores'!A:B,2,FALSE),"Não Cadastrado")</f>
        <v>28411</v>
      </c>
      <c r="R57" s="318" t="s">
        <v>111</v>
      </c>
      <c r="S57" s="319">
        <v>44291.0</v>
      </c>
      <c r="T57" s="168"/>
      <c r="U57" s="168"/>
      <c r="V57" s="45" t="s">
        <v>113</v>
      </c>
      <c r="W57" s="13" t="s">
        <v>460</v>
      </c>
      <c r="X57" s="163" t="s">
        <v>179</v>
      </c>
      <c r="Y57" s="51" t="str">
        <f t="shared" si="3"/>
        <v>Ativo</v>
      </c>
      <c r="Z57" s="324"/>
      <c r="AA57" s="95" t="str">
        <f t="shared" si="4"/>
        <v>Varejo</v>
      </c>
      <c r="AB57" s="13" t="s">
        <v>124</v>
      </c>
      <c r="AC57" s="95"/>
      <c r="AD57" s="95" t="s">
        <v>2586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70"/>
      <c r="AS57" s="325"/>
      <c r="AT57" s="325">
        <v>554162.88</v>
      </c>
      <c r="AU57" s="325"/>
      <c r="AV57" s="325">
        <v>557827.93</v>
      </c>
      <c r="AW57" s="325">
        <v>566049.39</v>
      </c>
      <c r="AX57" s="170">
        <v>565315.32</v>
      </c>
      <c r="AY57" s="170">
        <v>560305.21</v>
      </c>
      <c r="AZ57" s="170">
        <v>549161.58</v>
      </c>
      <c r="BA57" s="170">
        <v>515748.16</v>
      </c>
      <c r="BB57" s="170">
        <v>521941.15</v>
      </c>
      <c r="BC57" s="170">
        <v>518269.12</v>
      </c>
      <c r="BD57" s="170">
        <v>523165.74</v>
      </c>
      <c r="BE57" s="170">
        <v>529933.08</v>
      </c>
      <c r="BF57" s="170">
        <v>532987.43</v>
      </c>
      <c r="BG57" s="170">
        <v>553841.73</v>
      </c>
      <c r="BH57" s="170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6" t="s">
        <v>2523</v>
      </c>
      <c r="B58" s="42" t="s">
        <v>461</v>
      </c>
      <c r="C58" s="328" t="s">
        <v>2705</v>
      </c>
      <c r="D58" s="318" t="s">
        <v>18</v>
      </c>
      <c r="E58" s="318" t="s">
        <v>175</v>
      </c>
      <c r="F58" s="93" t="s">
        <v>176</v>
      </c>
      <c r="G58" s="44" t="str">
        <f t="shared" si="1"/>
        <v>Augusto</v>
      </c>
      <c r="H58" s="164" t="s">
        <v>147</v>
      </c>
      <c r="I58" s="51" t="s">
        <v>220</v>
      </c>
      <c r="J58" s="318" t="str">
        <f t="shared" si="2"/>
        <v>Não</v>
      </c>
      <c r="K58" s="72">
        <v>44358.0</v>
      </c>
      <c r="L58" s="95"/>
      <c r="M58" s="95" t="s">
        <v>41</v>
      </c>
      <c r="N58" s="320">
        <v>0.015</v>
      </c>
      <c r="O58" s="318" t="s">
        <v>42</v>
      </c>
      <c r="P58" s="321">
        <v>0.1</v>
      </c>
      <c r="Q58" s="93" t="str">
        <f>IFERROR(VLOOKUP(F58,'Cadastro de assessores'!A:B,2,FALSE),"Não Cadastrado")</f>
        <v>250</v>
      </c>
      <c r="R58" s="318" t="s">
        <v>111</v>
      </c>
      <c r="S58" s="72">
        <v>44358.0</v>
      </c>
      <c r="T58" s="50"/>
      <c r="U58" s="50"/>
      <c r="V58" s="45" t="s">
        <v>113</v>
      </c>
      <c r="W58" s="5" t="s">
        <v>2706</v>
      </c>
      <c r="X58" s="163" t="s">
        <v>179</v>
      </c>
      <c r="Y58" s="51" t="str">
        <f t="shared" si="3"/>
        <v>Ativo</v>
      </c>
      <c r="Z58" s="324"/>
      <c r="AA58" s="95" t="str">
        <f t="shared" si="4"/>
        <v>Qualificado</v>
      </c>
      <c r="AB58" s="13" t="s">
        <v>115</v>
      </c>
      <c r="AC58" s="95"/>
      <c r="AD58" s="95" t="s">
        <v>2586</v>
      </c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325"/>
      <c r="AT58" s="325"/>
      <c r="AU58" s="190"/>
      <c r="AV58" s="190"/>
      <c r="AW58" s="190"/>
      <c r="AX58" s="170">
        <v>2199026.82</v>
      </c>
      <c r="AY58" s="170">
        <v>2031941.23</v>
      </c>
      <c r="AZ58" s="170">
        <v>1994210.49</v>
      </c>
      <c r="BA58" s="170">
        <v>1966999.8</v>
      </c>
      <c r="BB58" s="170">
        <v>1904464.77</v>
      </c>
      <c r="BC58" s="170">
        <v>1890939.8</v>
      </c>
      <c r="BD58" s="170">
        <v>1906349.21</v>
      </c>
      <c r="BE58" s="170">
        <v>1957536.85</v>
      </c>
      <c r="BF58" s="170">
        <v>1969409.37</v>
      </c>
      <c r="BG58" s="170">
        <v>2054053.11</v>
      </c>
      <c r="BH58" s="170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6" t="s">
        <v>2523</v>
      </c>
      <c r="B59" s="42" t="s">
        <v>467</v>
      </c>
      <c r="C59" s="328" t="s">
        <v>2707</v>
      </c>
      <c r="D59" s="318" t="s">
        <v>18</v>
      </c>
      <c r="E59" s="318" t="s">
        <v>175</v>
      </c>
      <c r="F59" s="93" t="s">
        <v>197</v>
      </c>
      <c r="G59" s="44" t="str">
        <f t="shared" si="1"/>
        <v>Augusto</v>
      </c>
      <c r="H59" s="164" t="s">
        <v>147</v>
      </c>
      <c r="I59" s="51" t="s">
        <v>220</v>
      </c>
      <c r="J59" s="318" t="str">
        <f t="shared" si="2"/>
        <v>Não</v>
      </c>
      <c r="K59" s="362">
        <v>44333.0</v>
      </c>
      <c r="L59" s="95"/>
      <c r="M59" s="95" t="s">
        <v>112</v>
      </c>
      <c r="N59" s="332">
        <v>0.012</v>
      </c>
      <c r="O59" s="318" t="s">
        <v>2528</v>
      </c>
      <c r="P59" s="321">
        <v>0.0</v>
      </c>
      <c r="Q59" s="93" t="str">
        <f>IFERROR(VLOOKUP(F59,'Cadastro de assessores'!A:B,2,FALSE),"Não Cadastrado")</f>
        <v>28411</v>
      </c>
      <c r="R59" s="318" t="s">
        <v>111</v>
      </c>
      <c r="S59" s="362">
        <v>44333.0</v>
      </c>
      <c r="T59" s="63"/>
      <c r="U59" s="60" t="s">
        <v>2708</v>
      </c>
      <c r="V59" s="45" t="s">
        <v>113</v>
      </c>
      <c r="W59" s="5" t="s">
        <v>469</v>
      </c>
      <c r="X59" s="163" t="s">
        <v>179</v>
      </c>
      <c r="Y59" s="51" t="str">
        <f t="shared" si="3"/>
        <v>Ativo</v>
      </c>
      <c r="Z59" s="324"/>
      <c r="AA59" s="95" t="str">
        <f t="shared" si="4"/>
        <v>Varejo</v>
      </c>
      <c r="AB59" s="13" t="s">
        <v>124</v>
      </c>
      <c r="AC59" s="95"/>
      <c r="AD59" s="95" t="s">
        <v>2586</v>
      </c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325"/>
      <c r="AT59" s="325"/>
      <c r="AU59" s="325"/>
      <c r="AV59" s="190"/>
      <c r="AW59" s="190">
        <v>442600.57</v>
      </c>
      <c r="AX59" s="170">
        <v>446154.86</v>
      </c>
      <c r="AY59" s="170">
        <v>445905.44</v>
      </c>
      <c r="AZ59" s="170">
        <v>444322.18</v>
      </c>
      <c r="BA59" s="170">
        <v>428557.56</v>
      </c>
      <c r="BB59" s="170">
        <v>438951.53</v>
      </c>
      <c r="BC59" s="170">
        <v>428099.52</v>
      </c>
      <c r="BD59" s="170">
        <v>437756.37</v>
      </c>
      <c r="BE59" s="170">
        <v>441446.35</v>
      </c>
      <c r="BF59" s="170">
        <v>444444.15</v>
      </c>
      <c r="BG59" s="170">
        <v>456986.33</v>
      </c>
      <c r="BH59" s="170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6" t="s">
        <v>2523</v>
      </c>
      <c r="B60" s="55" t="s">
        <v>471</v>
      </c>
      <c r="C60" s="328" t="s">
        <v>2709</v>
      </c>
      <c r="D60" s="318" t="s">
        <v>18</v>
      </c>
      <c r="E60" s="318" t="s">
        <v>175</v>
      </c>
      <c r="F60" s="93" t="s">
        <v>197</v>
      </c>
      <c r="G60" s="44" t="str">
        <f t="shared" si="1"/>
        <v>Augusto</v>
      </c>
      <c r="H60" s="164" t="s">
        <v>147</v>
      </c>
      <c r="I60" s="51" t="s">
        <v>220</v>
      </c>
      <c r="J60" s="318" t="str">
        <f t="shared" si="2"/>
        <v>Não</v>
      </c>
      <c r="K60" s="72">
        <v>44364.0</v>
      </c>
      <c r="L60" s="95"/>
      <c r="M60" s="95" t="s">
        <v>41</v>
      </c>
      <c r="N60" s="320">
        <v>0.015</v>
      </c>
      <c r="O60" s="318" t="s">
        <v>42</v>
      </c>
      <c r="P60" s="321">
        <v>0.1</v>
      </c>
      <c r="Q60" s="93" t="str">
        <f>IFERROR(VLOOKUP(F60,'Cadastro de assessores'!A:B,2,FALSE),"Não Cadastrado")</f>
        <v>28411</v>
      </c>
      <c r="R60" s="318" t="s">
        <v>111</v>
      </c>
      <c r="S60" s="72">
        <v>44351.0</v>
      </c>
      <c r="T60" s="50"/>
      <c r="U60" s="50"/>
      <c r="V60" s="45" t="s">
        <v>113</v>
      </c>
      <c r="W60" s="5" t="s">
        <v>473</v>
      </c>
      <c r="X60" s="163" t="s">
        <v>179</v>
      </c>
      <c r="Y60" s="51" t="str">
        <f t="shared" si="3"/>
        <v>Ativo</v>
      </c>
      <c r="Z60" s="324"/>
      <c r="AA60" s="95" t="str">
        <f t="shared" si="4"/>
        <v>Varejo</v>
      </c>
      <c r="AB60" s="13" t="s">
        <v>124</v>
      </c>
      <c r="AC60" s="95"/>
      <c r="AD60" s="95" t="s">
        <v>2586</v>
      </c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325"/>
      <c r="AS60" s="325"/>
      <c r="AT60" s="325"/>
      <c r="AU60" s="325"/>
      <c r="AV60" s="325"/>
      <c r="AW60" s="190"/>
      <c r="AX60" s="170">
        <v>135270.22</v>
      </c>
      <c r="AY60" s="170">
        <v>134432.86</v>
      </c>
      <c r="AZ60" s="170">
        <v>145717.99</v>
      </c>
      <c r="BA60" s="170">
        <v>129260.32</v>
      </c>
      <c r="BB60" s="170">
        <v>200209.04</v>
      </c>
      <c r="BC60" s="170">
        <v>200642.53</v>
      </c>
      <c r="BD60" s="170">
        <v>201656.21</v>
      </c>
      <c r="BE60" s="170">
        <v>205839.28</v>
      </c>
      <c r="BF60" s="170">
        <v>207156.88</v>
      </c>
      <c r="BG60" s="170">
        <v>215650.24</v>
      </c>
      <c r="BH60" s="170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6" t="s">
        <v>2523</v>
      </c>
      <c r="B61" s="234" t="s">
        <v>2710</v>
      </c>
      <c r="C61" s="354" t="s">
        <v>2711</v>
      </c>
      <c r="D61" s="318" t="s">
        <v>18</v>
      </c>
      <c r="E61" s="318" t="s">
        <v>175</v>
      </c>
      <c r="F61" s="95" t="s">
        <v>2611</v>
      </c>
      <c r="G61" s="44" t="str">
        <f t="shared" si="1"/>
        <v>Augusto</v>
      </c>
      <c r="H61" s="330" t="s">
        <v>186</v>
      </c>
      <c r="I61" s="46" t="s">
        <v>24</v>
      </c>
      <c r="J61" s="318" t="str">
        <f t="shared" si="2"/>
        <v>Não</v>
      </c>
      <c r="K61" s="331">
        <v>44260.0</v>
      </c>
      <c r="L61" s="331">
        <v>44470.0</v>
      </c>
      <c r="M61" s="95" t="s">
        <v>41</v>
      </c>
      <c r="N61" s="332">
        <v>0.015</v>
      </c>
      <c r="O61" s="318" t="s">
        <v>42</v>
      </c>
      <c r="P61" s="321">
        <v>0.1</v>
      </c>
      <c r="Q61" s="95" t="str">
        <f>IFERROR(VLOOKUP(F61,'Cadastro de assessores'!A:B,2,FALSE),"Não Cadastrado")</f>
        <v>22066</v>
      </c>
      <c r="R61" s="95" t="s">
        <v>2540</v>
      </c>
      <c r="S61" s="331">
        <v>44260.0</v>
      </c>
      <c r="T61" s="74"/>
      <c r="U61" s="168"/>
      <c r="V61" s="45" t="s">
        <v>113</v>
      </c>
      <c r="W61" s="13" t="s">
        <v>2712</v>
      </c>
      <c r="X61" s="13" t="s">
        <v>46</v>
      </c>
      <c r="Y61" s="51" t="str">
        <f t="shared" si="3"/>
        <v>Encerrado</v>
      </c>
      <c r="Z61" s="324"/>
      <c r="AA61" s="95" t="str">
        <f t="shared" si="4"/>
        <v/>
      </c>
      <c r="AB61" s="95"/>
      <c r="AC61" s="95"/>
      <c r="AD61" s="95" t="s">
        <v>2573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70"/>
      <c r="AS61" s="170">
        <v>308886.23</v>
      </c>
      <c r="AT61" s="170">
        <v>257314.32</v>
      </c>
      <c r="AU61" s="170"/>
      <c r="AV61" s="170">
        <v>260062.48</v>
      </c>
      <c r="AW61" s="170">
        <v>212402.23</v>
      </c>
      <c r="AX61" s="170">
        <v>211760.66</v>
      </c>
      <c r="AY61" s="335">
        <v>200247.13</v>
      </c>
      <c r="AZ61" s="335">
        <v>150641.92</v>
      </c>
      <c r="BA61" s="170">
        <v>151371.24</v>
      </c>
      <c r="BB61" s="170"/>
      <c r="BC61" s="170"/>
      <c r="BD61" s="170"/>
      <c r="BE61" s="170"/>
      <c r="BF61" s="170">
        <v>0.0</v>
      </c>
      <c r="BG61" s="170">
        <v>0.0</v>
      </c>
      <c r="BH61" s="170">
        <v>0.0</v>
      </c>
      <c r="BI61" s="170" t="s">
        <v>2543</v>
      </c>
      <c r="BJ61" s="170">
        <v>0.0</v>
      </c>
      <c r="BK61" s="170">
        <v>0.0</v>
      </c>
      <c r="BL61" s="170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6" t="s">
        <v>2523</v>
      </c>
      <c r="B62" s="234" t="s">
        <v>2713</v>
      </c>
      <c r="C62" s="329" t="s">
        <v>2714</v>
      </c>
      <c r="D62" s="318" t="s">
        <v>2526</v>
      </c>
      <c r="E62" s="318" t="s">
        <v>29</v>
      </c>
      <c r="F62" s="95" t="s">
        <v>2527</v>
      </c>
      <c r="G62" s="44" t="str">
        <f t="shared" si="1"/>
        <v>Augusto</v>
      </c>
      <c r="H62" s="330" t="s">
        <v>186</v>
      </c>
      <c r="I62" s="46" t="s">
        <v>24</v>
      </c>
      <c r="J62" s="318" t="str">
        <f t="shared" si="2"/>
        <v>Não</v>
      </c>
      <c r="K62" s="331">
        <v>43707.0</v>
      </c>
      <c r="L62" s="331">
        <v>44734.0</v>
      </c>
      <c r="M62" s="95" t="s">
        <v>190</v>
      </c>
      <c r="N62" s="332">
        <v>0.01</v>
      </c>
      <c r="O62" s="318" t="s">
        <v>191</v>
      </c>
      <c r="P62" s="321">
        <v>0.2</v>
      </c>
      <c r="Q62" s="95" t="str">
        <f>IFERROR(VLOOKUP(F62,'Cadastro de assessores'!A:B,2,FALSE),"Não Cadastrado")</f>
        <v>17573</v>
      </c>
      <c r="R62" s="95" t="s">
        <v>2540</v>
      </c>
      <c r="S62" s="331">
        <v>43707.0</v>
      </c>
      <c r="T62" s="74"/>
      <c r="U62" s="168" t="s">
        <v>2715</v>
      </c>
      <c r="V62" s="45" t="s">
        <v>113</v>
      </c>
      <c r="W62" s="13" t="s">
        <v>2716</v>
      </c>
      <c r="X62" s="95" t="s">
        <v>29</v>
      </c>
      <c r="Y62" s="51" t="str">
        <f t="shared" si="3"/>
        <v>Encerrado</v>
      </c>
      <c r="Z62" s="324"/>
      <c r="AA62" s="95" t="str">
        <f t="shared" si="4"/>
        <v>Varejo</v>
      </c>
      <c r="AB62" s="13" t="s">
        <v>124</v>
      </c>
      <c r="AC62" s="95"/>
      <c r="AD62" s="95" t="s">
        <v>2600</v>
      </c>
      <c r="AE62" s="170">
        <v>1026624.14</v>
      </c>
      <c r="AF62" s="170">
        <v>1013728.74</v>
      </c>
      <c r="AG62" s="170">
        <v>963371.85</v>
      </c>
      <c r="AH62" s="170">
        <v>978378.98</v>
      </c>
      <c r="AI62" s="170">
        <v>984641.89</v>
      </c>
      <c r="AJ62" s="170">
        <v>991449.21</v>
      </c>
      <c r="AK62" s="170">
        <v>1003715.61</v>
      </c>
      <c r="AL62" s="170">
        <v>992349.02</v>
      </c>
      <c r="AM62" s="170">
        <v>981481.29</v>
      </c>
      <c r="AN62" s="170">
        <v>371231.76</v>
      </c>
      <c r="AO62" s="170">
        <v>307551.04</v>
      </c>
      <c r="AP62" s="170">
        <v>323350.6</v>
      </c>
      <c r="AQ62" s="170">
        <v>313686.51</v>
      </c>
      <c r="AR62" s="170">
        <v>296522.17</v>
      </c>
      <c r="AS62" s="170">
        <v>291772.28</v>
      </c>
      <c r="AT62" s="170">
        <v>310581.28</v>
      </c>
      <c r="AU62" s="170">
        <v>311376.54</v>
      </c>
      <c r="AV62" s="170">
        <v>312526.51</v>
      </c>
      <c r="AW62" s="170">
        <v>323116.44</v>
      </c>
      <c r="AX62" s="170">
        <v>319489.85</v>
      </c>
      <c r="AY62" s="170">
        <v>312938.42</v>
      </c>
      <c r="AZ62" s="170">
        <v>302352.69</v>
      </c>
      <c r="BA62" s="170">
        <v>293334.1</v>
      </c>
      <c r="BB62" s="170">
        <v>281161.18</v>
      </c>
      <c r="BC62" s="170">
        <v>130224.46</v>
      </c>
      <c r="BD62" s="170">
        <v>117831.72</v>
      </c>
      <c r="BE62" s="170">
        <v>128746.73</v>
      </c>
      <c r="BF62" s="170">
        <v>107180.17</v>
      </c>
      <c r="BG62" s="170">
        <v>113411.48</v>
      </c>
      <c r="BH62" s="170">
        <v>103014.67</v>
      </c>
      <c r="BI62" s="170">
        <v>101529.01</v>
      </c>
      <c r="BJ62" s="170">
        <v>0.0</v>
      </c>
      <c r="BK62" s="170">
        <v>0.0</v>
      </c>
      <c r="BL62" s="170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6" t="s">
        <v>2523</v>
      </c>
      <c r="B63" s="234" t="s">
        <v>2717</v>
      </c>
      <c r="C63" s="329" t="s">
        <v>2718</v>
      </c>
      <c r="D63" s="318" t="s">
        <v>18</v>
      </c>
      <c r="E63" s="318" t="s">
        <v>175</v>
      </c>
      <c r="F63" s="95" t="s">
        <v>2611</v>
      </c>
      <c r="G63" s="44" t="str">
        <f t="shared" si="1"/>
        <v>Augusto</v>
      </c>
      <c r="H63" s="330" t="s">
        <v>186</v>
      </c>
      <c r="I63" s="46" t="s">
        <v>24</v>
      </c>
      <c r="J63" s="318" t="str">
        <f t="shared" si="2"/>
        <v>Não</v>
      </c>
      <c r="K63" s="331">
        <v>44273.0</v>
      </c>
      <c r="L63" s="331">
        <v>44435.0</v>
      </c>
      <c r="M63" s="95" t="s">
        <v>41</v>
      </c>
      <c r="N63" s="332">
        <v>0.015</v>
      </c>
      <c r="O63" s="318" t="s">
        <v>42</v>
      </c>
      <c r="P63" s="321">
        <v>0.1</v>
      </c>
      <c r="Q63" s="95" t="str">
        <f>IFERROR(VLOOKUP(F63,'Cadastro de assessores'!A:B,2,FALSE),"Não Cadastrado")</f>
        <v>22066</v>
      </c>
      <c r="R63" s="95" t="s">
        <v>2540</v>
      </c>
      <c r="S63" s="331">
        <v>44273.0</v>
      </c>
      <c r="T63" s="74"/>
      <c r="U63" s="168"/>
      <c r="V63" s="45" t="s">
        <v>113</v>
      </c>
      <c r="W63" s="13" t="s">
        <v>2719</v>
      </c>
      <c r="X63" s="163" t="s">
        <v>179</v>
      </c>
      <c r="Y63" s="51" t="str">
        <f t="shared" si="3"/>
        <v>Encerrado</v>
      </c>
      <c r="Z63" s="324"/>
      <c r="AA63" s="95" t="str">
        <f t="shared" si="4"/>
        <v/>
      </c>
      <c r="AB63" s="95"/>
      <c r="AC63" s="95"/>
      <c r="AD63" s="95" t="s">
        <v>2586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70"/>
      <c r="AS63" s="170">
        <v>437384.63</v>
      </c>
      <c r="AT63" s="170"/>
      <c r="AU63" s="170"/>
      <c r="AV63" s="170"/>
      <c r="AW63" s="170">
        <v>204511.42</v>
      </c>
      <c r="AX63" s="170">
        <v>154716.4</v>
      </c>
      <c r="AY63" s="170">
        <v>104633.35</v>
      </c>
      <c r="AZ63" s="170">
        <v>32707.52</v>
      </c>
      <c r="BA63" s="170">
        <v>14398.24</v>
      </c>
      <c r="BB63" s="170"/>
      <c r="BC63" s="170"/>
      <c r="BD63" s="170"/>
      <c r="BE63" s="170"/>
      <c r="BF63" s="170">
        <v>0.0</v>
      </c>
      <c r="BG63" s="170">
        <v>0.0</v>
      </c>
      <c r="BH63" s="170">
        <v>0.0</v>
      </c>
      <c r="BI63" s="170" t="s">
        <v>2543</v>
      </c>
      <c r="BJ63" s="170">
        <v>0.0</v>
      </c>
      <c r="BK63" s="170">
        <v>0.0</v>
      </c>
      <c r="BL63" s="170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6" t="s">
        <v>2523</v>
      </c>
      <c r="B64" s="316" t="s">
        <v>2720</v>
      </c>
      <c r="C64" s="352" t="s">
        <v>2721</v>
      </c>
      <c r="D64" s="345" t="s">
        <v>2636</v>
      </c>
      <c r="E64" s="345" t="s">
        <v>29</v>
      </c>
      <c r="F64" s="345" t="s">
        <v>2636</v>
      </c>
      <c r="G64" s="44" t="str">
        <f t="shared" si="1"/>
        <v>Augusto</v>
      </c>
      <c r="H64" s="357" t="s">
        <v>147</v>
      </c>
      <c r="I64" s="51" t="s">
        <v>220</v>
      </c>
      <c r="J64" s="318" t="str">
        <f t="shared" si="2"/>
        <v>Não</v>
      </c>
      <c r="K64" s="347">
        <v>43370.0</v>
      </c>
      <c r="L64" s="348"/>
      <c r="M64" s="348" t="s">
        <v>190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111</v>
      </c>
      <c r="S64" s="319">
        <v>43370.0</v>
      </c>
      <c r="T64" s="63"/>
      <c r="U64" s="334" t="s">
        <v>2722</v>
      </c>
      <c r="V64" s="45" t="s">
        <v>113</v>
      </c>
      <c r="W64" s="323" t="s">
        <v>2723</v>
      </c>
      <c r="X64" s="95" t="s">
        <v>29</v>
      </c>
      <c r="Y64" s="51" t="str">
        <f t="shared" si="3"/>
        <v>Ativo</v>
      </c>
      <c r="Z64" s="324"/>
      <c r="AA64" s="95" t="str">
        <f t="shared" si="4"/>
        <v>Varejo</v>
      </c>
      <c r="AB64" s="13" t="s">
        <v>124</v>
      </c>
      <c r="AC64" s="95"/>
      <c r="AD64" s="95" t="s">
        <v>2600</v>
      </c>
      <c r="AE64" s="170">
        <v>689191.58</v>
      </c>
      <c r="AF64" s="170">
        <v>659065.0</v>
      </c>
      <c r="AG64" s="170">
        <v>488148.27</v>
      </c>
      <c r="AH64" s="170">
        <v>521003.16</v>
      </c>
      <c r="AI64" s="170">
        <v>542638.99</v>
      </c>
      <c r="AJ64" s="170">
        <v>587398.51</v>
      </c>
      <c r="AK64" s="170">
        <v>635980.4</v>
      </c>
      <c r="AL64" s="170">
        <v>601738.59</v>
      </c>
      <c r="AM64" s="170">
        <v>566308.81</v>
      </c>
      <c r="AN64" s="170">
        <v>577726.55</v>
      </c>
      <c r="AO64" s="170">
        <v>653969.08</v>
      </c>
      <c r="AP64" s="170">
        <v>686566.31</v>
      </c>
      <c r="AQ64" s="170">
        <v>678974.48</v>
      </c>
      <c r="AR64" s="170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70">
        <v>695498.62</v>
      </c>
      <c r="AY64" s="170">
        <v>676011.75</v>
      </c>
      <c r="AZ64" s="170">
        <v>644708.64</v>
      </c>
      <c r="BA64" s="170">
        <v>614415.29</v>
      </c>
      <c r="BB64" s="170">
        <v>578004.06</v>
      </c>
      <c r="BC64" s="170">
        <v>561341.31</v>
      </c>
      <c r="BD64" s="170">
        <v>567936.93</v>
      </c>
      <c r="BE64" s="170">
        <v>600192.68</v>
      </c>
      <c r="BF64" s="170">
        <v>608135.57</v>
      </c>
      <c r="BG64" s="170">
        <v>651086.85</v>
      </c>
      <c r="BH64" s="170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6" t="s">
        <v>2523</v>
      </c>
      <c r="B65" s="61" t="s">
        <v>2724</v>
      </c>
      <c r="C65" s="328" t="s">
        <v>2725</v>
      </c>
      <c r="D65" s="318" t="s">
        <v>18</v>
      </c>
      <c r="E65" s="318" t="s">
        <v>175</v>
      </c>
      <c r="F65" s="93" t="s">
        <v>197</v>
      </c>
      <c r="G65" s="44" t="str">
        <f t="shared" si="1"/>
        <v>Augusto</v>
      </c>
      <c r="H65" s="164" t="s">
        <v>147</v>
      </c>
      <c r="I65" s="51" t="s">
        <v>220</v>
      </c>
      <c r="J65" s="318" t="str">
        <f t="shared" si="2"/>
        <v>Não</v>
      </c>
      <c r="K65" s="72">
        <v>44438.0</v>
      </c>
      <c r="L65" s="143"/>
      <c r="M65" s="95" t="s">
        <v>41</v>
      </c>
      <c r="N65" s="332">
        <v>0.01</v>
      </c>
      <c r="O65" s="318" t="s">
        <v>42</v>
      </c>
      <c r="P65" s="321">
        <v>0.1</v>
      </c>
      <c r="Q65" s="93" t="str">
        <f>IFERROR(VLOOKUP(F65,'Cadastro de assessores'!A:B,2,FALSE),"Não Cadastrado")</f>
        <v>28411</v>
      </c>
      <c r="R65" s="318" t="s">
        <v>111</v>
      </c>
      <c r="S65" s="72">
        <v>44432.0</v>
      </c>
      <c r="T65" s="63"/>
      <c r="U65" s="60" t="s">
        <v>2726</v>
      </c>
      <c r="V65" s="45" t="s">
        <v>113</v>
      </c>
      <c r="W65" s="5" t="s">
        <v>2727</v>
      </c>
      <c r="X65" s="163" t="s">
        <v>179</v>
      </c>
      <c r="Y65" s="51" t="str">
        <f t="shared" si="3"/>
        <v>Ativo</v>
      </c>
      <c r="Z65" s="324"/>
      <c r="AA65" s="95" t="str">
        <f t="shared" si="4"/>
        <v>Varejo</v>
      </c>
      <c r="AB65" s="13" t="s">
        <v>124</v>
      </c>
      <c r="AC65" s="95"/>
      <c r="AD65" s="45" t="s">
        <v>2728</v>
      </c>
      <c r="AE65" s="233"/>
      <c r="AF65" s="233"/>
      <c r="AG65" s="233"/>
      <c r="AH65" s="233"/>
      <c r="AI65" s="233"/>
      <c r="AJ65" s="233"/>
      <c r="AK65" s="233"/>
      <c r="AL65" s="233"/>
      <c r="AM65" s="233"/>
      <c r="AN65" s="233"/>
      <c r="AO65" s="233"/>
      <c r="AP65" s="190"/>
      <c r="AQ65" s="170"/>
      <c r="AR65" s="325"/>
      <c r="AS65" s="325"/>
      <c r="AT65" s="325"/>
      <c r="AU65" s="325"/>
      <c r="AV65" s="325"/>
      <c r="AW65" s="170"/>
      <c r="AX65" s="170"/>
      <c r="AY65" s="190"/>
      <c r="AZ65" s="190">
        <v>100099.16</v>
      </c>
      <c r="BA65" s="170">
        <v>233674.42</v>
      </c>
      <c r="BB65" s="170">
        <v>242373.49</v>
      </c>
      <c r="BC65" s="170">
        <v>240873.86</v>
      </c>
      <c r="BD65" s="170">
        <v>241574.55</v>
      </c>
      <c r="BE65" s="170">
        <v>245453.44</v>
      </c>
      <c r="BF65" s="170">
        <v>246927.04</v>
      </c>
      <c r="BG65" s="170">
        <v>256606.9</v>
      </c>
      <c r="BH65" s="170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6" t="s">
        <v>2523</v>
      </c>
      <c r="B66" s="55" t="s">
        <v>2729</v>
      </c>
      <c r="C66" s="328" t="s">
        <v>2730</v>
      </c>
      <c r="D66" s="318" t="s">
        <v>18</v>
      </c>
      <c r="E66" s="318" t="s">
        <v>175</v>
      </c>
      <c r="F66" s="318" t="s">
        <v>197</v>
      </c>
      <c r="G66" s="44" t="str">
        <f t="shared" si="1"/>
        <v>Augusto</v>
      </c>
      <c r="H66" s="164" t="s">
        <v>147</v>
      </c>
      <c r="I66" s="51" t="s">
        <v>220</v>
      </c>
      <c r="J66" s="318" t="str">
        <f t="shared" si="2"/>
        <v>Não</v>
      </c>
      <c r="K66" s="319">
        <v>44319.0</v>
      </c>
      <c r="L66" s="95"/>
      <c r="M66" s="95" t="s">
        <v>41</v>
      </c>
      <c r="N66" s="332">
        <v>0.01</v>
      </c>
      <c r="O66" s="318" t="s">
        <v>42</v>
      </c>
      <c r="P66" s="321">
        <v>0.1</v>
      </c>
      <c r="Q66" s="318" t="str">
        <f>IFERROR(VLOOKUP(F66,'Cadastro de assessores'!A:B,2,FALSE),"Não Cadastrado")</f>
        <v>28411</v>
      </c>
      <c r="R66" s="318" t="s">
        <v>111</v>
      </c>
      <c r="S66" s="319">
        <v>44319.0</v>
      </c>
      <c r="T66" s="74"/>
      <c r="U66" s="50" t="s">
        <v>2731</v>
      </c>
      <c r="V66" s="45" t="s">
        <v>113</v>
      </c>
      <c r="W66" s="5" t="s">
        <v>2732</v>
      </c>
      <c r="X66" s="163" t="s">
        <v>179</v>
      </c>
      <c r="Y66" s="51" t="str">
        <f t="shared" si="3"/>
        <v>Ativo</v>
      </c>
      <c r="Z66" s="324"/>
      <c r="AA66" s="95" t="str">
        <f t="shared" si="4"/>
        <v>Qualificado</v>
      </c>
      <c r="AB66" s="13" t="s">
        <v>115</v>
      </c>
      <c r="AC66" s="95"/>
      <c r="AD66" s="95" t="s">
        <v>2586</v>
      </c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70"/>
      <c r="AS66" s="325"/>
      <c r="AT66" s="325"/>
      <c r="AU66" s="325"/>
      <c r="AV66" s="325"/>
      <c r="AW66" s="325">
        <v>1188131.99</v>
      </c>
      <c r="AX66" s="170">
        <v>1181785.11</v>
      </c>
      <c r="AY66" s="170">
        <v>1170353.72</v>
      </c>
      <c r="AZ66" s="170">
        <v>1149324.14</v>
      </c>
      <c r="BA66" s="170">
        <v>1131813.73</v>
      </c>
      <c r="BB66" s="170">
        <v>1102931.38</v>
      </c>
      <c r="BC66" s="170">
        <v>1082660.99</v>
      </c>
      <c r="BD66" s="170">
        <v>1098424.04</v>
      </c>
      <c r="BE66" s="170">
        <v>1126681.93</v>
      </c>
      <c r="BF66" s="170">
        <v>1133803.8</v>
      </c>
      <c r="BG66" s="170">
        <v>1181269.9</v>
      </c>
      <c r="BH66" s="170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6" t="s">
        <v>2523</v>
      </c>
      <c r="B67" s="234" t="s">
        <v>2733</v>
      </c>
      <c r="C67" s="329" t="s">
        <v>2734</v>
      </c>
      <c r="D67" s="318" t="s">
        <v>2526</v>
      </c>
      <c r="E67" s="318" t="s">
        <v>29</v>
      </c>
      <c r="F67" s="95" t="s">
        <v>2527</v>
      </c>
      <c r="G67" s="44" t="str">
        <f t="shared" si="1"/>
        <v>Augusto</v>
      </c>
      <c r="H67" s="330" t="s">
        <v>186</v>
      </c>
      <c r="I67" s="46" t="s">
        <v>24</v>
      </c>
      <c r="J67" s="318" t="str">
        <f t="shared" si="2"/>
        <v>Não</v>
      </c>
      <c r="K67" s="331">
        <v>43865.0</v>
      </c>
      <c r="L67" s="331">
        <v>44473.0</v>
      </c>
      <c r="M67" s="95" t="s">
        <v>41</v>
      </c>
      <c r="N67" s="332">
        <v>0.015</v>
      </c>
      <c r="O67" s="318" t="s">
        <v>42</v>
      </c>
      <c r="P67" s="321">
        <v>0.1</v>
      </c>
      <c r="Q67" s="95" t="str">
        <f>IFERROR(VLOOKUP(F67,'Cadastro de assessores'!A:B,2,FALSE),"Não Cadastrado")</f>
        <v>17573</v>
      </c>
      <c r="R67" s="95" t="s">
        <v>2540</v>
      </c>
      <c r="S67" s="331">
        <v>43865.0</v>
      </c>
      <c r="T67" s="74"/>
      <c r="U67" s="168"/>
      <c r="V67" s="45" t="s">
        <v>113</v>
      </c>
      <c r="W67" s="13" t="s">
        <v>2735</v>
      </c>
      <c r="X67" s="95" t="s">
        <v>29</v>
      </c>
      <c r="Y67" s="51" t="str">
        <f t="shared" si="3"/>
        <v>Encerrado</v>
      </c>
      <c r="Z67" s="324"/>
      <c r="AA67" s="95" t="str">
        <f t="shared" si="4"/>
        <v/>
      </c>
      <c r="AB67" s="95"/>
      <c r="AC67" s="95"/>
      <c r="AD67" s="95" t="s">
        <v>2591</v>
      </c>
      <c r="AE67" s="170">
        <v>0.0</v>
      </c>
      <c r="AF67" s="170">
        <v>217836.28</v>
      </c>
      <c r="AG67" s="170">
        <v>199709.09</v>
      </c>
      <c r="AH67" s="170">
        <v>204655.32</v>
      </c>
      <c r="AI67" s="170">
        <v>207528.13</v>
      </c>
      <c r="AJ67" s="170">
        <v>211010.91</v>
      </c>
      <c r="AK67" s="170">
        <v>217321.41</v>
      </c>
      <c r="AL67" s="170">
        <v>209516.3</v>
      </c>
      <c r="AM67" s="170">
        <v>206424.62</v>
      </c>
      <c r="AN67" s="170">
        <v>208277.95</v>
      </c>
      <c r="AO67" s="170">
        <v>217627.73</v>
      </c>
      <c r="AP67" s="170">
        <v>221769.74</v>
      </c>
      <c r="AQ67" s="170">
        <v>218485.48</v>
      </c>
      <c r="AR67" s="170">
        <v>211683.39</v>
      </c>
      <c r="AS67" s="170">
        <v>209854.13</v>
      </c>
      <c r="AT67" s="170">
        <v>213853.81</v>
      </c>
      <c r="AU67" s="170">
        <v>217234.28</v>
      </c>
      <c r="AV67" s="170">
        <v>217317.63</v>
      </c>
      <c r="AW67" s="170">
        <v>211300.44</v>
      </c>
      <c r="AX67" s="170">
        <v>210145.39</v>
      </c>
      <c r="AY67" s="170">
        <v>208286.07</v>
      </c>
      <c r="AZ67" s="170">
        <v>204481.03</v>
      </c>
      <c r="BA67" s="170">
        <v>172836.33</v>
      </c>
      <c r="BB67" s="170">
        <v>195477.75</v>
      </c>
      <c r="BC67" s="170"/>
      <c r="BD67" s="170"/>
      <c r="BE67" s="170"/>
      <c r="BF67" s="170">
        <v>0.0</v>
      </c>
      <c r="BG67" s="170">
        <v>0.0</v>
      </c>
      <c r="BH67" s="170">
        <v>0.0</v>
      </c>
      <c r="BI67" s="170" t="s">
        <v>2543</v>
      </c>
      <c r="BJ67" s="170">
        <v>0.0</v>
      </c>
      <c r="BK67" s="170">
        <v>0.0</v>
      </c>
      <c r="BL67" s="170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6" t="s">
        <v>2523</v>
      </c>
      <c r="B68" s="42" t="s">
        <v>523</v>
      </c>
      <c r="C68" s="364" t="s">
        <v>2736</v>
      </c>
      <c r="D68" s="318" t="s">
        <v>18</v>
      </c>
      <c r="E68" s="318" t="s">
        <v>175</v>
      </c>
      <c r="F68" s="95" t="s">
        <v>525</v>
      </c>
      <c r="G68" s="44" t="str">
        <f t="shared" si="1"/>
        <v>Augusto</v>
      </c>
      <c r="H68" s="330" t="s">
        <v>186</v>
      </c>
      <c r="I68" s="46" t="s">
        <v>24</v>
      </c>
      <c r="J68" s="318" t="str">
        <f t="shared" si="2"/>
        <v>Não</v>
      </c>
      <c r="K68" s="82">
        <v>44680.0</v>
      </c>
      <c r="L68" s="331">
        <v>44638.0</v>
      </c>
      <c r="M68" s="95" t="s">
        <v>51</v>
      </c>
      <c r="N68" s="332">
        <v>0.007</v>
      </c>
      <c r="O68" s="318" t="s">
        <v>2528</v>
      </c>
      <c r="P68" s="321">
        <v>0.0</v>
      </c>
      <c r="Q68" s="95">
        <f>IFERROR(VLOOKUP(F68,'Cadastro de assessores'!A:B,2,FALSE),"Não Cadastrado")</f>
        <v>12362</v>
      </c>
      <c r="R68" s="95" t="s">
        <v>2540</v>
      </c>
      <c r="S68" s="45"/>
      <c r="T68" s="74"/>
      <c r="U68" s="168"/>
      <c r="V68" s="45" t="s">
        <v>113</v>
      </c>
      <c r="W68" s="5" t="s">
        <v>526</v>
      </c>
      <c r="X68" s="163" t="s">
        <v>46</v>
      </c>
      <c r="Y68" s="51" t="str">
        <f t="shared" si="3"/>
        <v>Encerrado</v>
      </c>
      <c r="Z68" s="324"/>
      <c r="AA68" s="95" t="str">
        <f t="shared" si="4"/>
        <v/>
      </c>
      <c r="AB68" s="95"/>
      <c r="AC68" s="95"/>
      <c r="AD68" s="95" t="s">
        <v>2737</v>
      </c>
      <c r="AE68" s="190"/>
      <c r="AF68" s="190"/>
      <c r="AG68" s="190"/>
      <c r="AH68" s="190"/>
      <c r="AI68" s="190"/>
      <c r="AJ68" s="190"/>
      <c r="AK68" s="190"/>
      <c r="AL68" s="190"/>
      <c r="AM68" s="190"/>
      <c r="AN68" s="190"/>
      <c r="AO68" s="190"/>
      <c r="AP68" s="190"/>
      <c r="AQ68" s="19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>
        <v>0.0</v>
      </c>
      <c r="BG68" s="170">
        <v>0.0</v>
      </c>
      <c r="BH68" s="170">
        <v>0.0</v>
      </c>
      <c r="BI68" s="170" t="s">
        <v>2543</v>
      </c>
      <c r="BJ68" s="170">
        <v>0.0</v>
      </c>
      <c r="BK68" s="170">
        <v>0.0</v>
      </c>
      <c r="BL68" s="170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6" t="s">
        <v>2523</v>
      </c>
      <c r="B69" s="61" t="s">
        <v>523</v>
      </c>
      <c r="C69" s="328" t="s">
        <v>2738</v>
      </c>
      <c r="D69" s="318" t="s">
        <v>18</v>
      </c>
      <c r="E69" s="318" t="s">
        <v>175</v>
      </c>
      <c r="F69" s="93" t="s">
        <v>525</v>
      </c>
      <c r="G69" s="44" t="str">
        <f t="shared" si="1"/>
        <v>Augusto</v>
      </c>
      <c r="H69" s="164" t="s">
        <v>147</v>
      </c>
      <c r="I69" s="51" t="s">
        <v>220</v>
      </c>
      <c r="J69" s="318" t="str">
        <f t="shared" si="2"/>
        <v>Não</v>
      </c>
      <c r="K69" s="331">
        <v>44680.0</v>
      </c>
      <c r="L69" s="143"/>
      <c r="M69" s="95" t="s">
        <v>51</v>
      </c>
      <c r="N69" s="332">
        <v>0.007</v>
      </c>
      <c r="O69" s="318" t="s">
        <v>2528</v>
      </c>
      <c r="P69" s="321">
        <v>0.0</v>
      </c>
      <c r="Q69" s="318">
        <f>IFERROR(VLOOKUP(F69,'Cadastro de assessores'!A:B,2,FALSE),"Não Cadastrado")</f>
        <v>12362</v>
      </c>
      <c r="R69" s="318" t="s">
        <v>111</v>
      </c>
      <c r="S69" s="331">
        <v>44680.0</v>
      </c>
      <c r="T69" s="63"/>
      <c r="U69" s="343" t="s">
        <v>2726</v>
      </c>
      <c r="V69" s="45" t="s">
        <v>113</v>
      </c>
      <c r="W69" s="5" t="s">
        <v>526</v>
      </c>
      <c r="X69" s="163" t="s">
        <v>46</v>
      </c>
      <c r="Y69" s="51" t="str">
        <f t="shared" si="3"/>
        <v>Ativo</v>
      </c>
      <c r="Z69" s="324"/>
      <c r="AA69" s="95" t="str">
        <f t="shared" si="4"/>
        <v>Qualificado</v>
      </c>
      <c r="AB69" s="13" t="s">
        <v>115</v>
      </c>
      <c r="AC69" s="95"/>
      <c r="AD69" s="95" t="s">
        <v>2737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70"/>
      <c r="BB69" s="170"/>
      <c r="BC69" s="170"/>
      <c r="BD69" s="170"/>
      <c r="BE69" s="170"/>
      <c r="BF69" s="170"/>
      <c r="BG69" s="170"/>
      <c r="BH69" s="170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6" t="s">
        <v>2523</v>
      </c>
      <c r="B70" s="238" t="s">
        <v>2739</v>
      </c>
      <c r="C70" s="329" t="s">
        <v>2740</v>
      </c>
      <c r="D70" s="318" t="s">
        <v>2526</v>
      </c>
      <c r="E70" s="318" t="s">
        <v>29</v>
      </c>
      <c r="F70" s="95" t="s">
        <v>2527</v>
      </c>
      <c r="G70" s="44" t="str">
        <f t="shared" si="1"/>
        <v>Augusto</v>
      </c>
      <c r="H70" s="330" t="s">
        <v>186</v>
      </c>
      <c r="I70" s="46" t="s">
        <v>24</v>
      </c>
      <c r="J70" s="318" t="str">
        <f t="shared" si="2"/>
        <v>Não</v>
      </c>
      <c r="K70" s="331">
        <v>43613.0</v>
      </c>
      <c r="L70" s="336">
        <v>44847.0</v>
      </c>
      <c r="M70" s="95" t="s">
        <v>41</v>
      </c>
      <c r="N70" s="332">
        <v>0.01</v>
      </c>
      <c r="O70" s="318" t="s">
        <v>42</v>
      </c>
      <c r="P70" s="321">
        <v>0.1</v>
      </c>
      <c r="Q70" s="95" t="str">
        <f>IFERROR(VLOOKUP(F70,'Cadastro de assessores'!A:B,2,FALSE),"Não Cadastrado")</f>
        <v>17573</v>
      </c>
      <c r="R70" s="95" t="s">
        <v>2540</v>
      </c>
      <c r="S70" s="331">
        <v>43613.0</v>
      </c>
      <c r="T70" s="168"/>
      <c r="U70" s="168"/>
      <c r="V70" s="45" t="s">
        <v>113</v>
      </c>
      <c r="W70" s="13" t="s">
        <v>2741</v>
      </c>
      <c r="X70" s="95" t="s">
        <v>29</v>
      </c>
      <c r="Y70" s="51" t="str">
        <f t="shared" si="3"/>
        <v>Encerrado</v>
      </c>
      <c r="Z70" s="324"/>
      <c r="AA70" s="95" t="str">
        <f t="shared" si="4"/>
        <v/>
      </c>
      <c r="AB70" s="95"/>
      <c r="AC70" s="95"/>
      <c r="AD70" s="95" t="s">
        <v>2742</v>
      </c>
      <c r="AE70" s="170">
        <v>0.0</v>
      </c>
      <c r="AF70" s="170">
        <v>0.0</v>
      </c>
      <c r="AG70" s="170">
        <v>0.0</v>
      </c>
      <c r="AH70" s="170">
        <v>0.0</v>
      </c>
      <c r="AI70" s="170">
        <v>62.16</v>
      </c>
      <c r="AJ70" s="170">
        <v>0.0</v>
      </c>
      <c r="AK70" s="170">
        <v>0.0</v>
      </c>
      <c r="AL70" s="170"/>
      <c r="AM70" s="170"/>
      <c r="AN70" s="170">
        <v>112.43</v>
      </c>
      <c r="AO70" s="170">
        <v>112.43</v>
      </c>
      <c r="AP70" s="170">
        <v>112.43</v>
      </c>
      <c r="AQ70" s="170">
        <v>112.43</v>
      </c>
      <c r="AR70" s="170">
        <v>112.43</v>
      </c>
      <c r="AS70" s="170">
        <v>112.43</v>
      </c>
      <c r="AT70" s="170">
        <v>112.43</v>
      </c>
      <c r="AU70" s="170">
        <v>112.43</v>
      </c>
      <c r="AV70" s="170">
        <v>112.43</v>
      </c>
      <c r="AW70" s="170"/>
      <c r="AX70" s="335"/>
      <c r="AY70" s="335"/>
      <c r="AZ70" s="335"/>
      <c r="BA70" s="170"/>
      <c r="BB70" s="170"/>
      <c r="BC70" s="170"/>
      <c r="BD70" s="170"/>
      <c r="BE70" s="170"/>
      <c r="BF70" s="170"/>
      <c r="BG70" s="170"/>
      <c r="BH70" s="170">
        <v>0.0</v>
      </c>
      <c r="BI70" s="170" t="s">
        <v>2543</v>
      </c>
      <c r="BJ70" s="170">
        <v>0.0</v>
      </c>
      <c r="BK70" s="170">
        <v>0.0</v>
      </c>
      <c r="BL70" s="170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6" t="s">
        <v>2523</v>
      </c>
      <c r="B71" s="342" t="s">
        <v>551</v>
      </c>
      <c r="C71" s="329" t="s">
        <v>2743</v>
      </c>
      <c r="D71" s="318" t="s">
        <v>18</v>
      </c>
      <c r="E71" s="318" t="s">
        <v>175</v>
      </c>
      <c r="F71" s="318" t="s">
        <v>2611</v>
      </c>
      <c r="G71" s="44" t="str">
        <f t="shared" si="1"/>
        <v>Augusto</v>
      </c>
      <c r="H71" s="330" t="s">
        <v>147</v>
      </c>
      <c r="I71" s="51" t="s">
        <v>220</v>
      </c>
      <c r="J71" s="318" t="str">
        <f t="shared" si="2"/>
        <v>Sim</v>
      </c>
      <c r="K71" s="331">
        <v>44260.0</v>
      </c>
      <c r="L71" s="95"/>
      <c r="M71" s="95" t="s">
        <v>112</v>
      </c>
      <c r="N71" s="332">
        <v>0.012</v>
      </c>
      <c r="O71" s="318" t="s">
        <v>2528</v>
      </c>
      <c r="P71" s="321">
        <v>0.0</v>
      </c>
      <c r="Q71" s="318" t="str">
        <f>IFERROR(VLOOKUP(F71,'Cadastro de assessores'!A:B,2,FALSE),"Não Cadastrado")</f>
        <v>22066</v>
      </c>
      <c r="R71" s="318" t="s">
        <v>111</v>
      </c>
      <c r="S71" s="331">
        <v>44260.0</v>
      </c>
      <c r="T71" s="168" t="s">
        <v>2744</v>
      </c>
      <c r="U71" s="168"/>
      <c r="V71" s="45" t="s">
        <v>113</v>
      </c>
      <c r="W71" s="323" t="s">
        <v>554</v>
      </c>
      <c r="X71" s="163" t="s">
        <v>179</v>
      </c>
      <c r="Y71" s="51" t="str">
        <f t="shared" si="3"/>
        <v>Ativo</v>
      </c>
      <c r="Z71" s="324"/>
      <c r="AA71" s="95" t="str">
        <f t="shared" si="4"/>
        <v>Varejo</v>
      </c>
      <c r="AB71" s="13" t="s">
        <v>124</v>
      </c>
      <c r="AC71" s="95"/>
      <c r="AD71" s="95" t="s">
        <v>2586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70"/>
      <c r="AQ71" s="170"/>
      <c r="AR71" s="170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70">
        <v>503282.47</v>
      </c>
      <c r="AY71" s="170">
        <v>501908.68</v>
      </c>
      <c r="AZ71" s="170">
        <v>498949.97</v>
      </c>
      <c r="BA71" s="170">
        <v>466913.04</v>
      </c>
      <c r="BB71" s="170">
        <v>491273.83</v>
      </c>
      <c r="BC71" s="170">
        <v>490067.87</v>
      </c>
      <c r="BD71" s="170">
        <v>491669.09</v>
      </c>
      <c r="BE71" s="170">
        <v>497242.3</v>
      </c>
      <c r="BF71" s="170">
        <v>520260.93</v>
      </c>
      <c r="BG71" s="170">
        <v>535280.6</v>
      </c>
      <c r="BH71" s="170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6" t="s">
        <v>2523</v>
      </c>
      <c r="B72" s="42" t="s">
        <v>555</v>
      </c>
      <c r="C72" s="328">
        <v>4744391.0</v>
      </c>
      <c r="D72" s="318" t="s">
        <v>18</v>
      </c>
      <c r="E72" s="318" t="s">
        <v>175</v>
      </c>
      <c r="F72" s="95" t="s">
        <v>176</v>
      </c>
      <c r="G72" s="44" t="str">
        <f t="shared" si="1"/>
        <v>Augusto</v>
      </c>
      <c r="H72" s="164" t="s">
        <v>147</v>
      </c>
      <c r="I72" s="51" t="s">
        <v>220</v>
      </c>
      <c r="J72" s="318" t="str">
        <f t="shared" si="2"/>
        <v>Sim</v>
      </c>
      <c r="K72" s="319">
        <v>44615.0</v>
      </c>
      <c r="L72" s="95"/>
      <c r="M72" s="95" t="s">
        <v>51</v>
      </c>
      <c r="N72" s="320">
        <v>0.007</v>
      </c>
      <c r="O72" s="318" t="s">
        <v>2528</v>
      </c>
      <c r="P72" s="321">
        <v>0.0</v>
      </c>
      <c r="Q72" s="318" t="str">
        <f>IFERROR(VLOOKUP(F72,'Cadastro de assessores'!A:B,2,FALSE),"Não Cadastrado")</f>
        <v>250</v>
      </c>
      <c r="R72" s="318" t="s">
        <v>111</v>
      </c>
      <c r="S72" s="319">
        <v>44610.0</v>
      </c>
      <c r="T72" s="50" t="s">
        <v>2745</v>
      </c>
      <c r="U72" s="50"/>
      <c r="V72" s="45" t="s">
        <v>113</v>
      </c>
      <c r="W72" s="5" t="s">
        <v>557</v>
      </c>
      <c r="X72" s="45" t="s">
        <v>179</v>
      </c>
      <c r="Y72" s="51" t="str">
        <f t="shared" si="3"/>
        <v>Ativo</v>
      </c>
      <c r="Z72" s="324"/>
      <c r="AA72" s="95" t="str">
        <f t="shared" si="4"/>
        <v>Varejo</v>
      </c>
      <c r="AB72" s="13" t="s">
        <v>124</v>
      </c>
      <c r="AC72" s="95"/>
      <c r="AD72" s="45" t="s">
        <v>2746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0"/>
      <c r="AR72" s="325"/>
      <c r="AS72" s="325"/>
      <c r="AT72" s="325"/>
      <c r="AU72" s="325"/>
      <c r="AV72" s="325"/>
      <c r="AW72" s="170"/>
      <c r="AX72" s="170"/>
      <c r="AY72" s="170"/>
      <c r="AZ72" s="170"/>
      <c r="BA72" s="170"/>
      <c r="BB72" s="170"/>
      <c r="BC72" s="170"/>
      <c r="BD72" s="41"/>
      <c r="BE72" s="170"/>
      <c r="BF72" s="170">
        <v>82004.92</v>
      </c>
      <c r="BG72" s="170">
        <v>82885.53</v>
      </c>
      <c r="BH72" s="170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6" t="s">
        <v>2523</v>
      </c>
      <c r="B73" s="42" t="s">
        <v>2747</v>
      </c>
      <c r="C73" s="328" t="s">
        <v>2748</v>
      </c>
      <c r="D73" s="318" t="s">
        <v>18</v>
      </c>
      <c r="E73" s="318" t="s">
        <v>175</v>
      </c>
      <c r="F73" s="318" t="s">
        <v>176</v>
      </c>
      <c r="G73" s="44" t="str">
        <f t="shared" si="1"/>
        <v>Breno</v>
      </c>
      <c r="H73" s="164" t="s">
        <v>111</v>
      </c>
      <c r="I73" s="46" t="s">
        <v>24</v>
      </c>
      <c r="J73" s="318" t="str">
        <f t="shared" si="2"/>
        <v>Não</v>
      </c>
      <c r="K73" s="319">
        <v>44321.0</v>
      </c>
      <c r="L73" s="95"/>
      <c r="M73" s="95" t="s">
        <v>41</v>
      </c>
      <c r="N73" s="320">
        <v>0.015</v>
      </c>
      <c r="O73" s="318" t="s">
        <v>42</v>
      </c>
      <c r="P73" s="321">
        <v>0.1</v>
      </c>
      <c r="Q73" s="318" t="str">
        <f>IFERROR(VLOOKUP(F73,'Cadastro de assessores'!A:B,2,FALSE),"Não Cadastrado")</f>
        <v>250</v>
      </c>
      <c r="R73" s="318" t="s">
        <v>111</v>
      </c>
      <c r="S73" s="319">
        <v>44321.0</v>
      </c>
      <c r="T73" s="50"/>
      <c r="U73" s="50"/>
      <c r="V73" s="45" t="s">
        <v>113</v>
      </c>
      <c r="W73" s="5" t="s">
        <v>2749</v>
      </c>
      <c r="X73" s="163" t="s">
        <v>179</v>
      </c>
      <c r="Y73" s="51" t="str">
        <f t="shared" si="3"/>
        <v>Ativo</v>
      </c>
      <c r="Z73" s="324"/>
      <c r="AA73" s="95" t="str">
        <f t="shared" si="4"/>
        <v>Varejo</v>
      </c>
      <c r="AB73" s="13" t="s">
        <v>124</v>
      </c>
      <c r="AC73" s="95"/>
      <c r="AD73" s="95" t="s">
        <v>2586</v>
      </c>
      <c r="AE73" s="190"/>
      <c r="AF73" s="190"/>
      <c r="AG73" s="190"/>
      <c r="AH73" s="190"/>
      <c r="AI73" s="190"/>
      <c r="AJ73" s="190"/>
      <c r="AK73" s="190"/>
      <c r="AL73" s="190"/>
      <c r="AM73" s="190"/>
      <c r="AN73" s="190"/>
      <c r="AO73" s="190"/>
      <c r="AP73" s="190"/>
      <c r="AQ73" s="190"/>
      <c r="AR73" s="170"/>
      <c r="AS73" s="325"/>
      <c r="AT73" s="325"/>
      <c r="AU73" s="325"/>
      <c r="AV73" s="325"/>
      <c r="AW73" s="325">
        <v>154549.98</v>
      </c>
      <c r="AX73" s="170">
        <v>154520.2</v>
      </c>
      <c r="AY73" s="170">
        <v>153405.98</v>
      </c>
      <c r="AZ73" s="170">
        <v>150839.82</v>
      </c>
      <c r="BA73" s="170">
        <v>149081.38</v>
      </c>
      <c r="BB73" s="170">
        <v>144569.38</v>
      </c>
      <c r="BC73" s="170">
        <v>142178.02</v>
      </c>
      <c r="BD73" s="170">
        <v>141821.25</v>
      </c>
      <c r="BE73" s="170">
        <v>143513.96</v>
      </c>
      <c r="BF73" s="170">
        <v>144419.3</v>
      </c>
      <c r="BG73" s="170">
        <v>150530.18</v>
      </c>
      <c r="BH73" s="170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6" t="s">
        <v>2523</v>
      </c>
      <c r="B74" s="61" t="s">
        <v>572</v>
      </c>
      <c r="C74" s="328" t="s">
        <v>2750</v>
      </c>
      <c r="D74" s="318" t="s">
        <v>18</v>
      </c>
      <c r="E74" s="318" t="s">
        <v>175</v>
      </c>
      <c r="F74" s="318" t="s">
        <v>197</v>
      </c>
      <c r="G74" s="44" t="str">
        <f t="shared" si="1"/>
        <v>Augusto</v>
      </c>
      <c r="H74" s="164" t="s">
        <v>147</v>
      </c>
      <c r="I74" s="51" t="s">
        <v>220</v>
      </c>
      <c r="J74" s="318" t="str">
        <f t="shared" si="2"/>
        <v>Não</v>
      </c>
      <c r="K74" s="331">
        <v>44614.0</v>
      </c>
      <c r="L74" s="45"/>
      <c r="M74" s="95" t="s">
        <v>112</v>
      </c>
      <c r="N74" s="332">
        <v>0.012</v>
      </c>
      <c r="O74" s="318" t="s">
        <v>2528</v>
      </c>
      <c r="P74" s="321">
        <v>0.0</v>
      </c>
      <c r="Q74" s="318" t="str">
        <f>IFERROR(VLOOKUP(F74,'Cadastro de assessores'!A:B,2,FALSE),"Não Cadastrado")</f>
        <v>28411</v>
      </c>
      <c r="R74" s="318" t="s">
        <v>111</v>
      </c>
      <c r="S74" s="331">
        <v>44608.0</v>
      </c>
      <c r="T74" s="168"/>
      <c r="U74" s="168"/>
      <c r="V74" s="45" t="s">
        <v>113</v>
      </c>
      <c r="W74" s="5" t="s">
        <v>574</v>
      </c>
      <c r="X74" s="163" t="s">
        <v>179</v>
      </c>
      <c r="Y74" s="51" t="str">
        <f t="shared" si="3"/>
        <v>Ativo</v>
      </c>
      <c r="Z74" s="324"/>
      <c r="AA74" s="95" t="str">
        <f t="shared" si="4"/>
        <v>Varejo</v>
      </c>
      <c r="AB74" s="13" t="s">
        <v>124</v>
      </c>
      <c r="AC74" s="95"/>
      <c r="AD74" s="95" t="s">
        <v>2586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70"/>
      <c r="AQ74" s="170"/>
      <c r="AR74" s="170"/>
      <c r="AS74" s="325"/>
      <c r="AT74" s="325"/>
      <c r="AU74" s="325"/>
      <c r="AV74" s="325"/>
      <c r="AW74" s="325"/>
      <c r="AX74" s="170"/>
      <c r="AY74" s="170"/>
      <c r="AZ74" s="170"/>
      <c r="BA74" s="170"/>
      <c r="BB74" s="170"/>
      <c r="BC74" s="170"/>
      <c r="BD74" s="170"/>
      <c r="BE74" s="170"/>
      <c r="BF74" s="170">
        <v>191071.54</v>
      </c>
      <c r="BG74" s="170">
        <v>185843.26</v>
      </c>
      <c r="BH74" s="170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6" t="s">
        <v>2523</v>
      </c>
      <c r="B75" s="234" t="s">
        <v>578</v>
      </c>
      <c r="C75" s="218" t="s">
        <v>2751</v>
      </c>
      <c r="D75" s="318" t="s">
        <v>18</v>
      </c>
      <c r="E75" s="318" t="s">
        <v>175</v>
      </c>
      <c r="F75" s="318" t="s">
        <v>176</v>
      </c>
      <c r="G75" s="44" t="str">
        <f t="shared" si="1"/>
        <v>Augusto</v>
      </c>
      <c r="H75" s="330" t="s">
        <v>147</v>
      </c>
      <c r="I75" s="51" t="s">
        <v>220</v>
      </c>
      <c r="J75" s="318" t="str">
        <f t="shared" si="2"/>
        <v>Não</v>
      </c>
      <c r="K75" s="331">
        <v>44273.0</v>
      </c>
      <c r="L75" s="45"/>
      <c r="M75" s="95" t="s">
        <v>41</v>
      </c>
      <c r="N75" s="332">
        <v>0.015</v>
      </c>
      <c r="O75" s="318" t="s">
        <v>42</v>
      </c>
      <c r="P75" s="321">
        <v>0.1</v>
      </c>
      <c r="Q75" s="318" t="str">
        <f>IFERROR(VLOOKUP(F75,'Cadastro de assessores'!A:B,2,FALSE),"Não Cadastrado")</f>
        <v>250</v>
      </c>
      <c r="R75" s="318" t="s">
        <v>111</v>
      </c>
      <c r="S75" s="331">
        <v>44267.0</v>
      </c>
      <c r="T75" s="168"/>
      <c r="U75" s="168"/>
      <c r="V75" s="45" t="s">
        <v>113</v>
      </c>
      <c r="W75" s="13" t="s">
        <v>580</v>
      </c>
      <c r="X75" s="163" t="s">
        <v>179</v>
      </c>
      <c r="Y75" s="51" t="str">
        <f t="shared" si="3"/>
        <v>Ativo</v>
      </c>
      <c r="Z75" s="324"/>
      <c r="AA75" s="95" t="str">
        <f t="shared" si="4"/>
        <v>Varejo</v>
      </c>
      <c r="AB75" s="13" t="s">
        <v>124</v>
      </c>
      <c r="AC75" s="95"/>
      <c r="AD75" s="95" t="s">
        <v>2586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70"/>
      <c r="AQ75" s="170"/>
      <c r="AR75" s="170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70">
        <v>139758.99</v>
      </c>
      <c r="AY75" s="170">
        <v>145201.91</v>
      </c>
      <c r="AZ75" s="170">
        <v>149388.22</v>
      </c>
      <c r="BA75" s="170">
        <v>153836.46</v>
      </c>
      <c r="BB75" s="170">
        <v>153108.17</v>
      </c>
      <c r="BC75" s="170">
        <v>154429.94</v>
      </c>
      <c r="BD75" s="170">
        <v>148147.8</v>
      </c>
      <c r="BE75" s="170">
        <v>166773.48</v>
      </c>
      <c r="BF75" s="170">
        <v>170552.42</v>
      </c>
      <c r="BG75" s="170">
        <v>200380.55</v>
      </c>
      <c r="BH75" s="170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6" t="s">
        <v>2523</v>
      </c>
      <c r="B76" s="238" t="s">
        <v>2752</v>
      </c>
      <c r="C76" s="329" t="s">
        <v>2753</v>
      </c>
      <c r="D76" s="318" t="s">
        <v>2526</v>
      </c>
      <c r="E76" s="318" t="s">
        <v>29</v>
      </c>
      <c r="F76" s="95" t="s">
        <v>2539</v>
      </c>
      <c r="G76" s="44" t="str">
        <f t="shared" si="1"/>
        <v>Augusto</v>
      </c>
      <c r="H76" s="330" t="s">
        <v>186</v>
      </c>
      <c r="I76" s="46" t="s">
        <v>24</v>
      </c>
      <c r="J76" s="318" t="str">
        <f t="shared" si="2"/>
        <v>Não</v>
      </c>
      <c r="K76" s="331">
        <v>43609.0</v>
      </c>
      <c r="L76" s="336">
        <v>44847.0</v>
      </c>
      <c r="M76" s="95" t="s">
        <v>190</v>
      </c>
      <c r="N76" s="332">
        <v>0.02</v>
      </c>
      <c r="O76" s="318" t="s">
        <v>191</v>
      </c>
      <c r="P76" s="321">
        <v>0.2</v>
      </c>
      <c r="Q76" s="95" t="str">
        <f>IFERROR(VLOOKUP(F76,'Cadastro de assessores'!A:B,2,FALSE),"Não Cadastrado")</f>
        <v>2971</v>
      </c>
      <c r="R76" s="95" t="s">
        <v>2540</v>
      </c>
      <c r="S76" s="331">
        <v>43609.0</v>
      </c>
      <c r="T76" s="168"/>
      <c r="U76" s="168"/>
      <c r="V76" s="45" t="s">
        <v>113</v>
      </c>
      <c r="W76" s="13" t="s">
        <v>2754</v>
      </c>
      <c r="X76" s="95" t="s">
        <v>29</v>
      </c>
      <c r="Y76" s="51" t="str">
        <f t="shared" si="3"/>
        <v>Encerrado</v>
      </c>
      <c r="Z76" s="324"/>
      <c r="AA76" s="95" t="str">
        <f t="shared" si="4"/>
        <v/>
      </c>
      <c r="AB76" s="95"/>
      <c r="AC76" s="95"/>
      <c r="AD76" s="95" t="s">
        <v>2579</v>
      </c>
      <c r="AE76" s="170">
        <v>0.0</v>
      </c>
      <c r="AF76" s="170">
        <v>0.0</v>
      </c>
      <c r="AG76" s="170">
        <v>0.0</v>
      </c>
      <c r="AH76" s="170">
        <v>0.0</v>
      </c>
      <c r="AI76" s="170">
        <v>0.0</v>
      </c>
      <c r="AJ76" s="170">
        <v>0.0</v>
      </c>
      <c r="AK76" s="170">
        <v>0.0</v>
      </c>
      <c r="AL76" s="170"/>
      <c r="AM76" s="170"/>
      <c r="AN76" s="170"/>
      <c r="AO76" s="170"/>
      <c r="AP76" s="170"/>
      <c r="AQ76" s="170"/>
      <c r="AR76" s="170"/>
      <c r="AS76" s="170"/>
      <c r="AT76" s="170"/>
      <c r="AU76" s="170"/>
      <c r="AV76" s="170"/>
      <c r="AW76" s="170"/>
      <c r="AX76" s="335"/>
      <c r="AY76" s="335"/>
      <c r="AZ76" s="335"/>
      <c r="BA76" s="170"/>
      <c r="BB76" s="170"/>
      <c r="BC76" s="170"/>
      <c r="BD76" s="170"/>
      <c r="BE76" s="170"/>
      <c r="BF76" s="170">
        <v>0.0</v>
      </c>
      <c r="BG76" s="170">
        <v>0.0</v>
      </c>
      <c r="BH76" s="170">
        <v>0.0</v>
      </c>
      <c r="BI76" s="170" t="s">
        <v>2543</v>
      </c>
      <c r="BJ76" s="170">
        <v>0.0</v>
      </c>
      <c r="BK76" s="170" t="s">
        <v>2543</v>
      </c>
      <c r="BL76" s="170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6" t="s">
        <v>2523</v>
      </c>
      <c r="B77" s="238" t="s">
        <v>2752</v>
      </c>
      <c r="C77" s="329" t="s">
        <v>2755</v>
      </c>
      <c r="D77" s="318" t="s">
        <v>2526</v>
      </c>
      <c r="E77" s="318" t="s">
        <v>29</v>
      </c>
      <c r="F77" s="95" t="s">
        <v>2539</v>
      </c>
      <c r="G77" s="44" t="str">
        <f t="shared" si="1"/>
        <v>Augusto</v>
      </c>
      <c r="H77" s="330" t="s">
        <v>186</v>
      </c>
      <c r="I77" s="46" t="s">
        <v>24</v>
      </c>
      <c r="J77" s="318" t="str">
        <f t="shared" si="2"/>
        <v>Não</v>
      </c>
      <c r="K77" s="331">
        <v>43609.0</v>
      </c>
      <c r="L77" s="336">
        <v>44482.0</v>
      </c>
      <c r="M77" s="95" t="s">
        <v>112</v>
      </c>
      <c r="N77" s="332">
        <v>0.005</v>
      </c>
      <c r="O77" s="318" t="s">
        <v>2528</v>
      </c>
      <c r="P77" s="321">
        <v>0.0</v>
      </c>
      <c r="Q77" s="95" t="str">
        <f>IFERROR(VLOOKUP(F77,'Cadastro de assessores'!A:B,2,FALSE),"Não Cadastrado")</f>
        <v>2971</v>
      </c>
      <c r="R77" s="95" t="s">
        <v>2540</v>
      </c>
      <c r="S77" s="331">
        <v>43609.0</v>
      </c>
      <c r="T77" s="168"/>
      <c r="U77" s="168"/>
      <c r="V77" s="45" t="s">
        <v>113</v>
      </c>
      <c r="W77" s="13" t="s">
        <v>2754</v>
      </c>
      <c r="X77" s="95" t="s">
        <v>29</v>
      </c>
      <c r="Y77" s="51" t="str">
        <f t="shared" si="3"/>
        <v>Encerrado</v>
      </c>
      <c r="Z77" s="324"/>
      <c r="AA77" s="95" t="str">
        <f t="shared" si="4"/>
        <v/>
      </c>
      <c r="AB77" s="95"/>
      <c r="AC77" s="95"/>
      <c r="AD77" s="95" t="s">
        <v>2579</v>
      </c>
      <c r="AE77" s="170">
        <v>55295.03</v>
      </c>
      <c r="AF77" s="170">
        <v>0.0</v>
      </c>
      <c r="AG77" s="170">
        <v>0.0</v>
      </c>
      <c r="AH77" s="170">
        <v>0.0</v>
      </c>
      <c r="AI77" s="170">
        <v>0.68</v>
      </c>
      <c r="AJ77" s="170">
        <v>0.0</v>
      </c>
      <c r="AK77" s="170">
        <v>0.0</v>
      </c>
      <c r="AL77" s="170"/>
      <c r="AM77" s="170"/>
      <c r="AN77" s="170">
        <v>0.68</v>
      </c>
      <c r="AO77" s="170">
        <v>0.68</v>
      </c>
      <c r="AP77" s="170">
        <v>0.68</v>
      </c>
      <c r="AQ77" s="170">
        <v>0.68</v>
      </c>
      <c r="AR77" s="170">
        <v>0.68</v>
      </c>
      <c r="AS77" s="170">
        <v>0.68</v>
      </c>
      <c r="AT77" s="170">
        <v>0.68</v>
      </c>
      <c r="AU77" s="170">
        <v>0.68</v>
      </c>
      <c r="AV77" s="170">
        <v>0.68</v>
      </c>
      <c r="AW77" s="170"/>
      <c r="AX77" s="335"/>
      <c r="AY77" s="335"/>
      <c r="AZ77" s="335"/>
      <c r="BA77" s="170"/>
      <c r="BB77" s="170"/>
      <c r="BC77" s="170"/>
      <c r="BD77" s="170"/>
      <c r="BE77" s="170"/>
      <c r="BF77" s="170">
        <v>0.0</v>
      </c>
      <c r="BG77" s="170">
        <v>0.0</v>
      </c>
      <c r="BH77" s="170">
        <v>0.0</v>
      </c>
      <c r="BI77" s="170" t="s">
        <v>2543</v>
      </c>
      <c r="BJ77" s="170">
        <v>0.0</v>
      </c>
      <c r="BK77" s="170" t="s">
        <v>2543</v>
      </c>
      <c r="BL77" s="170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6" t="s">
        <v>2523</v>
      </c>
      <c r="B78" s="42" t="s">
        <v>2756</v>
      </c>
      <c r="C78" s="328" t="s">
        <v>2757</v>
      </c>
      <c r="D78" s="318" t="s">
        <v>18</v>
      </c>
      <c r="E78" s="318" t="s">
        <v>175</v>
      </c>
      <c r="F78" s="95" t="s">
        <v>197</v>
      </c>
      <c r="G78" s="44" t="str">
        <f t="shared" si="1"/>
        <v>Augusto</v>
      </c>
      <c r="H78" s="330" t="s">
        <v>147</v>
      </c>
      <c r="I78" s="51" t="s">
        <v>220</v>
      </c>
      <c r="J78" s="318" t="str">
        <f t="shared" si="2"/>
        <v>Não</v>
      </c>
      <c r="K78" s="72">
        <v>44364.0</v>
      </c>
      <c r="L78" s="95"/>
      <c r="M78" s="95" t="s">
        <v>112</v>
      </c>
      <c r="N78" s="332">
        <v>0.012</v>
      </c>
      <c r="O78" s="318" t="s">
        <v>2528</v>
      </c>
      <c r="P78" s="321">
        <v>0.0</v>
      </c>
      <c r="Q78" s="93" t="str">
        <f>IFERROR(VLOOKUP(F78,'Cadastro de assessores'!A:B,2,FALSE),"Não Cadastrado")</f>
        <v>28411</v>
      </c>
      <c r="R78" s="318" t="s">
        <v>111</v>
      </c>
      <c r="S78" s="72">
        <v>44344.0</v>
      </c>
      <c r="T78" s="50"/>
      <c r="U78" s="50"/>
      <c r="V78" s="45" t="s">
        <v>113</v>
      </c>
      <c r="W78" s="5" t="s">
        <v>594</v>
      </c>
      <c r="X78" s="163" t="s">
        <v>179</v>
      </c>
      <c r="Y78" s="51" t="str">
        <f t="shared" si="3"/>
        <v>Ativo</v>
      </c>
      <c r="Z78" s="324"/>
      <c r="AA78" s="95" t="str">
        <f t="shared" si="4"/>
        <v>Varejo</v>
      </c>
      <c r="AB78" s="13" t="s">
        <v>124</v>
      </c>
      <c r="AC78" s="95"/>
      <c r="AD78" s="95" t="s">
        <v>2758</v>
      </c>
      <c r="AE78" s="190"/>
      <c r="AF78" s="190"/>
      <c r="AG78" s="190"/>
      <c r="AH78" s="190"/>
      <c r="AI78" s="190"/>
      <c r="AJ78" s="190"/>
      <c r="AK78" s="190"/>
      <c r="AL78" s="190"/>
      <c r="AM78" s="190"/>
      <c r="AN78" s="190"/>
      <c r="AO78" s="190"/>
      <c r="AP78" s="190"/>
      <c r="AQ78" s="190"/>
      <c r="AR78" s="170"/>
      <c r="AS78" s="170"/>
      <c r="AT78" s="170"/>
      <c r="AU78" s="170"/>
      <c r="AV78" s="170"/>
      <c r="AW78" s="190"/>
      <c r="AX78" s="170">
        <v>206169.8</v>
      </c>
      <c r="AY78" s="170">
        <v>206583.34</v>
      </c>
      <c r="AZ78" s="170">
        <v>206861.97</v>
      </c>
      <c r="BA78" s="170">
        <v>207683.07</v>
      </c>
      <c r="BB78" s="170">
        <v>207851.19</v>
      </c>
      <c r="BC78" s="170">
        <v>208075.33</v>
      </c>
      <c r="BD78" s="170">
        <v>208651.07</v>
      </c>
      <c r="BE78" s="170">
        <v>210859.65</v>
      </c>
      <c r="BF78" s="170">
        <v>212442.36</v>
      </c>
      <c r="BG78" s="170">
        <v>216901.68</v>
      </c>
      <c r="BH78" s="170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6" t="s">
        <v>2523</v>
      </c>
      <c r="B79" s="238" t="s">
        <v>2759</v>
      </c>
      <c r="C79" s="329" t="s">
        <v>2760</v>
      </c>
      <c r="D79" s="318" t="s">
        <v>2526</v>
      </c>
      <c r="E79" s="318" t="s">
        <v>29</v>
      </c>
      <c r="F79" s="95" t="s">
        <v>2527</v>
      </c>
      <c r="G79" s="44" t="str">
        <f t="shared" si="1"/>
        <v>Augusto</v>
      </c>
      <c r="H79" s="330" t="s">
        <v>186</v>
      </c>
      <c r="I79" s="46" t="s">
        <v>24</v>
      </c>
      <c r="J79" s="318" t="str">
        <f t="shared" si="2"/>
        <v>Não</v>
      </c>
      <c r="K79" s="336">
        <v>43453.0</v>
      </c>
      <c r="L79" s="331">
        <v>43997.0</v>
      </c>
      <c r="M79" s="95" t="s">
        <v>190</v>
      </c>
      <c r="N79" s="332">
        <v>0.025</v>
      </c>
      <c r="O79" s="318" t="s">
        <v>191</v>
      </c>
      <c r="P79" s="321">
        <v>0.2</v>
      </c>
      <c r="Q79" s="95" t="str">
        <f>IFERROR(VLOOKUP(F79,'Cadastro de assessores'!A:B,2,FALSE),"Não Cadastrado")</f>
        <v>17573</v>
      </c>
      <c r="R79" s="95" t="s">
        <v>2540</v>
      </c>
      <c r="S79" s="336">
        <v>43453.0</v>
      </c>
      <c r="T79" s="168"/>
      <c r="U79" s="168"/>
      <c r="V79" s="45" t="s">
        <v>113</v>
      </c>
      <c r="W79" s="13" t="s">
        <v>2761</v>
      </c>
      <c r="X79" s="95" t="s">
        <v>29</v>
      </c>
      <c r="Y79" s="51" t="str">
        <f t="shared" si="3"/>
        <v>Encerrado</v>
      </c>
      <c r="Z79" s="324"/>
      <c r="AA79" s="95" t="str">
        <f t="shared" si="4"/>
        <v/>
      </c>
      <c r="AB79" s="95"/>
      <c r="AC79" s="95"/>
      <c r="AD79" s="95" t="s">
        <v>2568</v>
      </c>
      <c r="AE79" s="170">
        <v>0.0</v>
      </c>
      <c r="AF79" s="170">
        <v>0.0</v>
      </c>
      <c r="AG79" s="170">
        <v>0.0</v>
      </c>
      <c r="AH79" s="170">
        <v>0.0</v>
      </c>
      <c r="AI79" s="170">
        <v>0.0</v>
      </c>
      <c r="AJ79" s="170">
        <v>0.0</v>
      </c>
      <c r="AK79" s="170">
        <v>0.0</v>
      </c>
      <c r="AL79" s="170"/>
      <c r="AM79" s="170"/>
      <c r="AN79" s="170"/>
      <c r="AO79" s="170"/>
      <c r="AP79" s="170"/>
      <c r="AQ79" s="170"/>
      <c r="AR79" s="170"/>
      <c r="AS79" s="170"/>
      <c r="AT79" s="170"/>
      <c r="AU79" s="170"/>
      <c r="AV79" s="170"/>
      <c r="AW79" s="170"/>
      <c r="AX79" s="335"/>
      <c r="AY79" s="335"/>
      <c r="AZ79" s="335"/>
      <c r="BA79" s="170"/>
      <c r="BB79" s="170"/>
      <c r="BC79" s="170"/>
      <c r="BD79" s="170"/>
      <c r="BE79" s="170"/>
      <c r="BF79" s="170">
        <v>0.0</v>
      </c>
      <c r="BG79" s="170">
        <v>0.0</v>
      </c>
      <c r="BH79" s="170">
        <v>0.0</v>
      </c>
      <c r="BI79" s="170" t="s">
        <v>2543</v>
      </c>
      <c r="BJ79" s="170">
        <v>0.0</v>
      </c>
      <c r="BK79" s="170" t="s">
        <v>2543</v>
      </c>
      <c r="BL79" s="170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6" t="s">
        <v>2523</v>
      </c>
      <c r="B80" s="238" t="s">
        <v>2759</v>
      </c>
      <c r="C80" s="329" t="s">
        <v>2762</v>
      </c>
      <c r="D80" s="318" t="s">
        <v>2526</v>
      </c>
      <c r="E80" s="318" t="s">
        <v>29</v>
      </c>
      <c r="F80" s="95" t="s">
        <v>2527</v>
      </c>
      <c r="G80" s="44" t="str">
        <f t="shared" si="1"/>
        <v>Augusto</v>
      </c>
      <c r="H80" s="330" t="s">
        <v>186</v>
      </c>
      <c r="I80" s="46" t="s">
        <v>24</v>
      </c>
      <c r="J80" s="318" t="str">
        <f t="shared" si="2"/>
        <v>Não</v>
      </c>
      <c r="K80" s="331">
        <v>43997.0</v>
      </c>
      <c r="L80" s="331">
        <v>43997.0</v>
      </c>
      <c r="M80" s="95" t="s">
        <v>41</v>
      </c>
      <c r="N80" s="332">
        <v>0.01</v>
      </c>
      <c r="O80" s="318" t="s">
        <v>42</v>
      </c>
      <c r="P80" s="321">
        <v>0.1</v>
      </c>
      <c r="Q80" s="95" t="str">
        <f>IFERROR(VLOOKUP(F80,'Cadastro de assessores'!A:B,2,FALSE),"Não Cadastrado")</f>
        <v>17573</v>
      </c>
      <c r="R80" s="95" t="s">
        <v>2540</v>
      </c>
      <c r="S80" s="331">
        <v>43997.0</v>
      </c>
      <c r="T80" s="168"/>
      <c r="U80" s="168"/>
      <c r="V80" s="45" t="s">
        <v>113</v>
      </c>
      <c r="W80" s="13" t="s">
        <v>2761</v>
      </c>
      <c r="X80" s="95" t="s">
        <v>29</v>
      </c>
      <c r="Y80" s="51" t="str">
        <f t="shared" si="3"/>
        <v>Encerrado</v>
      </c>
      <c r="Z80" s="324"/>
      <c r="AA80" s="95" t="str">
        <f t="shared" si="4"/>
        <v/>
      </c>
      <c r="AB80" s="95"/>
      <c r="AC80" s="95"/>
      <c r="AD80" s="95" t="s">
        <v>2568</v>
      </c>
      <c r="AE80" s="170">
        <v>64330.07</v>
      </c>
      <c r="AF80" s="170">
        <v>44235.94</v>
      </c>
      <c r="AG80" s="170">
        <v>42030.24</v>
      </c>
      <c r="AH80" s="170">
        <v>36239.38</v>
      </c>
      <c r="AI80" s="170">
        <v>36013.41</v>
      </c>
      <c r="AJ80" s="170">
        <v>0.0</v>
      </c>
      <c r="AK80" s="170">
        <v>0.0</v>
      </c>
      <c r="AL80" s="170"/>
      <c r="AM80" s="170"/>
      <c r="AN80" s="170"/>
      <c r="AO80" s="170">
        <v>35900.32</v>
      </c>
      <c r="AP80" s="170">
        <v>36072.15</v>
      </c>
      <c r="AQ80" s="170">
        <v>36109.92</v>
      </c>
      <c r="AR80" s="170">
        <v>36113.05</v>
      </c>
      <c r="AS80" s="170">
        <v>36127.36</v>
      </c>
      <c r="AT80" s="170">
        <v>37124.81</v>
      </c>
      <c r="AU80" s="170">
        <v>37195.19</v>
      </c>
      <c r="AV80" s="170">
        <v>37253.46</v>
      </c>
      <c r="AW80" s="170">
        <v>37640.97</v>
      </c>
      <c r="AX80" s="170">
        <v>37852.49</v>
      </c>
      <c r="AY80" s="170">
        <v>37777.95</v>
      </c>
      <c r="AZ80" s="170">
        <v>37700.87</v>
      </c>
      <c r="BA80" s="170">
        <v>37637.01</v>
      </c>
      <c r="BB80" s="170">
        <v>37437.55</v>
      </c>
      <c r="BC80" s="170"/>
      <c r="BD80" s="170"/>
      <c r="BE80" s="170"/>
      <c r="BF80" s="170">
        <v>0.0</v>
      </c>
      <c r="BG80" s="170">
        <v>0.0</v>
      </c>
      <c r="BH80" s="170">
        <v>0.0</v>
      </c>
      <c r="BI80" s="170" t="s">
        <v>2543</v>
      </c>
      <c r="BJ80" s="170">
        <v>0.0</v>
      </c>
      <c r="BK80" s="170" t="s">
        <v>2543</v>
      </c>
      <c r="BL80" s="170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6" t="s">
        <v>2523</v>
      </c>
      <c r="B81" s="42" t="s">
        <v>2763</v>
      </c>
      <c r="C81" s="45">
        <v>4410426.0</v>
      </c>
      <c r="D81" s="318" t="s">
        <v>18</v>
      </c>
      <c r="E81" s="318" t="s">
        <v>175</v>
      </c>
      <c r="F81" s="95" t="s">
        <v>176</v>
      </c>
      <c r="G81" s="44" t="str">
        <f t="shared" si="1"/>
        <v>Breno</v>
      </c>
      <c r="H81" s="330" t="s">
        <v>147</v>
      </c>
      <c r="I81" s="46" t="s">
        <v>24</v>
      </c>
      <c r="J81" s="318" t="str">
        <f t="shared" si="2"/>
        <v>Não</v>
      </c>
      <c r="K81" s="72">
        <v>44593.0</v>
      </c>
      <c r="L81" s="45"/>
      <c r="M81" s="95" t="s">
        <v>51</v>
      </c>
      <c r="N81" s="332">
        <v>0.007</v>
      </c>
      <c r="O81" s="318" t="s">
        <v>2528</v>
      </c>
      <c r="P81" s="321">
        <v>0.0</v>
      </c>
      <c r="Q81" s="318" t="str">
        <f>IFERROR(VLOOKUP(F81,'Cadastro de assessores'!A:B,2,FALSE),"Não Cadastrado")</f>
        <v>250</v>
      </c>
      <c r="R81" s="318" t="s">
        <v>111</v>
      </c>
      <c r="S81" s="72">
        <v>44593.0</v>
      </c>
      <c r="T81" s="50"/>
      <c r="U81" s="60" t="s">
        <v>2764</v>
      </c>
      <c r="V81" s="45" t="s">
        <v>113</v>
      </c>
      <c r="W81" s="5" t="s">
        <v>2765</v>
      </c>
      <c r="X81" s="163" t="s">
        <v>179</v>
      </c>
      <c r="Y81" s="51" t="str">
        <f t="shared" si="3"/>
        <v>Ativo</v>
      </c>
      <c r="Z81" s="324"/>
      <c r="AA81" s="95" t="str">
        <f t="shared" si="4"/>
        <v>Varejo</v>
      </c>
      <c r="AB81" s="13" t="s">
        <v>124</v>
      </c>
      <c r="AC81" s="95"/>
      <c r="AD81" s="95" t="s">
        <v>2586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0"/>
      <c r="AR81" s="325"/>
      <c r="AS81" s="325"/>
      <c r="AT81" s="325"/>
      <c r="AU81" s="325"/>
      <c r="AV81" s="325"/>
      <c r="AW81" s="170"/>
      <c r="AX81" s="170"/>
      <c r="AY81" s="170"/>
      <c r="AZ81" s="170"/>
      <c r="BA81" s="170"/>
      <c r="BB81" s="170"/>
      <c r="BC81" s="170"/>
      <c r="BD81" s="41"/>
      <c r="BE81" s="170">
        <v>118748.73</v>
      </c>
      <c r="BF81" s="170">
        <v>119592.31</v>
      </c>
      <c r="BG81" s="170">
        <v>120851.41</v>
      </c>
      <c r="BH81" s="170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6" t="s">
        <v>2523</v>
      </c>
      <c r="B82" s="234" t="s">
        <v>2766</v>
      </c>
      <c r="C82" s="329" t="s">
        <v>2767</v>
      </c>
      <c r="D82" s="318" t="s">
        <v>2526</v>
      </c>
      <c r="E82" s="318" t="s">
        <v>29</v>
      </c>
      <c r="F82" s="95" t="s">
        <v>2527</v>
      </c>
      <c r="G82" s="44" t="str">
        <f t="shared" si="1"/>
        <v>Augusto</v>
      </c>
      <c r="H82" s="330" t="s">
        <v>186</v>
      </c>
      <c r="I82" s="46" t="s">
        <v>24</v>
      </c>
      <c r="J82" s="318" t="str">
        <f t="shared" si="2"/>
        <v>Não</v>
      </c>
      <c r="K82" s="95" t="s">
        <v>2576</v>
      </c>
      <c r="L82" s="331">
        <v>44312.0</v>
      </c>
      <c r="M82" s="95" t="s">
        <v>41</v>
      </c>
      <c r="N82" s="332">
        <v>0.015</v>
      </c>
      <c r="O82" s="318" t="s">
        <v>42</v>
      </c>
      <c r="P82" s="321">
        <v>0.1</v>
      </c>
      <c r="Q82" s="95" t="str">
        <f>IFERROR(VLOOKUP(F82,'Cadastro de assessores'!A:B,2,FALSE),"Não Cadastrado")</f>
        <v>17573</v>
      </c>
      <c r="R82" s="95" t="s">
        <v>2540</v>
      </c>
      <c r="S82" s="95"/>
      <c r="T82" s="168"/>
      <c r="U82" s="168"/>
      <c r="V82" s="45" t="s">
        <v>113</v>
      </c>
      <c r="W82" s="13" t="s">
        <v>2768</v>
      </c>
      <c r="X82" s="13" t="s">
        <v>29</v>
      </c>
      <c r="Y82" s="51" t="str">
        <f t="shared" si="3"/>
        <v>Encerrado</v>
      </c>
      <c r="Z82" s="324"/>
      <c r="AA82" s="95" t="str">
        <f t="shared" si="4"/>
        <v/>
      </c>
      <c r="AB82" s="95"/>
      <c r="AC82" s="95"/>
      <c r="AD82" s="95"/>
      <c r="AE82" s="335"/>
      <c r="AF82" s="335"/>
      <c r="AG82" s="335"/>
      <c r="AH82" s="170"/>
      <c r="AI82" s="170"/>
      <c r="AJ82" s="335"/>
      <c r="AK82" s="335"/>
      <c r="AL82" s="335"/>
      <c r="AM82" s="335"/>
      <c r="AN82" s="170">
        <v>6.32</v>
      </c>
      <c r="AO82" s="170">
        <v>6.32</v>
      </c>
      <c r="AP82" s="170">
        <v>6.32</v>
      </c>
      <c r="AQ82" s="170">
        <v>6.32</v>
      </c>
      <c r="AR82" s="170">
        <v>6.32</v>
      </c>
      <c r="AS82" s="170">
        <v>6.32</v>
      </c>
      <c r="AT82" s="170">
        <v>6.32</v>
      </c>
      <c r="AU82" s="170">
        <v>6.32</v>
      </c>
      <c r="AV82" s="170">
        <v>6.32</v>
      </c>
      <c r="AW82" s="170"/>
      <c r="AX82" s="335"/>
      <c r="AY82" s="335"/>
      <c r="AZ82" s="335"/>
      <c r="BA82" s="170"/>
      <c r="BB82" s="170"/>
      <c r="BC82" s="170"/>
      <c r="BD82" s="170"/>
      <c r="BE82" s="170"/>
      <c r="BF82" s="170">
        <v>0.0</v>
      </c>
      <c r="BG82" s="170">
        <v>0.0</v>
      </c>
      <c r="BH82" s="170">
        <v>0.0</v>
      </c>
      <c r="BI82" s="170" t="s">
        <v>2543</v>
      </c>
      <c r="BJ82" s="170">
        <v>0.0</v>
      </c>
      <c r="BK82" s="170" t="s">
        <v>2543</v>
      </c>
      <c r="BL82" s="170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6" t="s">
        <v>2523</v>
      </c>
      <c r="B83" s="234" t="s">
        <v>2769</v>
      </c>
      <c r="C83" s="329" t="s">
        <v>2770</v>
      </c>
      <c r="D83" s="318" t="s">
        <v>2526</v>
      </c>
      <c r="E83" s="318" t="s">
        <v>29</v>
      </c>
      <c r="F83" s="95" t="s">
        <v>2527</v>
      </c>
      <c r="G83" s="44" t="str">
        <f t="shared" si="1"/>
        <v>Augusto</v>
      </c>
      <c r="H83" s="330" t="s">
        <v>186</v>
      </c>
      <c r="I83" s="46" t="s">
        <v>24</v>
      </c>
      <c r="J83" s="318" t="str">
        <f t="shared" si="2"/>
        <v>Não</v>
      </c>
      <c r="K83" s="336">
        <v>43822.0</v>
      </c>
      <c r="L83" s="336">
        <v>44545.0</v>
      </c>
      <c r="M83" s="95" t="s">
        <v>112</v>
      </c>
      <c r="N83" s="332">
        <v>0.012</v>
      </c>
      <c r="O83" s="318" t="s">
        <v>2528</v>
      </c>
      <c r="P83" s="321">
        <v>0.0</v>
      </c>
      <c r="Q83" s="95" t="str">
        <f>IFERROR(VLOOKUP(F83,'Cadastro de assessores'!A:B,2,FALSE),"Não Cadastrado")</f>
        <v>17573</v>
      </c>
      <c r="R83" s="95" t="s">
        <v>2540</v>
      </c>
      <c r="S83" s="336">
        <v>43822.0</v>
      </c>
      <c r="T83" s="168"/>
      <c r="U83" s="168"/>
      <c r="V83" s="45" t="s">
        <v>113</v>
      </c>
      <c r="W83" s="13" t="s">
        <v>2771</v>
      </c>
      <c r="X83" s="95" t="s">
        <v>29</v>
      </c>
      <c r="Y83" s="51" t="str">
        <f t="shared" si="3"/>
        <v>Encerrado</v>
      </c>
      <c r="Z83" s="324"/>
      <c r="AA83" s="95" t="str">
        <f t="shared" si="4"/>
        <v/>
      </c>
      <c r="AB83" s="95"/>
      <c r="AC83" s="95"/>
      <c r="AD83" s="95" t="s">
        <v>2600</v>
      </c>
      <c r="AE83" s="170">
        <v>282028.35</v>
      </c>
      <c r="AF83" s="170">
        <v>287314.96</v>
      </c>
      <c r="AG83" s="170">
        <v>275831.46</v>
      </c>
      <c r="AH83" s="170">
        <v>279662.76</v>
      </c>
      <c r="AI83" s="170">
        <v>282313.01</v>
      </c>
      <c r="AJ83" s="170">
        <v>284893.12</v>
      </c>
      <c r="AK83" s="170">
        <v>299366.31</v>
      </c>
      <c r="AL83" s="170">
        <v>295299.15</v>
      </c>
      <c r="AM83" s="170">
        <v>291681.4</v>
      </c>
      <c r="AN83" s="170">
        <v>290995.0</v>
      </c>
      <c r="AO83" s="170">
        <v>300059.87</v>
      </c>
      <c r="AP83" s="170">
        <v>303602.97</v>
      </c>
      <c r="AQ83" s="170">
        <v>307182.04</v>
      </c>
      <c r="AR83" s="170">
        <v>301826.28</v>
      </c>
      <c r="AS83" s="170">
        <v>220055.19</v>
      </c>
      <c r="AT83" s="170">
        <v>200867.89</v>
      </c>
      <c r="AU83" s="170">
        <v>204418.82</v>
      </c>
      <c r="AV83" s="170">
        <v>204403.81</v>
      </c>
      <c r="AW83" s="170">
        <v>206721.94</v>
      </c>
      <c r="AX83" s="170">
        <v>206280.99</v>
      </c>
      <c r="AY83" s="170">
        <v>205836.87</v>
      </c>
      <c r="AZ83" s="170">
        <v>220220.71</v>
      </c>
      <c r="BA83" s="170">
        <v>202279.47</v>
      </c>
      <c r="BB83" s="170">
        <v>198874.55</v>
      </c>
      <c r="BC83" s="170">
        <v>236487.19</v>
      </c>
      <c r="BD83" s="170">
        <v>238899.17</v>
      </c>
      <c r="BE83" s="170">
        <v>237350.81</v>
      </c>
      <c r="BF83" s="170">
        <v>0.0</v>
      </c>
      <c r="BG83" s="170">
        <v>0.0</v>
      </c>
      <c r="BH83" s="170">
        <v>0.0</v>
      </c>
      <c r="BI83" s="170" t="s">
        <v>2543</v>
      </c>
      <c r="BJ83" s="170">
        <v>0.0</v>
      </c>
      <c r="BK83" s="170" t="s">
        <v>2543</v>
      </c>
      <c r="BL83" s="170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6" t="s">
        <v>2523</v>
      </c>
      <c r="B84" s="366" t="s">
        <v>632</v>
      </c>
      <c r="C84" s="328" t="s">
        <v>2772</v>
      </c>
      <c r="D84" s="318" t="s">
        <v>18</v>
      </c>
      <c r="E84" s="318" t="s">
        <v>175</v>
      </c>
      <c r="F84" s="95" t="s">
        <v>176</v>
      </c>
      <c r="G84" s="44" t="str">
        <f t="shared" si="1"/>
        <v>Augusto</v>
      </c>
      <c r="H84" s="164" t="s">
        <v>147</v>
      </c>
      <c r="I84" s="51" t="s">
        <v>220</v>
      </c>
      <c r="J84" s="318" t="str">
        <f t="shared" si="2"/>
        <v>Não</v>
      </c>
      <c r="K84" s="319">
        <v>44383.0</v>
      </c>
      <c r="L84" s="95"/>
      <c r="M84" s="95" t="s">
        <v>112</v>
      </c>
      <c r="N84" s="332">
        <v>0.012</v>
      </c>
      <c r="O84" s="318" t="s">
        <v>2528</v>
      </c>
      <c r="P84" s="321">
        <v>0.0</v>
      </c>
      <c r="Q84" s="93" t="str">
        <f>IFERROR(VLOOKUP(F84,'Cadastro de assessores'!A:B,2,FALSE),"Não Cadastrado")</f>
        <v>250</v>
      </c>
      <c r="R84" s="318" t="s">
        <v>111</v>
      </c>
      <c r="S84" s="319">
        <v>44368.0</v>
      </c>
      <c r="T84" s="50"/>
      <c r="U84" s="50"/>
      <c r="V84" s="45" t="s">
        <v>113</v>
      </c>
      <c r="W84" s="5" t="s">
        <v>2773</v>
      </c>
      <c r="X84" s="163" t="s">
        <v>179</v>
      </c>
      <c r="Y84" s="51" t="str">
        <f t="shared" si="3"/>
        <v>Ativo</v>
      </c>
      <c r="Z84" s="324"/>
      <c r="AA84" s="95" t="str">
        <f t="shared" si="4"/>
        <v>Varejo</v>
      </c>
      <c r="AB84" s="13" t="s">
        <v>124</v>
      </c>
      <c r="AC84" s="95"/>
      <c r="AD84" s="45" t="s">
        <v>2586</v>
      </c>
      <c r="AE84" s="190"/>
      <c r="AF84" s="190"/>
      <c r="AG84" s="190"/>
      <c r="AH84" s="190"/>
      <c r="AI84" s="190"/>
      <c r="AJ84" s="190"/>
      <c r="AK84" s="190"/>
      <c r="AL84" s="190"/>
      <c r="AM84" s="190"/>
      <c r="AN84" s="190"/>
      <c r="AO84" s="190"/>
      <c r="AP84" s="190"/>
      <c r="AQ84" s="361"/>
      <c r="AR84" s="335"/>
      <c r="AS84" s="170"/>
      <c r="AT84" s="170"/>
      <c r="AU84" s="170"/>
      <c r="AV84" s="170"/>
      <c r="AW84" s="170"/>
      <c r="AX84" s="190"/>
      <c r="AY84" s="170">
        <v>269535.97</v>
      </c>
      <c r="AZ84" s="170">
        <v>288725.21</v>
      </c>
      <c r="BA84" s="170">
        <v>287494.64</v>
      </c>
      <c r="BB84" s="170">
        <v>249914.84</v>
      </c>
      <c r="BC84" s="170">
        <v>249764.3</v>
      </c>
      <c r="BD84" s="170">
        <v>316967.58</v>
      </c>
      <c r="BE84" s="170">
        <v>321677.63</v>
      </c>
      <c r="BF84" s="170"/>
      <c r="BG84" s="170">
        <v>331334.79</v>
      </c>
      <c r="BH84" s="170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6" t="s">
        <v>2523</v>
      </c>
      <c r="B85" s="366" t="s">
        <v>632</v>
      </c>
      <c r="C85" s="367" t="s">
        <v>2774</v>
      </c>
      <c r="D85" s="318" t="s">
        <v>18</v>
      </c>
      <c r="E85" s="318" t="s">
        <v>175</v>
      </c>
      <c r="F85" s="95" t="s">
        <v>176</v>
      </c>
      <c r="G85" s="44" t="str">
        <f t="shared" si="1"/>
        <v>Augusto</v>
      </c>
      <c r="H85" s="164" t="s">
        <v>147</v>
      </c>
      <c r="I85" s="51" t="s">
        <v>220</v>
      </c>
      <c r="J85" s="318" t="str">
        <f t="shared" si="2"/>
        <v>Não</v>
      </c>
      <c r="K85" s="331">
        <v>44860.0</v>
      </c>
      <c r="L85" s="95"/>
      <c r="M85" s="95" t="s">
        <v>194</v>
      </c>
      <c r="N85" s="332">
        <v>0.008</v>
      </c>
      <c r="O85" s="318" t="s">
        <v>195</v>
      </c>
      <c r="P85" s="321">
        <v>0.1</v>
      </c>
      <c r="Q85" s="93" t="str">
        <f>IFERROR(VLOOKUP(F85,'Cadastro de assessores'!A:B,2,FALSE),"Não Cadastrado")</f>
        <v>250</v>
      </c>
      <c r="R85" s="318" t="s">
        <v>111</v>
      </c>
      <c r="S85" s="331">
        <v>44858.0</v>
      </c>
      <c r="T85" s="50"/>
      <c r="U85" s="368"/>
      <c r="V85" s="45" t="s">
        <v>113</v>
      </c>
      <c r="W85" s="13" t="s">
        <v>635</v>
      </c>
      <c r="X85" s="5" t="s">
        <v>179</v>
      </c>
      <c r="Y85" s="51" t="str">
        <f t="shared" si="3"/>
        <v>Ativo</v>
      </c>
      <c r="Z85" s="324"/>
      <c r="AA85" s="95" t="str">
        <f t="shared" si="4"/>
        <v/>
      </c>
      <c r="AB85" s="13" t="s">
        <v>124</v>
      </c>
      <c r="AC85" s="95"/>
      <c r="AD85" s="95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70"/>
      <c r="AU85" s="170"/>
      <c r="AV85" s="170"/>
      <c r="AW85" s="170"/>
      <c r="AX85" s="170"/>
      <c r="AY85" s="170"/>
      <c r="AZ85" s="170"/>
      <c r="BA85" s="170"/>
      <c r="BB85" s="170"/>
      <c r="BC85" s="170"/>
      <c r="BD85" s="170"/>
      <c r="BE85" s="170"/>
      <c r="BF85" s="170"/>
      <c r="BG85" s="170"/>
      <c r="BH85" s="170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6" t="s">
        <v>2523</v>
      </c>
      <c r="B86" s="234" t="s">
        <v>641</v>
      </c>
      <c r="C86" s="218" t="s">
        <v>2775</v>
      </c>
      <c r="D86" s="318" t="s">
        <v>18</v>
      </c>
      <c r="E86" s="318" t="s">
        <v>175</v>
      </c>
      <c r="F86" s="318" t="s">
        <v>176</v>
      </c>
      <c r="G86" s="44" t="str">
        <f t="shared" si="1"/>
        <v>Augusto</v>
      </c>
      <c r="H86" s="330" t="s">
        <v>147</v>
      </c>
      <c r="I86" s="51" t="s">
        <v>220</v>
      </c>
      <c r="J86" s="318" t="str">
        <f t="shared" si="2"/>
        <v>Sim</v>
      </c>
      <c r="K86" s="331">
        <v>44280.0</v>
      </c>
      <c r="L86" s="95"/>
      <c r="M86" s="95" t="s">
        <v>41</v>
      </c>
      <c r="N86" s="332">
        <v>0.015</v>
      </c>
      <c r="O86" s="318" t="s">
        <v>42</v>
      </c>
      <c r="P86" s="321">
        <v>0.1</v>
      </c>
      <c r="Q86" s="318" t="str">
        <f>IFERROR(VLOOKUP(F86,'Cadastro de assessores'!A:B,2,FALSE),"Não Cadastrado")</f>
        <v>250</v>
      </c>
      <c r="R86" s="318" t="s">
        <v>111</v>
      </c>
      <c r="S86" s="331">
        <v>44257.0</v>
      </c>
      <c r="T86" s="50" t="s">
        <v>2776</v>
      </c>
      <c r="U86" s="368"/>
      <c r="V86" s="45" t="s">
        <v>113</v>
      </c>
      <c r="W86" s="13" t="s">
        <v>643</v>
      </c>
      <c r="X86" s="163" t="s">
        <v>179</v>
      </c>
      <c r="Y86" s="51" t="str">
        <f t="shared" si="3"/>
        <v>Ativo</v>
      </c>
      <c r="Z86" s="324"/>
      <c r="AA86" s="95" t="str">
        <f t="shared" si="4"/>
        <v>Varejo</v>
      </c>
      <c r="AB86" s="13" t="s">
        <v>124</v>
      </c>
      <c r="AC86" s="95"/>
      <c r="AD86" s="95" t="s">
        <v>2586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70">
        <v>512789.81</v>
      </c>
      <c r="AU86" s="170"/>
      <c r="AV86" s="170">
        <v>538868.86</v>
      </c>
      <c r="AW86" s="170">
        <v>543937.5</v>
      </c>
      <c r="AX86" s="170">
        <v>592485.14</v>
      </c>
      <c r="AY86" s="170">
        <v>602145.18</v>
      </c>
      <c r="AZ86" s="170">
        <v>591402.11</v>
      </c>
      <c r="BA86" s="170">
        <v>446282.89</v>
      </c>
      <c r="BB86" s="170">
        <v>468714.66</v>
      </c>
      <c r="BC86" s="170">
        <v>459506.17</v>
      </c>
      <c r="BD86" s="170">
        <v>426009.32</v>
      </c>
      <c r="BE86" s="170">
        <v>428946.08</v>
      </c>
      <c r="BF86" s="170">
        <v>419192.49</v>
      </c>
      <c r="BG86" s="170">
        <v>428070.28</v>
      </c>
      <c r="BH86" s="170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6" t="s">
        <v>2523</v>
      </c>
      <c r="B87" s="61" t="s">
        <v>641</v>
      </c>
      <c r="C87" s="328" t="s">
        <v>2777</v>
      </c>
      <c r="D87" s="318" t="s">
        <v>18</v>
      </c>
      <c r="E87" s="318" t="s">
        <v>175</v>
      </c>
      <c r="F87" s="318" t="s">
        <v>176</v>
      </c>
      <c r="G87" s="44" t="str">
        <f t="shared" si="1"/>
        <v>Augusto</v>
      </c>
      <c r="H87" s="164" t="s">
        <v>147</v>
      </c>
      <c r="I87" s="51" t="s">
        <v>220</v>
      </c>
      <c r="J87" s="318" t="str">
        <f t="shared" si="2"/>
        <v>Não</v>
      </c>
      <c r="K87" s="72">
        <v>44607.0</v>
      </c>
      <c r="L87" s="95"/>
      <c r="M87" s="95" t="s">
        <v>51</v>
      </c>
      <c r="N87" s="332">
        <v>0.007</v>
      </c>
      <c r="O87" s="318" t="s">
        <v>2528</v>
      </c>
      <c r="P87" s="321">
        <v>0.0</v>
      </c>
      <c r="Q87" s="318" t="str">
        <f>IFERROR(VLOOKUP(F87,'Cadastro de assessores'!A:B,2,FALSE),"Não Cadastrado")</f>
        <v>250</v>
      </c>
      <c r="R87" s="318" t="s">
        <v>111</v>
      </c>
      <c r="S87" s="72">
        <v>44607.0</v>
      </c>
      <c r="T87" s="168"/>
      <c r="U87" s="168"/>
      <c r="V87" s="45" t="s">
        <v>113</v>
      </c>
      <c r="W87" s="5" t="s">
        <v>643</v>
      </c>
      <c r="X87" s="163" t="s">
        <v>179</v>
      </c>
      <c r="Y87" s="51" t="str">
        <f t="shared" si="3"/>
        <v>Ativo</v>
      </c>
      <c r="Z87" s="324"/>
      <c r="AA87" s="95" t="str">
        <f t="shared" si="4"/>
        <v>Varejo</v>
      </c>
      <c r="AB87" s="13" t="s">
        <v>124</v>
      </c>
      <c r="AC87" s="95"/>
      <c r="AD87" s="95" t="s">
        <v>2586</v>
      </c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361"/>
      <c r="AR87" s="361"/>
      <c r="AS87" s="170"/>
      <c r="AT87" s="170"/>
      <c r="AU87" s="170"/>
      <c r="AV87" s="170"/>
      <c r="AW87" s="170"/>
      <c r="AX87" s="335"/>
      <c r="AY87" s="335"/>
      <c r="AZ87" s="335"/>
      <c r="BA87" s="170"/>
      <c r="BB87" s="170"/>
      <c r="BC87" s="170"/>
      <c r="BD87" s="170"/>
      <c r="BE87" s="170"/>
      <c r="BF87" s="170">
        <v>20017.61</v>
      </c>
      <c r="BG87" s="170">
        <v>10139.37</v>
      </c>
      <c r="BH87" s="170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6" t="s">
        <v>2523</v>
      </c>
      <c r="B88" s="316" t="s">
        <v>2778</v>
      </c>
      <c r="C88" s="317" t="s">
        <v>2779</v>
      </c>
      <c r="D88" s="318" t="s">
        <v>18</v>
      </c>
      <c r="E88" s="318" t="s">
        <v>29</v>
      </c>
      <c r="F88" s="318" t="s">
        <v>2780</v>
      </c>
      <c r="G88" s="44" t="str">
        <f t="shared" si="1"/>
        <v>Augusto</v>
      </c>
      <c r="H88" s="164" t="s">
        <v>147</v>
      </c>
      <c r="I88" s="51" t="s">
        <v>220</v>
      </c>
      <c r="J88" s="318" t="str">
        <f t="shared" si="2"/>
        <v>Não</v>
      </c>
      <c r="K88" s="333">
        <v>43416.0</v>
      </c>
      <c r="L88" s="95"/>
      <c r="M88" s="95" t="s">
        <v>190</v>
      </c>
      <c r="N88" s="320">
        <v>0.03</v>
      </c>
      <c r="O88" s="318" t="s">
        <v>191</v>
      </c>
      <c r="P88" s="321">
        <v>0.2</v>
      </c>
      <c r="Q88" s="318" t="str">
        <f>IFERROR(VLOOKUP(F88,'Cadastro de assessores'!A:B,2,FALSE),"Não Cadastrado")</f>
        <v>18236</v>
      </c>
      <c r="R88" s="369" t="s">
        <v>147</v>
      </c>
      <c r="S88" s="333">
        <v>43416.0</v>
      </c>
      <c r="T88" s="168"/>
      <c r="U88" s="168"/>
      <c r="V88" s="45" t="s">
        <v>365</v>
      </c>
      <c r="W88" s="323" t="s">
        <v>2781</v>
      </c>
      <c r="X88" s="13" t="s">
        <v>46</v>
      </c>
      <c r="Y88" s="51" t="str">
        <f t="shared" si="3"/>
        <v>Inativo</v>
      </c>
      <c r="Z88" s="324"/>
      <c r="AA88" s="95" t="str">
        <f t="shared" si="4"/>
        <v/>
      </c>
      <c r="AB88" s="13" t="s">
        <v>124</v>
      </c>
      <c r="AC88" s="95"/>
      <c r="AD88" s="95" t="s">
        <v>2573</v>
      </c>
      <c r="AE88" s="170">
        <v>1138641.22</v>
      </c>
      <c r="AF88" s="170">
        <v>1094686.42</v>
      </c>
      <c r="AG88" s="170">
        <v>818793.98</v>
      </c>
      <c r="AH88" s="170">
        <v>870567.24</v>
      </c>
      <c r="AI88" s="170">
        <v>907502.14</v>
      </c>
      <c r="AJ88" s="170">
        <v>966283.14</v>
      </c>
      <c r="AK88" s="170">
        <v>1014990.17</v>
      </c>
      <c r="AL88" s="170">
        <v>950118.82</v>
      </c>
      <c r="AM88" s="170">
        <v>895770.18</v>
      </c>
      <c r="AN88" s="170">
        <v>903602.37</v>
      </c>
      <c r="AO88" s="170">
        <v>1040533.67</v>
      </c>
      <c r="AP88" s="170">
        <v>1105232.33</v>
      </c>
      <c r="AQ88" s="361">
        <v>387296.5</v>
      </c>
      <c r="AR88" s="361">
        <v>359512.5</v>
      </c>
      <c r="AS88" s="170">
        <v>351795.85</v>
      </c>
      <c r="AT88" s="170">
        <v>5567.24</v>
      </c>
      <c r="AU88" s="170"/>
      <c r="AV88" s="170"/>
      <c r="AW88" s="170"/>
      <c r="AX88" s="335"/>
      <c r="AY88" s="335"/>
      <c r="AZ88" s="335"/>
      <c r="BA88" s="170"/>
      <c r="BB88" s="170"/>
      <c r="BC88" s="170"/>
      <c r="BD88" s="170"/>
      <c r="BE88" s="170"/>
      <c r="BF88" s="170">
        <v>0.0</v>
      </c>
      <c r="BG88" s="170">
        <v>0.0</v>
      </c>
      <c r="BH88" s="170">
        <v>0.0</v>
      </c>
      <c r="BI88" s="326" t="s">
        <v>2543</v>
      </c>
      <c r="BJ88" s="326">
        <v>0.0</v>
      </c>
      <c r="BK88" s="326" t="s">
        <v>2543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6" t="s">
        <v>2523</v>
      </c>
      <c r="B89" s="234" t="s">
        <v>2782</v>
      </c>
      <c r="C89" s="329" t="s">
        <v>2783</v>
      </c>
      <c r="D89" s="318" t="s">
        <v>18</v>
      </c>
      <c r="E89" s="318" t="s">
        <v>175</v>
      </c>
      <c r="F89" s="95" t="s">
        <v>176</v>
      </c>
      <c r="G89" s="44" t="str">
        <f t="shared" si="1"/>
        <v>Augusto</v>
      </c>
      <c r="H89" s="330" t="s">
        <v>186</v>
      </c>
      <c r="I89" s="46" t="s">
        <v>24</v>
      </c>
      <c r="J89" s="318" t="str">
        <f t="shared" si="2"/>
        <v>Não</v>
      </c>
      <c r="K89" s="331">
        <v>44263.0</v>
      </c>
      <c r="L89" s="331">
        <v>44676.0</v>
      </c>
      <c r="M89" s="95" t="s">
        <v>190</v>
      </c>
      <c r="N89" s="332">
        <v>0.025</v>
      </c>
      <c r="O89" s="318" t="s">
        <v>191</v>
      </c>
      <c r="P89" s="321">
        <v>0.2</v>
      </c>
      <c r="Q89" s="95" t="str">
        <f>IFERROR(VLOOKUP(F89,'Cadastro de assessores'!A:B,2,FALSE),"Não Cadastrado")</f>
        <v>250</v>
      </c>
      <c r="R89" s="95" t="s">
        <v>2540</v>
      </c>
      <c r="S89" s="331">
        <v>44263.0</v>
      </c>
      <c r="T89" s="168"/>
      <c r="U89" s="168"/>
      <c r="V89" s="45" t="s">
        <v>113</v>
      </c>
      <c r="W89" s="13" t="s">
        <v>2784</v>
      </c>
      <c r="X89" s="163" t="s">
        <v>179</v>
      </c>
      <c r="Y89" s="51" t="str">
        <f t="shared" si="3"/>
        <v>Encerrado</v>
      </c>
      <c r="Z89" s="324"/>
      <c r="AA89" s="95" t="str">
        <f t="shared" si="4"/>
        <v>Varejo</v>
      </c>
      <c r="AB89" s="13" t="s">
        <v>124</v>
      </c>
      <c r="AC89" s="95"/>
      <c r="AD89" s="95" t="s">
        <v>2586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70"/>
      <c r="AS89" s="170">
        <v>1038443.86</v>
      </c>
      <c r="AT89" s="170">
        <v>1092368.37</v>
      </c>
      <c r="AU89" s="170"/>
      <c r="AV89" s="170">
        <v>1105735.12</v>
      </c>
      <c r="AW89" s="170">
        <v>1154870.76</v>
      </c>
      <c r="AX89" s="170">
        <v>1139672.54</v>
      </c>
      <c r="AY89" s="170">
        <v>1107838.97</v>
      </c>
      <c r="AZ89" s="170">
        <v>1054657.53</v>
      </c>
      <c r="BA89" s="170">
        <v>1010483.47</v>
      </c>
      <c r="BB89" s="170">
        <v>952448.24</v>
      </c>
      <c r="BC89" s="170">
        <v>927353.75</v>
      </c>
      <c r="BD89" s="170">
        <v>926457.6</v>
      </c>
      <c r="BE89" s="170">
        <v>978740.3</v>
      </c>
      <c r="BF89" s="170">
        <v>988383.63</v>
      </c>
      <c r="BG89" s="170">
        <v>1056989.49</v>
      </c>
      <c r="BH89" s="170">
        <v>2200.0</v>
      </c>
      <c r="BI89" s="337" t="s">
        <v>2543</v>
      </c>
      <c r="BJ89" s="170">
        <v>0.0</v>
      </c>
      <c r="BK89" s="170" t="s">
        <v>2543</v>
      </c>
      <c r="BL89" s="170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6" t="s">
        <v>2523</v>
      </c>
      <c r="B90" s="238" t="s">
        <v>2785</v>
      </c>
      <c r="C90" s="329" t="s">
        <v>2786</v>
      </c>
      <c r="D90" s="318" t="s">
        <v>2526</v>
      </c>
      <c r="E90" s="318" t="s">
        <v>29</v>
      </c>
      <c r="F90" s="95" t="s">
        <v>2526</v>
      </c>
      <c r="G90" s="44" t="str">
        <f t="shared" si="1"/>
        <v>Augusto</v>
      </c>
      <c r="H90" s="330" t="s">
        <v>186</v>
      </c>
      <c r="I90" s="46" t="s">
        <v>24</v>
      </c>
      <c r="J90" s="318" t="str">
        <f t="shared" si="2"/>
        <v>Não</v>
      </c>
      <c r="K90" s="336">
        <v>44124.0</v>
      </c>
      <c r="L90" s="336">
        <v>44482.0</v>
      </c>
      <c r="M90" s="95" t="s">
        <v>41</v>
      </c>
      <c r="N90" s="332">
        <v>0.015</v>
      </c>
      <c r="O90" s="318" t="s">
        <v>42</v>
      </c>
      <c r="P90" s="321">
        <v>0.1</v>
      </c>
      <c r="Q90" s="95" t="str">
        <f>IFERROR(VLOOKUP(F90,'Cadastro de assessores'!A:B,2,FALSE),"Não Cadastrado")</f>
        <v>18986</v>
      </c>
      <c r="R90" s="95" t="s">
        <v>2540</v>
      </c>
      <c r="S90" s="336">
        <v>44124.0</v>
      </c>
      <c r="T90" s="168"/>
      <c r="U90" s="168"/>
      <c r="V90" s="45" t="s">
        <v>365</v>
      </c>
      <c r="W90" s="13" t="s">
        <v>2787</v>
      </c>
      <c r="X90" s="95" t="s">
        <v>29</v>
      </c>
      <c r="Y90" s="51" t="str">
        <f t="shared" si="3"/>
        <v>Encerrado</v>
      </c>
      <c r="Z90" s="324"/>
      <c r="AA90" s="95" t="str">
        <f t="shared" si="4"/>
        <v>Varejo</v>
      </c>
      <c r="AB90" s="13" t="s">
        <v>124</v>
      </c>
      <c r="AC90" s="95"/>
      <c r="AD90" s="95" t="s">
        <v>2788</v>
      </c>
      <c r="AE90" s="335"/>
      <c r="AF90" s="335"/>
      <c r="AG90" s="335"/>
      <c r="AH90" s="170"/>
      <c r="AI90" s="170"/>
      <c r="AJ90" s="335"/>
      <c r="AK90" s="335"/>
      <c r="AL90" s="335"/>
      <c r="AM90" s="170">
        <v>0.0</v>
      </c>
      <c r="AN90" s="170">
        <v>98242.31</v>
      </c>
      <c r="AO90" s="170">
        <v>105864.77</v>
      </c>
      <c r="AP90" s="170">
        <v>109243.45</v>
      </c>
      <c r="AQ90" s="170">
        <v>106839.47</v>
      </c>
      <c r="AR90" s="170">
        <v>393554.66</v>
      </c>
      <c r="AS90" s="170">
        <v>389651.18</v>
      </c>
      <c r="AT90" s="170">
        <v>402036.27</v>
      </c>
      <c r="AU90" s="170">
        <v>403878.26</v>
      </c>
      <c r="AV90" s="170">
        <v>405479.42</v>
      </c>
      <c r="AW90" s="170">
        <v>102940.98</v>
      </c>
      <c r="AX90" s="170">
        <v>2965.97</v>
      </c>
      <c r="AY90" s="170">
        <v>2983.82</v>
      </c>
      <c r="AZ90" s="170">
        <v>3048.9</v>
      </c>
      <c r="BA90" s="170">
        <v>3049.18</v>
      </c>
      <c r="BB90" s="170">
        <v>-0.56</v>
      </c>
      <c r="BC90" s="170">
        <v>54.93</v>
      </c>
      <c r="BD90" s="170">
        <v>538.77</v>
      </c>
      <c r="BE90" s="170">
        <v>602.03</v>
      </c>
      <c r="BF90" s="170">
        <v>602.03</v>
      </c>
      <c r="BG90" s="170">
        <v>602.03</v>
      </c>
      <c r="BH90" s="170">
        <v>602.03</v>
      </c>
      <c r="BI90" s="337" t="s">
        <v>2543</v>
      </c>
      <c r="BJ90" s="170">
        <v>0.0</v>
      </c>
      <c r="BK90" s="170" t="s">
        <v>2543</v>
      </c>
      <c r="BL90" s="170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6" t="s">
        <v>2523</v>
      </c>
      <c r="B91" s="238" t="s">
        <v>2789</v>
      </c>
      <c r="C91" s="329" t="s">
        <v>2790</v>
      </c>
      <c r="D91" s="318" t="s">
        <v>2526</v>
      </c>
      <c r="E91" s="318" t="s">
        <v>29</v>
      </c>
      <c r="F91" s="95" t="s">
        <v>2526</v>
      </c>
      <c r="G91" s="44" t="str">
        <f t="shared" si="1"/>
        <v>Augusto</v>
      </c>
      <c r="H91" s="330" t="s">
        <v>186</v>
      </c>
      <c r="I91" s="46" t="s">
        <v>24</v>
      </c>
      <c r="J91" s="318" t="str">
        <f t="shared" si="2"/>
        <v>Não</v>
      </c>
      <c r="K91" s="336">
        <v>44118.0</v>
      </c>
      <c r="L91" s="336">
        <v>44482.0</v>
      </c>
      <c r="M91" s="95" t="s">
        <v>41</v>
      </c>
      <c r="N91" s="332">
        <v>0.015</v>
      </c>
      <c r="O91" s="318" t="s">
        <v>42</v>
      </c>
      <c r="P91" s="321">
        <v>0.1</v>
      </c>
      <c r="Q91" s="95" t="str">
        <f>IFERROR(VLOOKUP(F91,'Cadastro de assessores'!A:B,2,FALSE),"Não Cadastrado")</f>
        <v>18986</v>
      </c>
      <c r="R91" s="95" t="s">
        <v>2540</v>
      </c>
      <c r="S91" s="336">
        <v>44118.0</v>
      </c>
      <c r="T91" s="168"/>
      <c r="U91" s="168"/>
      <c r="V91" s="45" t="s">
        <v>365</v>
      </c>
      <c r="W91" s="13" t="s">
        <v>2791</v>
      </c>
      <c r="X91" s="95" t="s">
        <v>29</v>
      </c>
      <c r="Y91" s="51" t="str">
        <f t="shared" si="3"/>
        <v>Encerrado</v>
      </c>
      <c r="Z91" s="324"/>
      <c r="AA91" s="95" t="str">
        <f t="shared" si="4"/>
        <v>Varejo</v>
      </c>
      <c r="AB91" s="13" t="s">
        <v>124</v>
      </c>
      <c r="AC91" s="95"/>
      <c r="AD91" s="95" t="s">
        <v>2788</v>
      </c>
      <c r="AE91" s="335"/>
      <c r="AF91" s="335"/>
      <c r="AG91" s="335"/>
      <c r="AH91" s="170"/>
      <c r="AI91" s="170"/>
      <c r="AJ91" s="335"/>
      <c r="AK91" s="335"/>
      <c r="AL91" s="335"/>
      <c r="AM91" s="170">
        <v>0.0</v>
      </c>
      <c r="AN91" s="170">
        <v>98847.86</v>
      </c>
      <c r="AO91" s="170">
        <v>102801.87</v>
      </c>
      <c r="AP91" s="170">
        <v>104422.97</v>
      </c>
      <c r="AQ91" s="170">
        <v>103605.01</v>
      </c>
      <c r="AR91" s="170">
        <v>100627.67</v>
      </c>
      <c r="AS91" s="170">
        <v>99788.99</v>
      </c>
      <c r="AT91" s="170">
        <v>103024.54</v>
      </c>
      <c r="AU91" s="170">
        <v>103360.58</v>
      </c>
      <c r="AV91" s="170">
        <v>103664.69</v>
      </c>
      <c r="AW91" s="170">
        <v>870.26</v>
      </c>
      <c r="AX91" s="170">
        <v>670.03</v>
      </c>
      <c r="AY91" s="170">
        <v>670.03</v>
      </c>
      <c r="AZ91" s="170">
        <v>693.98</v>
      </c>
      <c r="BA91" s="170">
        <v>693.98</v>
      </c>
      <c r="BB91" s="170"/>
      <c r="BC91" s="170">
        <v>13.53</v>
      </c>
      <c r="BD91" s="170">
        <v>133.77</v>
      </c>
      <c r="BE91" s="170">
        <v>146.9</v>
      </c>
      <c r="BF91" s="170">
        <v>146.9</v>
      </c>
      <c r="BG91" s="170">
        <v>146.9</v>
      </c>
      <c r="BH91" s="170">
        <v>146.9</v>
      </c>
      <c r="BI91" s="337" t="s">
        <v>2543</v>
      </c>
      <c r="BJ91" s="170">
        <v>0.0</v>
      </c>
      <c r="BK91" s="170" t="s">
        <v>2543</v>
      </c>
      <c r="BL91" s="170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6" t="s">
        <v>2523</v>
      </c>
      <c r="B92" s="238" t="s">
        <v>2792</v>
      </c>
      <c r="C92" s="329" t="s">
        <v>2793</v>
      </c>
      <c r="D92" s="318" t="s">
        <v>18</v>
      </c>
      <c r="E92" s="318" t="s">
        <v>175</v>
      </c>
      <c r="F92" s="95" t="s">
        <v>176</v>
      </c>
      <c r="G92" s="44" t="str">
        <f t="shared" si="1"/>
        <v>Augusto</v>
      </c>
      <c r="H92" s="330" t="s">
        <v>186</v>
      </c>
      <c r="I92" s="46" t="s">
        <v>24</v>
      </c>
      <c r="J92" s="318" t="str">
        <f t="shared" si="2"/>
        <v>Não</v>
      </c>
      <c r="K92" s="336">
        <v>44328.0</v>
      </c>
      <c r="L92" s="336">
        <v>44701.0</v>
      </c>
      <c r="M92" s="95" t="s">
        <v>41</v>
      </c>
      <c r="N92" s="332">
        <v>0.015</v>
      </c>
      <c r="O92" s="318" t="s">
        <v>42</v>
      </c>
      <c r="P92" s="321">
        <v>0.1</v>
      </c>
      <c r="Q92" s="95" t="str">
        <f>IFERROR(VLOOKUP(F92,'Cadastro de assessores'!A:B,2,FALSE),"Não Cadastrado")</f>
        <v>250</v>
      </c>
      <c r="R92" s="95" t="s">
        <v>2540</v>
      </c>
      <c r="S92" s="336">
        <v>44328.0</v>
      </c>
      <c r="T92" s="50"/>
      <c r="U92" s="50"/>
      <c r="V92" s="45" t="s">
        <v>113</v>
      </c>
      <c r="W92" s="13" t="s">
        <v>2794</v>
      </c>
      <c r="X92" s="163" t="s">
        <v>179</v>
      </c>
      <c r="Y92" s="51" t="str">
        <f t="shared" si="3"/>
        <v>Encerrado</v>
      </c>
      <c r="Z92" s="324"/>
      <c r="AA92" s="95" t="str">
        <f t="shared" si="4"/>
        <v>Varejo</v>
      </c>
      <c r="AB92" s="13" t="s">
        <v>124</v>
      </c>
      <c r="AC92" s="95"/>
      <c r="AD92" s="95" t="s">
        <v>2586</v>
      </c>
      <c r="AE92" s="190"/>
      <c r="AF92" s="190"/>
      <c r="AG92" s="190"/>
      <c r="AH92" s="190"/>
      <c r="AI92" s="190"/>
      <c r="AJ92" s="190"/>
      <c r="AK92" s="190"/>
      <c r="AL92" s="190"/>
      <c r="AM92" s="190"/>
      <c r="AN92" s="190"/>
      <c r="AO92" s="190"/>
      <c r="AP92" s="190"/>
      <c r="AQ92" s="190"/>
      <c r="AR92" s="170"/>
      <c r="AS92" s="170"/>
      <c r="AT92" s="170"/>
      <c r="AU92" s="170"/>
      <c r="AV92" s="170"/>
      <c r="AW92" s="170">
        <v>601379.44</v>
      </c>
      <c r="AX92" s="170">
        <v>320167.31</v>
      </c>
      <c r="AY92" s="170">
        <v>316991.36</v>
      </c>
      <c r="AZ92" s="170">
        <v>240895.03</v>
      </c>
      <c r="BA92" s="170">
        <v>145454.98</v>
      </c>
      <c r="BB92" s="170">
        <v>142365.03</v>
      </c>
      <c r="BC92" s="170">
        <v>95266.49</v>
      </c>
      <c r="BD92" s="170">
        <v>73406.35</v>
      </c>
      <c r="BE92" s="170">
        <v>76523.59</v>
      </c>
      <c r="BF92" s="170">
        <v>73024.67</v>
      </c>
      <c r="BG92" s="170">
        <v>58334.69</v>
      </c>
      <c r="BH92" s="170">
        <v>55977.49</v>
      </c>
      <c r="BI92" s="170" t="s">
        <v>2543</v>
      </c>
      <c r="BJ92" s="170">
        <v>0.0</v>
      </c>
      <c r="BK92" s="170" t="s">
        <v>2543</v>
      </c>
      <c r="BL92" s="170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6" t="s">
        <v>2523</v>
      </c>
      <c r="B93" s="238" t="s">
        <v>2795</v>
      </c>
      <c r="C93" s="329" t="s">
        <v>2796</v>
      </c>
      <c r="D93" s="318" t="s">
        <v>2636</v>
      </c>
      <c r="E93" s="318" t="s">
        <v>29</v>
      </c>
      <c r="F93" s="95" t="s">
        <v>2636</v>
      </c>
      <c r="G93" s="44" t="str">
        <f t="shared" si="1"/>
        <v>Breno</v>
      </c>
      <c r="H93" s="164" t="s">
        <v>111</v>
      </c>
      <c r="I93" s="46" t="s">
        <v>24</v>
      </c>
      <c r="J93" s="318" t="str">
        <f t="shared" si="2"/>
        <v>Não</v>
      </c>
      <c r="K93" s="336">
        <v>43384.0</v>
      </c>
      <c r="L93" s="95"/>
      <c r="M93" s="95" t="s">
        <v>190</v>
      </c>
      <c r="N93" s="332">
        <v>0.01</v>
      </c>
      <c r="O93" s="318" t="s">
        <v>2528</v>
      </c>
      <c r="P93" s="321">
        <v>0.0</v>
      </c>
      <c r="Q93" s="95" t="str">
        <f>IFERROR(VLOOKUP(F93,'Cadastro de assessores'!A:B,2,FALSE),"Não Cadastrado")</f>
        <v>22400</v>
      </c>
      <c r="R93" s="95" t="s">
        <v>111</v>
      </c>
      <c r="S93" s="336">
        <v>43384.0</v>
      </c>
      <c r="T93" s="168"/>
      <c r="U93" s="168"/>
      <c r="V93" s="45" t="s">
        <v>113</v>
      </c>
      <c r="W93" s="13" t="s">
        <v>2797</v>
      </c>
      <c r="X93" s="95" t="s">
        <v>29</v>
      </c>
      <c r="Y93" s="51" t="str">
        <f t="shared" si="3"/>
        <v>Ativo</v>
      </c>
      <c r="Z93" s="324"/>
      <c r="AA93" s="95" t="str">
        <f t="shared" si="4"/>
        <v>Varejo</v>
      </c>
      <c r="AB93" s="13" t="s">
        <v>124</v>
      </c>
      <c r="AC93" s="95"/>
      <c r="AD93" s="95" t="s">
        <v>2579</v>
      </c>
      <c r="AE93" s="170">
        <v>205068.75</v>
      </c>
      <c r="AF93" s="170">
        <v>194637.58</v>
      </c>
      <c r="AG93" s="170">
        <v>149672.14</v>
      </c>
      <c r="AH93" s="170">
        <v>173036.8</v>
      </c>
      <c r="AI93" s="170">
        <v>181072.38</v>
      </c>
      <c r="AJ93" s="170">
        <v>191574.28</v>
      </c>
      <c r="AK93" s="170">
        <v>206479.45</v>
      </c>
      <c r="AL93" s="170">
        <v>196276.75</v>
      </c>
      <c r="AM93" s="170">
        <v>188459.12</v>
      </c>
      <c r="AN93" s="170">
        <v>195882.41</v>
      </c>
      <c r="AO93" s="170">
        <v>223676.02</v>
      </c>
      <c r="AP93" s="170">
        <v>235669.93</v>
      </c>
      <c r="AQ93" s="170">
        <v>232670.34</v>
      </c>
      <c r="AR93" s="170">
        <v>219967.46</v>
      </c>
      <c r="AS93" s="170">
        <v>213179.34</v>
      </c>
      <c r="AT93" s="170">
        <v>225469.26</v>
      </c>
      <c r="AU93" s="170">
        <v>234844.84</v>
      </c>
      <c r="AV93" s="170">
        <v>236584.69</v>
      </c>
      <c r="AW93" s="170">
        <v>246589.27</v>
      </c>
      <c r="AX93" s="170">
        <v>243281.18</v>
      </c>
      <c r="AY93" s="170">
        <v>236355.29</v>
      </c>
      <c r="AZ93" s="170">
        <v>226144.2</v>
      </c>
      <c r="BA93" s="170">
        <v>215176.48</v>
      </c>
      <c r="BB93" s="170">
        <v>202879.39</v>
      </c>
      <c r="BC93" s="170">
        <v>197165.96</v>
      </c>
      <c r="BD93" s="170">
        <v>199309.59</v>
      </c>
      <c r="BE93" s="170">
        <v>210785.69</v>
      </c>
      <c r="BF93" s="170">
        <v>213489.51</v>
      </c>
      <c r="BG93" s="170">
        <v>229383.99</v>
      </c>
      <c r="BH93" s="170">
        <v>219018.86</v>
      </c>
      <c r="BI93" s="170">
        <v>214069.43</v>
      </c>
      <c r="BJ93" s="170">
        <v>204305.98</v>
      </c>
      <c r="BK93" s="170">
        <v>214189.2</v>
      </c>
      <c r="BL93" s="170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6" t="s">
        <v>2523</v>
      </c>
      <c r="B94" s="42" t="s">
        <v>2798</v>
      </c>
      <c r="C94" s="364" t="s">
        <v>2799</v>
      </c>
      <c r="D94" s="318" t="s">
        <v>18</v>
      </c>
      <c r="E94" s="318" t="s">
        <v>175</v>
      </c>
      <c r="F94" s="163" t="s">
        <v>197</v>
      </c>
      <c r="G94" s="44" t="str">
        <f t="shared" si="1"/>
        <v>Augusto</v>
      </c>
      <c r="H94" s="330" t="s">
        <v>186</v>
      </c>
      <c r="I94" s="46" t="s">
        <v>24</v>
      </c>
      <c r="J94" s="318" t="str">
        <f t="shared" si="2"/>
        <v>Não</v>
      </c>
      <c r="K94" s="72">
        <v>44393.0</v>
      </c>
      <c r="L94" s="72">
        <v>44701.0</v>
      </c>
      <c r="M94" s="45" t="s">
        <v>385</v>
      </c>
      <c r="N94" s="332">
        <v>0.003</v>
      </c>
      <c r="O94" s="318" t="s">
        <v>2528</v>
      </c>
      <c r="P94" s="321">
        <v>0.0</v>
      </c>
      <c r="Q94" s="163" t="str">
        <f>IFERROR(VLOOKUP(F94,'Cadastro de assessores'!A:B,2,FALSE),"Não Cadastrado")</f>
        <v>28411</v>
      </c>
      <c r="R94" s="95" t="s">
        <v>2540</v>
      </c>
      <c r="S94" s="72">
        <v>44393.0</v>
      </c>
      <c r="T94" s="50"/>
      <c r="U94" s="50"/>
      <c r="V94" s="45" t="s">
        <v>365</v>
      </c>
      <c r="W94" s="5" t="s">
        <v>2800</v>
      </c>
      <c r="X94" s="163" t="s">
        <v>179</v>
      </c>
      <c r="Y94" s="51" t="str">
        <f t="shared" si="3"/>
        <v>Encerrado</v>
      </c>
      <c r="Z94" s="324"/>
      <c r="AA94" s="95" t="str">
        <f t="shared" si="4"/>
        <v/>
      </c>
      <c r="AB94" s="95"/>
      <c r="AC94" s="95"/>
      <c r="AD94" s="95" t="s">
        <v>2586</v>
      </c>
      <c r="AE94" s="190"/>
      <c r="AF94" s="190"/>
      <c r="AG94" s="190"/>
      <c r="AH94" s="190"/>
      <c r="AI94" s="190"/>
      <c r="AJ94" s="190"/>
      <c r="AK94" s="190"/>
      <c r="AL94" s="190"/>
      <c r="AM94" s="190"/>
      <c r="AN94" s="190"/>
      <c r="AO94" s="190"/>
      <c r="AP94" s="190"/>
      <c r="AQ94" s="170"/>
      <c r="AR94" s="170"/>
      <c r="AS94" s="170"/>
      <c r="AT94" s="170"/>
      <c r="AU94" s="170"/>
      <c r="AV94" s="170"/>
      <c r="AW94" s="170"/>
      <c r="AX94" s="190"/>
      <c r="AY94" s="170">
        <v>689777.47</v>
      </c>
      <c r="AZ94" s="170">
        <v>579324.72</v>
      </c>
      <c r="BA94" s="170">
        <v>537118.57</v>
      </c>
      <c r="BB94" s="170">
        <v>285605.32</v>
      </c>
      <c r="BC94" s="170"/>
      <c r="BD94" s="170"/>
      <c r="BE94" s="170"/>
      <c r="BF94" s="170">
        <v>0.0</v>
      </c>
      <c r="BG94" s="170">
        <v>0.0</v>
      </c>
      <c r="BH94" s="170">
        <v>0.0</v>
      </c>
      <c r="BI94" s="170" t="s">
        <v>2543</v>
      </c>
      <c r="BJ94" s="170">
        <v>0.0</v>
      </c>
      <c r="BK94" s="170" t="s">
        <v>2543</v>
      </c>
      <c r="BL94" s="170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6" t="s">
        <v>2523</v>
      </c>
      <c r="B95" s="234" t="s">
        <v>2801</v>
      </c>
      <c r="C95" s="329" t="s">
        <v>2802</v>
      </c>
      <c r="D95" s="318" t="s">
        <v>18</v>
      </c>
      <c r="E95" s="318" t="s">
        <v>29</v>
      </c>
      <c r="F95" s="323" t="s">
        <v>127</v>
      </c>
      <c r="G95" s="44" t="str">
        <f t="shared" si="1"/>
        <v>Breno</v>
      </c>
      <c r="H95" s="330" t="s">
        <v>111</v>
      </c>
      <c r="I95" s="46" t="s">
        <v>24</v>
      </c>
      <c r="J95" s="318" t="str">
        <f t="shared" si="2"/>
        <v>Não</v>
      </c>
      <c r="K95" s="319">
        <v>43713.0</v>
      </c>
      <c r="L95" s="331"/>
      <c r="M95" s="95" t="s">
        <v>112</v>
      </c>
      <c r="N95" s="320">
        <v>0.01</v>
      </c>
      <c r="O95" s="318" t="s">
        <v>2528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111</v>
      </c>
      <c r="S95" s="319">
        <v>43713.0</v>
      </c>
      <c r="T95" s="168"/>
      <c r="U95" s="334" t="s">
        <v>2803</v>
      </c>
      <c r="V95" s="45" t="s">
        <v>113</v>
      </c>
      <c r="W95" s="13" t="s">
        <v>2804</v>
      </c>
      <c r="X95" s="95" t="s">
        <v>29</v>
      </c>
      <c r="Y95" s="51" t="str">
        <f t="shared" si="3"/>
        <v>Ativo</v>
      </c>
      <c r="Z95" s="324"/>
      <c r="AA95" s="95" t="str">
        <f t="shared" si="4"/>
        <v>Varejo</v>
      </c>
      <c r="AB95" s="13" t="s">
        <v>124</v>
      </c>
      <c r="AC95" s="95"/>
      <c r="AD95" s="95" t="s">
        <v>2568</v>
      </c>
      <c r="AE95" s="170">
        <v>164108.33</v>
      </c>
      <c r="AF95" s="170">
        <v>161984.91</v>
      </c>
      <c r="AG95" s="170">
        <v>157060.91</v>
      </c>
      <c r="AH95" s="170">
        <v>158131.67</v>
      </c>
      <c r="AI95" s="170">
        <v>159250.76</v>
      </c>
      <c r="AJ95" s="170">
        <v>209349.19</v>
      </c>
      <c r="AK95" s="170">
        <v>212035.4</v>
      </c>
      <c r="AL95" s="170">
        <v>209328.36</v>
      </c>
      <c r="AM95" s="170">
        <v>206677.93</v>
      </c>
      <c r="AN95" s="170">
        <v>206164.36</v>
      </c>
      <c r="AO95" s="170">
        <v>212425.61</v>
      </c>
      <c r="AP95" s="170">
        <v>214945.96</v>
      </c>
      <c r="AQ95" s="170">
        <v>213292.15</v>
      </c>
      <c r="AR95" s="170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70">
        <v>213358.23</v>
      </c>
      <c r="AY95" s="170">
        <v>212709.41</v>
      </c>
      <c r="AZ95" s="170">
        <v>211090.65</v>
      </c>
      <c r="BA95" s="170">
        <v>185184.42</v>
      </c>
      <c r="BB95" s="170">
        <v>207080.61</v>
      </c>
      <c r="BC95" s="170">
        <v>207069.91</v>
      </c>
      <c r="BD95" s="170">
        <v>208926.35</v>
      </c>
      <c r="BE95" s="170">
        <v>211790.32</v>
      </c>
      <c r="BF95" s="170">
        <v>213724.62</v>
      </c>
      <c r="BG95" s="170">
        <v>218766.97</v>
      </c>
      <c r="BH95" s="170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6" t="s">
        <v>2523</v>
      </c>
      <c r="B96" s="234" t="s">
        <v>2805</v>
      </c>
      <c r="C96" s="218" t="s">
        <v>2806</v>
      </c>
      <c r="D96" s="318" t="s">
        <v>18</v>
      </c>
      <c r="E96" s="318" t="s">
        <v>175</v>
      </c>
      <c r="F96" s="95" t="s">
        <v>176</v>
      </c>
      <c r="G96" s="44" t="str">
        <f t="shared" si="1"/>
        <v>Augusto</v>
      </c>
      <c r="H96" s="164" t="s">
        <v>147</v>
      </c>
      <c r="I96" s="51" t="s">
        <v>220</v>
      </c>
      <c r="J96" s="318" t="str">
        <f t="shared" si="2"/>
        <v>Não</v>
      </c>
      <c r="K96" s="319">
        <v>44838.0</v>
      </c>
      <c r="L96" s="95"/>
      <c r="M96" s="95" t="s">
        <v>51</v>
      </c>
      <c r="N96" s="332">
        <v>0.01</v>
      </c>
      <c r="O96" s="318" t="s">
        <v>2528</v>
      </c>
      <c r="P96" s="321">
        <v>0.0</v>
      </c>
      <c r="Q96" s="95" t="str">
        <f>IFERROR(VLOOKUP(F96,'Cadastro de assessores'!A:B,2,FALSE),"Não Cadastrado")</f>
        <v>250</v>
      </c>
      <c r="R96" s="318" t="s">
        <v>111</v>
      </c>
      <c r="S96" s="319">
        <v>44831.0</v>
      </c>
      <c r="T96" s="74"/>
      <c r="U96" s="168" t="s">
        <v>2807</v>
      </c>
      <c r="V96" s="45" t="s">
        <v>113</v>
      </c>
      <c r="W96" s="13" t="s">
        <v>2808</v>
      </c>
      <c r="X96" s="5" t="s">
        <v>179</v>
      </c>
      <c r="Y96" s="51" t="str">
        <f t="shared" si="3"/>
        <v>Ativo</v>
      </c>
      <c r="Z96" s="324"/>
      <c r="AA96" s="95" t="str">
        <f t="shared" si="4"/>
        <v/>
      </c>
      <c r="AB96" s="13" t="s">
        <v>124</v>
      </c>
      <c r="AC96" s="95"/>
      <c r="AD96" s="9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70"/>
      <c r="AS96" s="325"/>
      <c r="AT96" s="325"/>
      <c r="AU96" s="325"/>
      <c r="AV96" s="325"/>
      <c r="AW96" s="325"/>
      <c r="AX96" s="170"/>
      <c r="AY96" s="170"/>
      <c r="AZ96" s="170"/>
      <c r="BA96" s="170"/>
      <c r="BB96" s="170"/>
      <c r="BC96" s="170"/>
      <c r="BD96" s="170"/>
      <c r="BE96" s="170"/>
      <c r="BF96" s="170"/>
      <c r="BG96" s="170"/>
      <c r="BH96" s="170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6" t="s">
        <v>2523</v>
      </c>
      <c r="B97" s="234" t="s">
        <v>735</v>
      </c>
      <c r="C97" s="218" t="s">
        <v>2809</v>
      </c>
      <c r="D97" s="318" t="s">
        <v>18</v>
      </c>
      <c r="E97" s="318" t="s">
        <v>175</v>
      </c>
      <c r="F97" s="318" t="s">
        <v>2611</v>
      </c>
      <c r="G97" s="44" t="str">
        <f t="shared" si="1"/>
        <v>Augusto</v>
      </c>
      <c r="H97" s="164" t="s">
        <v>147</v>
      </c>
      <c r="I97" s="51" t="s">
        <v>220</v>
      </c>
      <c r="J97" s="318" t="str">
        <f t="shared" si="2"/>
        <v>Não</v>
      </c>
      <c r="K97" s="319">
        <v>44299.0</v>
      </c>
      <c r="L97" s="95"/>
      <c r="M97" s="95" t="s">
        <v>41</v>
      </c>
      <c r="N97" s="332">
        <v>0.015</v>
      </c>
      <c r="O97" s="318" t="s">
        <v>42</v>
      </c>
      <c r="P97" s="321">
        <v>0.1</v>
      </c>
      <c r="Q97" s="318" t="str">
        <f>IFERROR(VLOOKUP(F97,'Cadastro de assessores'!A:B,2,FALSE),"Não Cadastrado")</f>
        <v>22066</v>
      </c>
      <c r="R97" s="318" t="s">
        <v>111</v>
      </c>
      <c r="S97" s="319">
        <v>44299.0</v>
      </c>
      <c r="T97" s="74"/>
      <c r="U97" s="168" t="s">
        <v>2810</v>
      </c>
      <c r="V97" s="45" t="s">
        <v>113</v>
      </c>
      <c r="W97" s="13" t="s">
        <v>737</v>
      </c>
      <c r="X97" s="163" t="s">
        <v>179</v>
      </c>
      <c r="Y97" s="51" t="str">
        <f t="shared" si="3"/>
        <v>Ativo</v>
      </c>
      <c r="Z97" s="324"/>
      <c r="AA97" s="95" t="str">
        <f t="shared" si="4"/>
        <v>Varejo</v>
      </c>
      <c r="AB97" s="13" t="s">
        <v>124</v>
      </c>
      <c r="AC97" s="95"/>
      <c r="AD97" s="95" t="s">
        <v>2586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70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70">
        <v>365882.77</v>
      </c>
      <c r="AY97" s="170">
        <v>363978.78</v>
      </c>
      <c r="AZ97" s="170">
        <v>358346.73</v>
      </c>
      <c r="BA97" s="170">
        <v>320440.45</v>
      </c>
      <c r="BB97" s="170">
        <v>293354.03</v>
      </c>
      <c r="BC97" s="170">
        <v>241357.78</v>
      </c>
      <c r="BD97" s="170">
        <v>242344.82</v>
      </c>
      <c r="BE97" s="170">
        <v>245494.33</v>
      </c>
      <c r="BF97" s="170">
        <v>247016.97</v>
      </c>
      <c r="BG97" s="170">
        <v>256557.7</v>
      </c>
      <c r="BH97" s="170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6" t="s">
        <v>2523</v>
      </c>
      <c r="B98" s="234" t="s">
        <v>2811</v>
      </c>
      <c r="C98" s="329" t="s">
        <v>2812</v>
      </c>
      <c r="D98" s="318" t="s">
        <v>2526</v>
      </c>
      <c r="E98" s="318" t="s">
        <v>29</v>
      </c>
      <c r="F98" s="318" t="s">
        <v>2527</v>
      </c>
      <c r="G98" s="44" t="str">
        <f t="shared" si="1"/>
        <v>Augusto</v>
      </c>
      <c r="H98" s="164" t="s">
        <v>147</v>
      </c>
      <c r="I98" s="51" t="s">
        <v>220</v>
      </c>
      <c r="J98" s="318" t="str">
        <f t="shared" si="2"/>
        <v>Não</v>
      </c>
      <c r="K98" s="319">
        <v>43895.0</v>
      </c>
      <c r="L98" s="95"/>
      <c r="M98" s="95" t="s">
        <v>112</v>
      </c>
      <c r="N98" s="332">
        <v>0.012</v>
      </c>
      <c r="O98" s="318" t="s">
        <v>2528</v>
      </c>
      <c r="P98" s="321">
        <v>0.0</v>
      </c>
      <c r="Q98" s="318" t="str">
        <f>IFERROR(VLOOKUP(F98,'Cadastro de assessores'!A:B,2,FALSE),"Não Cadastrado")</f>
        <v>17573</v>
      </c>
      <c r="R98" s="318" t="s">
        <v>111</v>
      </c>
      <c r="S98" s="319">
        <v>43894.0</v>
      </c>
      <c r="T98" s="168"/>
      <c r="U98" s="168" t="s">
        <v>2813</v>
      </c>
      <c r="V98" s="45" t="s">
        <v>113</v>
      </c>
      <c r="W98" s="13" t="s">
        <v>2814</v>
      </c>
      <c r="X98" s="95" t="s">
        <v>29</v>
      </c>
      <c r="Y98" s="51" t="str">
        <f t="shared" si="3"/>
        <v>Ativo</v>
      </c>
      <c r="Z98" s="324"/>
      <c r="AA98" s="95" t="str">
        <f t="shared" si="4"/>
        <v>Varejo</v>
      </c>
      <c r="AB98" s="13" t="s">
        <v>124</v>
      </c>
      <c r="AC98" s="95"/>
      <c r="AD98" s="95" t="s">
        <v>2579</v>
      </c>
      <c r="AE98" s="170">
        <v>0.0</v>
      </c>
      <c r="AF98" s="170">
        <v>0.0</v>
      </c>
      <c r="AG98" s="170">
        <v>94729.27</v>
      </c>
      <c r="AH98" s="170">
        <v>96106.67</v>
      </c>
      <c r="AI98" s="170">
        <v>97058.93</v>
      </c>
      <c r="AJ98" s="170">
        <v>97294.82</v>
      </c>
      <c r="AK98" s="170">
        <v>98132.87</v>
      </c>
      <c r="AL98" s="170">
        <v>97107.15</v>
      </c>
      <c r="AM98" s="170">
        <v>95774.77</v>
      </c>
      <c r="AN98" s="170">
        <v>95565.18</v>
      </c>
      <c r="AO98" s="170">
        <v>98272.39</v>
      </c>
      <c r="AP98" s="170">
        <v>98872.88</v>
      </c>
      <c r="AQ98" s="170">
        <v>97974.71</v>
      </c>
      <c r="AR98" s="170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70">
        <v>96897.84</v>
      </c>
      <c r="AY98" s="170">
        <v>96742.59</v>
      </c>
      <c r="AZ98" s="170">
        <v>95967.92</v>
      </c>
      <c r="BA98" s="170">
        <v>95292.46</v>
      </c>
      <c r="BB98" s="170">
        <v>94239.23</v>
      </c>
      <c r="BC98" s="170">
        <v>94098.53</v>
      </c>
      <c r="BD98" s="170">
        <v>94532.12</v>
      </c>
      <c r="BE98" s="170">
        <v>96062.78</v>
      </c>
      <c r="BF98" s="170">
        <v>96727.4</v>
      </c>
      <c r="BG98" s="170">
        <v>98642.63</v>
      </c>
      <c r="BH98" s="170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6" t="s">
        <v>2523</v>
      </c>
      <c r="B99" s="234" t="s">
        <v>2815</v>
      </c>
      <c r="C99" s="329" t="s">
        <v>2816</v>
      </c>
      <c r="D99" s="318" t="s">
        <v>2526</v>
      </c>
      <c r="E99" s="318" t="s">
        <v>29</v>
      </c>
      <c r="F99" s="95" t="s">
        <v>2539</v>
      </c>
      <c r="G99" s="44" t="str">
        <f t="shared" si="1"/>
        <v>Augusto</v>
      </c>
      <c r="H99" s="330" t="s">
        <v>186</v>
      </c>
      <c r="I99" s="46" t="s">
        <v>24</v>
      </c>
      <c r="J99" s="318" t="str">
        <f t="shared" si="2"/>
        <v>Não</v>
      </c>
      <c r="K99" s="331">
        <v>43913.0</v>
      </c>
      <c r="L99" s="331">
        <v>44086.0</v>
      </c>
      <c r="M99" s="95" t="s">
        <v>41</v>
      </c>
      <c r="N99" s="332">
        <v>0.015</v>
      </c>
      <c r="O99" s="318" t="s">
        <v>42</v>
      </c>
      <c r="P99" s="321">
        <v>0.1</v>
      </c>
      <c r="Q99" s="95" t="str">
        <f>IFERROR(VLOOKUP(F99,'Cadastro de assessores'!A:B,2,FALSE),"Não Cadastrado")</f>
        <v>2971</v>
      </c>
      <c r="R99" s="95" t="s">
        <v>2540</v>
      </c>
      <c r="S99" s="331">
        <v>43913.0</v>
      </c>
      <c r="T99" s="168"/>
      <c r="U99" s="168"/>
      <c r="V99" s="45" t="s">
        <v>113</v>
      </c>
      <c r="W99" s="13" t="s">
        <v>2817</v>
      </c>
      <c r="X99" s="95" t="s">
        <v>19</v>
      </c>
      <c r="Y99" s="51" t="str">
        <f t="shared" si="3"/>
        <v>Encerrado</v>
      </c>
      <c r="Z99" s="324"/>
      <c r="AA99" s="95" t="str">
        <f t="shared" si="4"/>
        <v/>
      </c>
      <c r="AB99" s="95"/>
      <c r="AC99" s="95"/>
      <c r="AD99" s="95" t="s">
        <v>2818</v>
      </c>
      <c r="AE99" s="170">
        <v>0.0</v>
      </c>
      <c r="AF99" s="170">
        <v>0.0</v>
      </c>
      <c r="AG99" s="170">
        <v>140065.04</v>
      </c>
      <c r="AH99" s="170">
        <v>140445.03</v>
      </c>
      <c r="AI99" s="170">
        <v>40501.2</v>
      </c>
      <c r="AJ99" s="170">
        <v>40078.02</v>
      </c>
      <c r="AK99" s="170">
        <v>40024.08</v>
      </c>
      <c r="AL99" s="170">
        <v>0.0</v>
      </c>
      <c r="AM99" s="335"/>
      <c r="AN99" s="335"/>
      <c r="AO99" s="335"/>
      <c r="AP99" s="335"/>
      <c r="AQ99" s="335"/>
      <c r="AR99" s="170"/>
      <c r="AS99" s="170"/>
      <c r="AT99" s="170"/>
      <c r="AU99" s="170"/>
      <c r="AV99" s="170"/>
      <c r="AW99" s="170"/>
      <c r="AX99" s="335"/>
      <c r="AY99" s="335"/>
      <c r="AZ99" s="335"/>
      <c r="BA99" s="170"/>
      <c r="BB99" s="170"/>
      <c r="BC99" s="170"/>
      <c r="BD99" s="170"/>
      <c r="BE99" s="170"/>
      <c r="BF99" s="170">
        <v>0.0</v>
      </c>
      <c r="BG99" s="170">
        <v>0.0</v>
      </c>
      <c r="BH99" s="170">
        <v>0.0</v>
      </c>
      <c r="BI99" s="170" t="s">
        <v>2543</v>
      </c>
      <c r="BJ99" s="170">
        <v>0.0</v>
      </c>
      <c r="BK99" s="170" t="s">
        <v>2543</v>
      </c>
      <c r="BL99" s="170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6" t="s">
        <v>2523</v>
      </c>
      <c r="B100" s="234" t="s">
        <v>2819</v>
      </c>
      <c r="C100" s="329" t="s">
        <v>2820</v>
      </c>
      <c r="D100" s="318" t="s">
        <v>18</v>
      </c>
      <c r="E100" s="318" t="s">
        <v>29</v>
      </c>
      <c r="F100" s="318" t="s">
        <v>167</v>
      </c>
      <c r="G100" s="44" t="str">
        <f t="shared" si="1"/>
        <v>Augusto</v>
      </c>
      <c r="H100" s="164" t="s">
        <v>147</v>
      </c>
      <c r="I100" s="51" t="s">
        <v>220</v>
      </c>
      <c r="J100" s="318" t="str">
        <f t="shared" si="2"/>
        <v>Não</v>
      </c>
      <c r="K100" s="319">
        <v>43860.0</v>
      </c>
      <c r="L100" s="95"/>
      <c r="M100" s="95" t="s">
        <v>41</v>
      </c>
      <c r="N100" s="332">
        <v>0.015</v>
      </c>
      <c r="O100" s="318" t="s">
        <v>2528</v>
      </c>
      <c r="P100" s="321">
        <v>0.0</v>
      </c>
      <c r="Q100" s="318">
        <f>IFERROR(VLOOKUP(F100,'Cadastro de assessores'!A:B,2,FALSE),"Não Cadastrado")</f>
        <v>12344</v>
      </c>
      <c r="R100" s="318" t="s">
        <v>111</v>
      </c>
      <c r="S100" s="319">
        <v>43860.0</v>
      </c>
      <c r="T100" s="63"/>
      <c r="U100" s="334" t="s">
        <v>2821</v>
      </c>
      <c r="V100" s="45" t="s">
        <v>113</v>
      </c>
      <c r="W100" s="13" t="s">
        <v>2822</v>
      </c>
      <c r="X100" s="95" t="s">
        <v>29</v>
      </c>
      <c r="Y100" s="51" t="str">
        <f t="shared" si="3"/>
        <v>Ativo</v>
      </c>
      <c r="Z100" s="324"/>
      <c r="AA100" s="95" t="str">
        <f t="shared" si="4"/>
        <v>Qualificado</v>
      </c>
      <c r="AB100" s="13" t="s">
        <v>115</v>
      </c>
      <c r="AC100" s="95"/>
      <c r="AD100" s="95" t="s">
        <v>2579</v>
      </c>
      <c r="AE100" s="170">
        <v>477655.85</v>
      </c>
      <c r="AF100" s="170">
        <v>901999.65</v>
      </c>
      <c r="AG100" s="170">
        <v>1084083.46</v>
      </c>
      <c r="AH100" s="170">
        <v>1123493.82</v>
      </c>
      <c r="AI100" s="170">
        <v>1167852.25</v>
      </c>
      <c r="AJ100" s="170">
        <v>1191560.46</v>
      </c>
      <c r="AK100" s="170">
        <v>1224465.15</v>
      </c>
      <c r="AL100" s="170">
        <v>1239269.07</v>
      </c>
      <c r="AM100" s="170">
        <v>1216818.31</v>
      </c>
      <c r="AN100" s="170">
        <v>1222115.06</v>
      </c>
      <c r="AO100" s="170">
        <v>1309981.9</v>
      </c>
      <c r="AP100" s="170">
        <v>1330814.63</v>
      </c>
      <c r="AQ100" s="170">
        <v>1316285.25</v>
      </c>
      <c r="AR100" s="170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70">
        <v>1464236.69</v>
      </c>
      <c r="AY100" s="170">
        <v>1450358.97</v>
      </c>
      <c r="AZ100" s="170">
        <v>1423457.63</v>
      </c>
      <c r="BA100" s="170">
        <v>1401137.76</v>
      </c>
      <c r="BB100" s="170">
        <v>1369200.63</v>
      </c>
      <c r="BC100" s="170">
        <v>1356644.13</v>
      </c>
      <c r="BD100" s="170">
        <v>1357575.43</v>
      </c>
      <c r="BE100" s="170">
        <v>1397558.87</v>
      </c>
      <c r="BF100" s="170">
        <v>1406596.64</v>
      </c>
      <c r="BG100" s="170">
        <v>1458843.57</v>
      </c>
      <c r="BH100" s="170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6" t="s">
        <v>2523</v>
      </c>
      <c r="B101" s="155" t="s">
        <v>759</v>
      </c>
      <c r="C101" s="328" t="s">
        <v>2823</v>
      </c>
      <c r="D101" s="318" t="s">
        <v>18</v>
      </c>
      <c r="E101" s="318" t="s">
        <v>175</v>
      </c>
      <c r="F101" s="318" t="s">
        <v>176</v>
      </c>
      <c r="G101" s="44" t="str">
        <f t="shared" si="1"/>
        <v>Augusto</v>
      </c>
      <c r="H101" s="164" t="s">
        <v>147</v>
      </c>
      <c r="I101" s="51" t="s">
        <v>220</v>
      </c>
      <c r="J101" s="318" t="str">
        <f t="shared" si="2"/>
        <v>Não</v>
      </c>
      <c r="K101" s="319">
        <v>44321.0</v>
      </c>
      <c r="L101" s="95"/>
      <c r="M101" s="95" t="s">
        <v>41</v>
      </c>
      <c r="N101" s="116">
        <v>0.015</v>
      </c>
      <c r="O101" s="318" t="s">
        <v>42</v>
      </c>
      <c r="P101" s="321">
        <v>0.1</v>
      </c>
      <c r="Q101" s="318" t="str">
        <f>IFERROR(VLOOKUP(F101,'Cadastro de assessores'!A:B,2,FALSE),"Não Cadastrado")</f>
        <v>250</v>
      </c>
      <c r="R101" s="318" t="s">
        <v>111</v>
      </c>
      <c r="S101" s="319">
        <v>44321.0</v>
      </c>
      <c r="T101" s="50"/>
      <c r="U101" s="50"/>
      <c r="V101" s="45" t="s">
        <v>113</v>
      </c>
      <c r="W101" s="11" t="s">
        <v>761</v>
      </c>
      <c r="X101" s="163" t="s">
        <v>179</v>
      </c>
      <c r="Y101" s="51" t="str">
        <f t="shared" si="3"/>
        <v>Ativo</v>
      </c>
      <c r="Z101" s="324"/>
      <c r="AA101" s="95" t="str">
        <f t="shared" si="4"/>
        <v>Qualificado</v>
      </c>
      <c r="AB101" s="13" t="s">
        <v>115</v>
      </c>
      <c r="AC101" s="95"/>
      <c r="AD101" s="95" t="s">
        <v>2586</v>
      </c>
      <c r="AE101" s="190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90"/>
      <c r="AP101" s="190"/>
      <c r="AQ101" s="190"/>
      <c r="AR101" s="170"/>
      <c r="AS101" s="170"/>
      <c r="AT101" s="170"/>
      <c r="AU101" s="170"/>
      <c r="AV101" s="170"/>
      <c r="AW101" s="170">
        <v>3181234.05</v>
      </c>
      <c r="AX101" s="170">
        <v>4116558.03</v>
      </c>
      <c r="AY101" s="170">
        <v>4037929.14</v>
      </c>
      <c r="AZ101" s="170">
        <v>3926907.13</v>
      </c>
      <c r="BA101" s="170">
        <v>3771191.19</v>
      </c>
      <c r="BB101" s="170">
        <v>3673324.69</v>
      </c>
      <c r="BC101" s="170">
        <v>3593906.28</v>
      </c>
      <c r="BD101" s="170">
        <v>3568909.81</v>
      </c>
      <c r="BE101" s="170">
        <v>3614577.1</v>
      </c>
      <c r="BF101" s="170">
        <v>3600045.46</v>
      </c>
      <c r="BG101" s="170">
        <v>3719991.01</v>
      </c>
      <c r="BH101" s="170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6" t="s">
        <v>2523</v>
      </c>
      <c r="B102" s="42" t="s">
        <v>763</v>
      </c>
      <c r="C102" s="45">
        <v>323749.0</v>
      </c>
      <c r="D102" s="318" t="s">
        <v>18</v>
      </c>
      <c r="E102" s="318" t="s">
        <v>175</v>
      </c>
      <c r="F102" s="95" t="s">
        <v>197</v>
      </c>
      <c r="G102" s="44" t="str">
        <f t="shared" si="1"/>
        <v>Augusto</v>
      </c>
      <c r="H102" s="164" t="s">
        <v>111</v>
      </c>
      <c r="I102" s="46" t="s">
        <v>24</v>
      </c>
      <c r="J102" s="318" t="str">
        <f t="shared" si="2"/>
        <v>Não</v>
      </c>
      <c r="K102" s="319">
        <v>44586.0</v>
      </c>
      <c r="L102" s="95"/>
      <c r="M102" s="95" t="s">
        <v>51</v>
      </c>
      <c r="N102" s="332">
        <v>0.007</v>
      </c>
      <c r="O102" s="318" t="s">
        <v>2528</v>
      </c>
      <c r="P102" s="321">
        <v>0.0</v>
      </c>
      <c r="Q102" s="318" t="str">
        <f>IFERROR(VLOOKUP(F102,'Cadastro de assessores'!A:B,2,FALSE),"Não Cadastrado")</f>
        <v>28411</v>
      </c>
      <c r="R102" s="318" t="s">
        <v>111</v>
      </c>
      <c r="S102" s="72">
        <v>44586.0</v>
      </c>
      <c r="T102" s="370"/>
      <c r="U102" s="370"/>
      <c r="V102" s="45" t="s">
        <v>113</v>
      </c>
      <c r="W102" s="5" t="s">
        <v>765</v>
      </c>
      <c r="X102" s="163" t="s">
        <v>179</v>
      </c>
      <c r="Y102" s="51" t="str">
        <f t="shared" si="3"/>
        <v>Ativo</v>
      </c>
      <c r="Z102" s="324"/>
      <c r="AA102" s="95" t="str">
        <f t="shared" si="4"/>
        <v>Varejo</v>
      </c>
      <c r="AB102" s="13" t="s">
        <v>124</v>
      </c>
      <c r="AC102" s="95"/>
      <c r="AD102" s="95" t="s">
        <v>2586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0"/>
      <c r="AS102" s="170"/>
      <c r="AT102" s="170"/>
      <c r="AU102" s="170"/>
      <c r="AV102" s="170"/>
      <c r="AW102" s="335"/>
      <c r="AX102" s="335"/>
      <c r="AY102" s="335"/>
      <c r="AZ102" s="170"/>
      <c r="BA102" s="170"/>
      <c r="BB102" s="170"/>
      <c r="BC102" s="170"/>
      <c r="BD102" s="41"/>
      <c r="BE102" s="170">
        <v>153835.81</v>
      </c>
      <c r="BF102" s="170">
        <v>154743.82</v>
      </c>
      <c r="BG102" s="170">
        <v>157483.16</v>
      </c>
      <c r="BH102" s="170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6" t="s">
        <v>2523</v>
      </c>
      <c r="B103" s="61" t="s">
        <v>770</v>
      </c>
      <c r="C103" s="45">
        <v>6496617.0</v>
      </c>
      <c r="D103" s="318" t="s">
        <v>18</v>
      </c>
      <c r="E103" s="318" t="s">
        <v>175</v>
      </c>
      <c r="F103" s="93" t="s">
        <v>176</v>
      </c>
      <c r="G103" s="44" t="str">
        <f t="shared" si="1"/>
        <v>Augusto</v>
      </c>
      <c r="H103" s="330" t="s">
        <v>186</v>
      </c>
      <c r="I103" s="46" t="s">
        <v>24</v>
      </c>
      <c r="J103" s="318" t="str">
        <f t="shared" si="2"/>
        <v>Não</v>
      </c>
      <c r="K103" s="331">
        <v>44715.0</v>
      </c>
      <c r="L103" s="331">
        <v>45061.0</v>
      </c>
      <c r="M103" s="95" t="s">
        <v>112</v>
      </c>
      <c r="N103" s="332">
        <v>0.012</v>
      </c>
      <c r="O103" s="318" t="s">
        <v>2528</v>
      </c>
      <c r="P103" s="321">
        <v>0.0</v>
      </c>
      <c r="Q103" s="318">
        <v>250.0</v>
      </c>
      <c r="R103" s="318" t="s">
        <v>111</v>
      </c>
      <c r="S103" s="72">
        <v>44711.0</v>
      </c>
      <c r="T103" s="168"/>
      <c r="U103" s="168"/>
      <c r="V103" s="45" t="s">
        <v>113</v>
      </c>
      <c r="W103" s="5" t="s">
        <v>773</v>
      </c>
      <c r="X103" s="45" t="s">
        <v>179</v>
      </c>
      <c r="Y103" s="51" t="str">
        <f t="shared" si="3"/>
        <v>Encerrado</v>
      </c>
      <c r="Z103" s="324"/>
      <c r="AA103" s="95" t="str">
        <f t="shared" si="4"/>
        <v/>
      </c>
      <c r="AB103" s="95"/>
      <c r="AC103" s="95"/>
      <c r="AD103" s="45" t="s">
        <v>2606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0"/>
      <c r="AS103" s="170"/>
      <c r="AT103" s="170"/>
      <c r="AU103" s="170"/>
      <c r="AV103" s="170"/>
      <c r="AW103" s="335"/>
      <c r="AX103" s="335"/>
      <c r="AY103" s="335"/>
      <c r="AZ103" s="170"/>
      <c r="BA103" s="170"/>
      <c r="BB103" s="170"/>
      <c r="BC103" s="170"/>
      <c r="BD103" s="41"/>
      <c r="BE103" s="170"/>
      <c r="BF103" s="170"/>
      <c r="BG103" s="170"/>
      <c r="BH103" s="170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6" t="s">
        <v>2523</v>
      </c>
      <c r="B104" s="61" t="s">
        <v>770</v>
      </c>
      <c r="C104" s="329" t="s">
        <v>2824</v>
      </c>
      <c r="D104" s="318" t="s">
        <v>18</v>
      </c>
      <c r="E104" s="318" t="s">
        <v>175</v>
      </c>
      <c r="F104" s="95" t="s">
        <v>2825</v>
      </c>
      <c r="G104" s="44" t="str">
        <f t="shared" si="1"/>
        <v>Augusto</v>
      </c>
      <c r="H104" s="330" t="s">
        <v>186</v>
      </c>
      <c r="I104" s="46" t="s">
        <v>24</v>
      </c>
      <c r="J104" s="318" t="str">
        <f t="shared" si="2"/>
        <v>Não</v>
      </c>
      <c r="K104" s="319">
        <v>44999.0</v>
      </c>
      <c r="L104" s="331">
        <v>43966.0</v>
      </c>
      <c r="M104" s="95" t="s">
        <v>772</v>
      </c>
      <c r="N104" s="332">
        <v>0.02</v>
      </c>
      <c r="O104" s="318" t="s">
        <v>191</v>
      </c>
      <c r="P104" s="321">
        <v>0.2</v>
      </c>
      <c r="Q104" s="318">
        <v>250.0</v>
      </c>
      <c r="R104" s="95"/>
      <c r="S104" s="95"/>
      <c r="T104" s="168"/>
      <c r="U104" s="168"/>
      <c r="V104" s="45" t="s">
        <v>113</v>
      </c>
      <c r="W104" s="5" t="s">
        <v>773</v>
      </c>
      <c r="X104" s="13" t="s">
        <v>179</v>
      </c>
      <c r="Y104" s="51" t="str">
        <f t="shared" si="3"/>
        <v>Encerrado</v>
      </c>
      <c r="Z104" s="324"/>
      <c r="AA104" s="95" t="str">
        <f t="shared" si="4"/>
        <v/>
      </c>
      <c r="AB104" s="95"/>
      <c r="AC104" s="95"/>
      <c r="AD104" s="95"/>
      <c r="AE104" s="335"/>
      <c r="AF104" s="335"/>
      <c r="AG104" s="335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335"/>
      <c r="AY104" s="335"/>
      <c r="AZ104" s="335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6" t="s">
        <v>2523</v>
      </c>
      <c r="B105" s="234" t="s">
        <v>2826</v>
      </c>
      <c r="C105" s="329" t="s">
        <v>2827</v>
      </c>
      <c r="D105" s="318" t="s">
        <v>2526</v>
      </c>
      <c r="E105" s="318" t="s">
        <v>29</v>
      </c>
      <c r="F105" s="95" t="s">
        <v>2526</v>
      </c>
      <c r="G105" s="44" t="str">
        <f t="shared" si="1"/>
        <v>Augusto</v>
      </c>
      <c r="H105" s="330" t="s">
        <v>186</v>
      </c>
      <c r="I105" s="46" t="s">
        <v>24</v>
      </c>
      <c r="J105" s="318" t="str">
        <f t="shared" si="2"/>
        <v>Não</v>
      </c>
      <c r="K105" s="95" t="s">
        <v>2576</v>
      </c>
      <c r="L105" s="336">
        <v>44482.0</v>
      </c>
      <c r="M105" s="95" t="s">
        <v>41</v>
      </c>
      <c r="N105" s="332">
        <v>0.015</v>
      </c>
      <c r="O105" s="318" t="s">
        <v>42</v>
      </c>
      <c r="P105" s="321">
        <v>0.1</v>
      </c>
      <c r="Q105" s="95" t="str">
        <f>IFERROR(VLOOKUP(F105,'Cadastro de assessores'!A:B,2,FALSE),"Não Cadastrado")</f>
        <v>18986</v>
      </c>
      <c r="R105" s="95" t="s">
        <v>2540</v>
      </c>
      <c r="S105" s="95"/>
      <c r="T105" s="168"/>
      <c r="U105" s="168"/>
      <c r="V105" s="45" t="s">
        <v>113</v>
      </c>
      <c r="W105" s="13" t="s">
        <v>2828</v>
      </c>
      <c r="X105" s="95" t="s">
        <v>29</v>
      </c>
      <c r="Y105" s="51" t="str">
        <f t="shared" si="3"/>
        <v>Encerrado</v>
      </c>
      <c r="Z105" s="324"/>
      <c r="AA105" s="95" t="str">
        <f t="shared" si="4"/>
        <v/>
      </c>
      <c r="AB105" s="95"/>
      <c r="AC105" s="95"/>
      <c r="AD105" s="95" t="s">
        <v>2652</v>
      </c>
      <c r="AE105" s="335"/>
      <c r="AF105" s="335"/>
      <c r="AG105" s="335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335"/>
      <c r="AY105" s="335"/>
      <c r="AZ105" s="335"/>
      <c r="BA105" s="170"/>
      <c r="BB105" s="170"/>
      <c r="BC105" s="170"/>
      <c r="BD105" s="170"/>
      <c r="BE105" s="170"/>
      <c r="BF105" s="170">
        <v>0.0</v>
      </c>
      <c r="BG105" s="170">
        <v>0.0</v>
      </c>
      <c r="BH105" s="170">
        <v>0.0</v>
      </c>
      <c r="BI105" s="170" t="s">
        <v>2543</v>
      </c>
      <c r="BJ105" s="170">
        <v>0.0</v>
      </c>
      <c r="BK105" s="170" t="s">
        <v>2543</v>
      </c>
      <c r="BL105" s="170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6" t="s">
        <v>2523</v>
      </c>
      <c r="B106" s="316" t="s">
        <v>819</v>
      </c>
      <c r="C106" s="71" t="s">
        <v>2829</v>
      </c>
      <c r="D106" s="318" t="s">
        <v>18</v>
      </c>
      <c r="E106" s="318" t="s">
        <v>175</v>
      </c>
      <c r="F106" s="93" t="s">
        <v>176</v>
      </c>
      <c r="G106" s="44" t="str">
        <f t="shared" si="1"/>
        <v>Augusto</v>
      </c>
      <c r="H106" s="164" t="s">
        <v>147</v>
      </c>
      <c r="I106" s="51" t="s">
        <v>220</v>
      </c>
      <c r="J106" s="318" t="str">
        <f t="shared" si="2"/>
        <v>Não</v>
      </c>
      <c r="K106" s="333">
        <v>44844.0</v>
      </c>
      <c r="L106" s="95"/>
      <c r="M106" s="95" t="s">
        <v>51</v>
      </c>
      <c r="N106" s="320">
        <v>0.01</v>
      </c>
      <c r="O106" s="318" t="s">
        <v>2528</v>
      </c>
      <c r="P106" s="321">
        <v>0.0</v>
      </c>
      <c r="Q106" s="318" t="str">
        <f>IFERROR(VLOOKUP(F106,'Cadastro de assessores'!A:B,2,FALSE),"Não Cadastrado")</f>
        <v>250</v>
      </c>
      <c r="R106" s="318" t="s">
        <v>111</v>
      </c>
      <c r="S106" s="319">
        <v>44826.0</v>
      </c>
      <c r="T106" s="168"/>
      <c r="U106" s="168"/>
      <c r="V106" s="45" t="s">
        <v>113</v>
      </c>
      <c r="W106" s="323" t="s">
        <v>822</v>
      </c>
      <c r="X106" s="13" t="s">
        <v>179</v>
      </c>
      <c r="Y106" s="51" t="str">
        <f t="shared" si="3"/>
        <v>Ativo</v>
      </c>
      <c r="Z106" s="324"/>
      <c r="AA106" s="95" t="str">
        <f t="shared" si="4"/>
        <v/>
      </c>
      <c r="AB106" s="13" t="s">
        <v>124</v>
      </c>
      <c r="AC106" s="95"/>
      <c r="AD106" s="95"/>
      <c r="AE106" s="170"/>
      <c r="AF106" s="170"/>
      <c r="AG106" s="170"/>
      <c r="AH106" s="170"/>
      <c r="AI106" s="170"/>
      <c r="AJ106" s="170"/>
      <c r="AK106" s="170"/>
      <c r="AL106" s="170"/>
      <c r="AM106" s="170"/>
      <c r="AN106" s="170"/>
      <c r="AO106" s="170"/>
      <c r="AP106" s="170"/>
      <c r="AQ106" s="170"/>
      <c r="AR106" s="170"/>
      <c r="AS106" s="325"/>
      <c r="AT106" s="325"/>
      <c r="AU106" s="325"/>
      <c r="AV106" s="325"/>
      <c r="AW106" s="325"/>
      <c r="AX106" s="170"/>
      <c r="AY106" s="170"/>
      <c r="AZ106" s="170"/>
      <c r="BA106" s="170"/>
      <c r="BB106" s="170"/>
      <c r="BC106" s="170"/>
      <c r="BD106" s="170"/>
      <c r="BE106" s="170"/>
      <c r="BF106" s="170"/>
      <c r="BG106" s="170"/>
      <c r="BH106" s="170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6" t="s">
        <v>2523</v>
      </c>
      <c r="B107" s="61" t="s">
        <v>823</v>
      </c>
      <c r="C107" s="328" t="s">
        <v>2830</v>
      </c>
      <c r="D107" s="318" t="s">
        <v>18</v>
      </c>
      <c r="E107" s="318" t="s">
        <v>175</v>
      </c>
      <c r="F107" s="93" t="s">
        <v>197</v>
      </c>
      <c r="G107" s="44" t="str">
        <f t="shared" si="1"/>
        <v>Augusto</v>
      </c>
      <c r="H107" s="164" t="s">
        <v>147</v>
      </c>
      <c r="I107" s="51" t="s">
        <v>220</v>
      </c>
      <c r="J107" s="318" t="str">
        <f t="shared" si="2"/>
        <v>Não</v>
      </c>
      <c r="K107" s="319">
        <v>44328.0</v>
      </c>
      <c r="L107" s="45"/>
      <c r="M107" s="95" t="s">
        <v>270</v>
      </c>
      <c r="N107" s="332">
        <v>0.02</v>
      </c>
      <c r="O107" s="318" t="s">
        <v>42</v>
      </c>
      <c r="P107" s="321">
        <v>0.2</v>
      </c>
      <c r="Q107" s="93" t="str">
        <f>IFERROR(VLOOKUP(F107,'Cadastro de assessores'!A:B,2,FALSE),"Não Cadastrado")</f>
        <v>28411</v>
      </c>
      <c r="R107" s="318" t="s">
        <v>111</v>
      </c>
      <c r="S107" s="319">
        <v>44328.0</v>
      </c>
      <c r="T107" s="74"/>
      <c r="U107" s="50" t="s">
        <v>2831</v>
      </c>
      <c r="V107" s="45" t="s">
        <v>113</v>
      </c>
      <c r="W107" s="5" t="s">
        <v>825</v>
      </c>
      <c r="X107" s="163" t="s">
        <v>179</v>
      </c>
      <c r="Y107" s="51" t="str">
        <f t="shared" si="3"/>
        <v>Ativo</v>
      </c>
      <c r="Z107" s="324"/>
      <c r="AA107" s="95" t="str">
        <f t="shared" si="4"/>
        <v>Qualificado</v>
      </c>
      <c r="AB107" s="13" t="s">
        <v>115</v>
      </c>
      <c r="AC107" s="95"/>
      <c r="AD107" s="95" t="s">
        <v>2536</v>
      </c>
      <c r="AE107" s="190"/>
      <c r="AF107" s="190"/>
      <c r="AG107" s="190"/>
      <c r="AH107" s="190"/>
      <c r="AI107" s="190"/>
      <c r="AJ107" s="190"/>
      <c r="AK107" s="190"/>
      <c r="AL107" s="190"/>
      <c r="AM107" s="190"/>
      <c r="AN107" s="190"/>
      <c r="AO107" s="190"/>
      <c r="AP107" s="190"/>
      <c r="AQ107" s="190"/>
      <c r="AR107" s="190"/>
      <c r="AS107" s="170"/>
      <c r="AT107" s="170"/>
      <c r="AU107" s="170"/>
      <c r="AV107" s="190"/>
      <c r="AW107" s="190">
        <v>1177660.82</v>
      </c>
      <c r="AX107" s="170">
        <v>1173871.7</v>
      </c>
      <c r="AY107" s="170">
        <v>1156923.57</v>
      </c>
      <c r="AZ107" s="170">
        <v>1111457.52</v>
      </c>
      <c r="BA107" s="170">
        <v>1053312.32</v>
      </c>
      <c r="BB107" s="170">
        <v>1035451.03</v>
      </c>
      <c r="BC107" s="170">
        <v>1013952.29</v>
      </c>
      <c r="BD107" s="170">
        <v>1020123.94</v>
      </c>
      <c r="BE107" s="170">
        <v>1050556.69</v>
      </c>
      <c r="BF107" s="170">
        <v>1057285.97</v>
      </c>
      <c r="BG107" s="170">
        <v>1120291.52</v>
      </c>
      <c r="BH107" s="170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6" t="s">
        <v>2523</v>
      </c>
      <c r="B108" s="61" t="s">
        <v>2832</v>
      </c>
      <c r="C108" s="143">
        <v>351246.0</v>
      </c>
      <c r="D108" s="318" t="s">
        <v>18</v>
      </c>
      <c r="E108" s="318" t="s">
        <v>175</v>
      </c>
      <c r="F108" s="318" t="s">
        <v>176</v>
      </c>
      <c r="G108" s="44" t="str">
        <f t="shared" si="1"/>
        <v>Augusto</v>
      </c>
      <c r="H108" s="330" t="s">
        <v>186</v>
      </c>
      <c r="I108" s="46" t="s">
        <v>24</v>
      </c>
      <c r="J108" s="318" t="str">
        <f t="shared" si="2"/>
        <v>Não</v>
      </c>
      <c r="K108" s="331">
        <v>44594.0</v>
      </c>
      <c r="L108" s="72">
        <v>44937.0</v>
      </c>
      <c r="M108" s="95" t="s">
        <v>41</v>
      </c>
      <c r="N108" s="332">
        <v>0.015</v>
      </c>
      <c r="O108" s="318" t="s">
        <v>42</v>
      </c>
      <c r="P108" s="321">
        <v>0.1</v>
      </c>
      <c r="Q108" s="93" t="str">
        <f>IFERROR(VLOOKUP(F108,'Cadastro de assessores'!A:B,2,FALSE),"Não Cadastrado")</f>
        <v>250</v>
      </c>
      <c r="R108" s="318" t="s">
        <v>111</v>
      </c>
      <c r="S108" s="331">
        <v>44594.0</v>
      </c>
      <c r="T108" s="74"/>
      <c r="U108" s="322"/>
      <c r="V108" s="45" t="s">
        <v>113</v>
      </c>
      <c r="W108" s="5" t="s">
        <v>2833</v>
      </c>
      <c r="X108" s="163" t="s">
        <v>179</v>
      </c>
      <c r="Y108" s="51" t="str">
        <f t="shared" si="3"/>
        <v>Encerrado</v>
      </c>
      <c r="Z108" s="324"/>
      <c r="AA108" s="95" t="str">
        <f t="shared" si="4"/>
        <v>Varejo</v>
      </c>
      <c r="AB108" s="13" t="s">
        <v>124</v>
      </c>
      <c r="AC108" s="95"/>
      <c r="AD108" s="95" t="s">
        <v>2586</v>
      </c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325"/>
      <c r="AT108" s="325"/>
      <c r="AU108" s="325"/>
      <c r="AV108" s="325"/>
      <c r="AW108" s="325"/>
      <c r="AX108" s="170"/>
      <c r="AY108" s="170"/>
      <c r="AZ108" s="170"/>
      <c r="BA108" s="170"/>
      <c r="BB108" s="170"/>
      <c r="BC108" s="170"/>
      <c r="BD108" s="170"/>
      <c r="BE108" s="170"/>
      <c r="BF108" s="170">
        <v>47584.6</v>
      </c>
      <c r="BG108" s="170">
        <v>49321.57</v>
      </c>
      <c r="BH108" s="170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6" t="s">
        <v>2523</v>
      </c>
      <c r="B109" s="316" t="s">
        <v>2834</v>
      </c>
      <c r="C109" s="317" t="s">
        <v>2835</v>
      </c>
      <c r="D109" s="318" t="s">
        <v>18</v>
      </c>
      <c r="E109" s="318" t="s">
        <v>29</v>
      </c>
      <c r="F109" s="323" t="s">
        <v>624</v>
      </c>
      <c r="G109" s="44" t="str">
        <f t="shared" si="1"/>
        <v>Bruno</v>
      </c>
      <c r="H109" s="164" t="s">
        <v>111</v>
      </c>
      <c r="I109" s="46" t="s">
        <v>24</v>
      </c>
      <c r="J109" s="318" t="str">
        <f t="shared" si="2"/>
        <v>Sim</v>
      </c>
      <c r="K109" s="319">
        <v>43888.0</v>
      </c>
      <c r="L109" s="95"/>
      <c r="M109" s="95" t="s">
        <v>112</v>
      </c>
      <c r="N109" s="332">
        <v>0.012</v>
      </c>
      <c r="O109" s="318" t="s">
        <v>2528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111</v>
      </c>
      <c r="S109" s="319">
        <v>43882.0</v>
      </c>
      <c r="T109" s="168" t="s">
        <v>2836</v>
      </c>
      <c r="U109" s="334" t="s">
        <v>2837</v>
      </c>
      <c r="V109" s="45" t="s">
        <v>113</v>
      </c>
      <c r="W109" s="323" t="s">
        <v>2838</v>
      </c>
      <c r="X109" s="318" t="s">
        <v>29</v>
      </c>
      <c r="Y109" s="51" t="str">
        <f t="shared" si="3"/>
        <v>Ativo</v>
      </c>
      <c r="Z109" s="324"/>
      <c r="AA109" s="95" t="str">
        <f t="shared" si="4"/>
        <v>Varejo</v>
      </c>
      <c r="AB109" s="13" t="s">
        <v>124</v>
      </c>
      <c r="AC109" s="95"/>
      <c r="AD109" s="318" t="s">
        <v>2591</v>
      </c>
      <c r="AE109" s="170">
        <v>0.0</v>
      </c>
      <c r="AF109" s="170">
        <v>210400.38</v>
      </c>
      <c r="AG109" s="170">
        <v>217537.66</v>
      </c>
      <c r="AH109" s="170">
        <v>249728.8</v>
      </c>
      <c r="AI109" s="170">
        <v>277118.75</v>
      </c>
      <c r="AJ109" s="170">
        <v>299494.14</v>
      </c>
      <c r="AK109" s="170">
        <v>323571.35</v>
      </c>
      <c r="AL109" s="170">
        <v>344286.6</v>
      </c>
      <c r="AM109" s="170">
        <v>359317.68</v>
      </c>
      <c r="AN109" s="170">
        <v>379151.05</v>
      </c>
      <c r="AO109" s="170">
        <v>407924.05</v>
      </c>
      <c r="AP109" s="170">
        <v>422219.3</v>
      </c>
      <c r="AQ109" s="170">
        <v>439150.77</v>
      </c>
      <c r="AR109" s="170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70">
        <v>495584.15</v>
      </c>
      <c r="AY109" s="170">
        <v>553906.92</v>
      </c>
      <c r="AZ109" s="170">
        <v>579837.71</v>
      </c>
      <c r="BA109" s="170">
        <v>610455.91</v>
      </c>
      <c r="BB109" s="170">
        <v>617582.86</v>
      </c>
      <c r="BC109" s="170">
        <v>626347.32</v>
      </c>
      <c r="BD109" s="170">
        <v>641991.9</v>
      </c>
      <c r="BE109" s="170">
        <v>649911.37</v>
      </c>
      <c r="BF109" s="170">
        <v>681637.59</v>
      </c>
      <c r="BG109" s="170">
        <v>717139.63</v>
      </c>
      <c r="BH109" s="170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6" t="s">
        <v>2523</v>
      </c>
      <c r="B110" s="316" t="s">
        <v>2839</v>
      </c>
      <c r="C110" s="317" t="s">
        <v>2840</v>
      </c>
      <c r="D110" s="318" t="s">
        <v>18</v>
      </c>
      <c r="E110" s="318" t="s">
        <v>29</v>
      </c>
      <c r="F110" s="318" t="s">
        <v>142</v>
      </c>
      <c r="G110" s="44" t="str">
        <f t="shared" si="1"/>
        <v>Augusto</v>
      </c>
      <c r="H110" s="164" t="s">
        <v>147</v>
      </c>
      <c r="I110" s="51" t="s">
        <v>220</v>
      </c>
      <c r="J110" s="318" t="str">
        <f t="shared" si="2"/>
        <v>Não</v>
      </c>
      <c r="K110" s="333">
        <v>43398.0</v>
      </c>
      <c r="L110" s="95"/>
      <c r="M110" s="95" t="s">
        <v>190</v>
      </c>
      <c r="N110" s="320">
        <v>0.018</v>
      </c>
      <c r="O110" s="318" t="s">
        <v>191</v>
      </c>
      <c r="P110" s="321">
        <v>0.2</v>
      </c>
      <c r="Q110" s="318">
        <f>IFERROR(VLOOKUP(F110,'Cadastro de assessores'!A:B,2,FALSE),"Não Cadastrado")</f>
        <v>12332</v>
      </c>
      <c r="R110" s="318" t="s">
        <v>147</v>
      </c>
      <c r="S110" s="333">
        <v>43397.0</v>
      </c>
      <c r="T110" s="168"/>
      <c r="U110" s="168"/>
      <c r="V110" s="45" t="s">
        <v>113</v>
      </c>
      <c r="W110" s="323" t="s">
        <v>2841</v>
      </c>
      <c r="X110" s="95" t="s">
        <v>29</v>
      </c>
      <c r="Y110" s="51" t="str">
        <f t="shared" si="3"/>
        <v>Inativo</v>
      </c>
      <c r="Z110" s="324"/>
      <c r="AA110" s="95" t="str">
        <f t="shared" si="4"/>
        <v/>
      </c>
      <c r="AB110" s="13" t="s">
        <v>124</v>
      </c>
      <c r="AC110" s="95"/>
      <c r="AD110" s="95" t="s">
        <v>2591</v>
      </c>
      <c r="AE110" s="170">
        <v>190526.58</v>
      </c>
      <c r="AF110" s="170">
        <v>190363.44</v>
      </c>
      <c r="AG110" s="170">
        <v>142434.56</v>
      </c>
      <c r="AH110" s="170">
        <v>152346.03</v>
      </c>
      <c r="AI110" s="170">
        <v>158359.09</v>
      </c>
      <c r="AJ110" s="170">
        <v>169377.55</v>
      </c>
      <c r="AK110" s="170">
        <v>185081.26</v>
      </c>
      <c r="AL110" s="170">
        <v>172369.15</v>
      </c>
      <c r="AM110" s="170">
        <v>164563.19</v>
      </c>
      <c r="AN110" s="170">
        <v>171355.7</v>
      </c>
      <c r="AO110" s="170">
        <v>190011.51</v>
      </c>
      <c r="AP110" s="170">
        <v>196843.64</v>
      </c>
      <c r="AQ110" s="170">
        <v>190897.04</v>
      </c>
      <c r="AR110" s="170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70">
        <v>190021.02</v>
      </c>
      <c r="AY110" s="170">
        <v>184765.32</v>
      </c>
      <c r="AZ110" s="170">
        <v>176851.26</v>
      </c>
      <c r="BA110" s="170">
        <v>169799.21</v>
      </c>
      <c r="BB110" s="170">
        <v>159701.86</v>
      </c>
      <c r="BC110" s="170">
        <v>157605.91</v>
      </c>
      <c r="BD110" s="170">
        <v>160237.03</v>
      </c>
      <c r="BE110" s="170">
        <v>174203.55</v>
      </c>
      <c r="BF110" s="170">
        <v>179887.94</v>
      </c>
      <c r="BG110" s="170">
        <v>7177.72</v>
      </c>
      <c r="BH110" s="170">
        <v>0.0</v>
      </c>
      <c r="BI110" s="326" t="s">
        <v>2543</v>
      </c>
      <c r="BJ110" s="326">
        <v>0.0</v>
      </c>
      <c r="BK110" s="326" t="s">
        <v>2543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6" t="s">
        <v>2523</v>
      </c>
      <c r="B111" s="61" t="s">
        <v>2842</v>
      </c>
      <c r="C111" s="143">
        <v>2541803.0</v>
      </c>
      <c r="D111" s="318" t="s">
        <v>18</v>
      </c>
      <c r="E111" s="318" t="s">
        <v>175</v>
      </c>
      <c r="F111" s="318" t="s">
        <v>176</v>
      </c>
      <c r="G111" s="44" t="str">
        <f t="shared" si="1"/>
        <v>Augusto</v>
      </c>
      <c r="H111" s="164" t="s">
        <v>111</v>
      </c>
      <c r="I111" s="46" t="s">
        <v>24</v>
      </c>
      <c r="J111" s="318" t="str">
        <f t="shared" si="2"/>
        <v>Sim</v>
      </c>
      <c r="K111" s="122">
        <v>44524.0</v>
      </c>
      <c r="L111" s="45"/>
      <c r="M111" s="95" t="s">
        <v>51</v>
      </c>
      <c r="N111" s="320">
        <v>0.007</v>
      </c>
      <c r="O111" s="318" t="s">
        <v>2528</v>
      </c>
      <c r="P111" s="321">
        <v>0.0</v>
      </c>
      <c r="Q111" s="318" t="str">
        <f>IFERROR(VLOOKUP(F111,'Cadastro de assessores'!A:B,2,FALSE),"Não Cadastrado")</f>
        <v>250</v>
      </c>
      <c r="R111" s="318" t="s">
        <v>111</v>
      </c>
      <c r="S111" s="122">
        <v>44524.0</v>
      </c>
      <c r="T111" s="50" t="s">
        <v>2843</v>
      </c>
      <c r="U111" s="50"/>
      <c r="V111" s="45" t="s">
        <v>113</v>
      </c>
      <c r="W111" s="5" t="s">
        <v>2844</v>
      </c>
      <c r="X111" s="163" t="s">
        <v>179</v>
      </c>
      <c r="Y111" s="51" t="str">
        <f t="shared" si="3"/>
        <v>Ativo</v>
      </c>
      <c r="Z111" s="324"/>
      <c r="AA111" s="95" t="str">
        <f t="shared" si="4"/>
        <v>Varejo</v>
      </c>
      <c r="AB111" s="13" t="s">
        <v>124</v>
      </c>
      <c r="AC111" s="95"/>
      <c r="AD111" s="95" t="s">
        <v>2586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0"/>
      <c r="AP111" s="170"/>
      <c r="AQ111" s="170"/>
      <c r="AR111" s="325"/>
      <c r="AS111" s="325"/>
      <c r="AT111" s="325"/>
      <c r="AU111" s="325"/>
      <c r="AV111" s="325"/>
      <c r="AW111" s="170"/>
      <c r="AX111" s="170"/>
      <c r="AY111" s="170"/>
      <c r="AZ111" s="170"/>
      <c r="BA111" s="170"/>
      <c r="BB111" s="41"/>
      <c r="BC111" s="190">
        <v>229043.46</v>
      </c>
      <c r="BD111" s="190">
        <v>232348.43</v>
      </c>
      <c r="BE111" s="170">
        <v>232935.9</v>
      </c>
      <c r="BF111" s="170">
        <v>284187.59</v>
      </c>
      <c r="BG111" s="170">
        <v>289383.96</v>
      </c>
      <c r="BH111" s="170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6" t="s">
        <v>2523</v>
      </c>
      <c r="B112" s="316" t="s">
        <v>2845</v>
      </c>
      <c r="C112" s="317" t="s">
        <v>2846</v>
      </c>
      <c r="D112" s="318" t="s">
        <v>18</v>
      </c>
      <c r="E112" s="318" t="s">
        <v>29</v>
      </c>
      <c r="F112" s="318" t="s">
        <v>142</v>
      </c>
      <c r="G112" s="44" t="str">
        <f t="shared" si="1"/>
        <v>Breno</v>
      </c>
      <c r="H112" s="164" t="s">
        <v>111</v>
      </c>
      <c r="I112" s="46" t="s">
        <v>24</v>
      </c>
      <c r="J112" s="318" t="str">
        <f t="shared" si="2"/>
        <v>Não</v>
      </c>
      <c r="K112" s="319">
        <v>43564.0</v>
      </c>
      <c r="L112" s="95"/>
      <c r="M112" s="95" t="s">
        <v>51</v>
      </c>
      <c r="N112" s="320">
        <v>0.01</v>
      </c>
      <c r="O112" s="318" t="s">
        <v>2528</v>
      </c>
      <c r="P112" s="321">
        <v>0.0</v>
      </c>
      <c r="Q112" s="318">
        <f>IFERROR(VLOOKUP(F112,'Cadastro de assessores'!A:B,2,FALSE),"Não Cadastrado")</f>
        <v>12332</v>
      </c>
      <c r="R112" s="318" t="s">
        <v>111</v>
      </c>
      <c r="S112" s="319">
        <v>43563.0</v>
      </c>
      <c r="T112" s="168"/>
      <c r="U112" s="168"/>
      <c r="V112" s="45" t="s">
        <v>113</v>
      </c>
      <c r="W112" s="323" t="s">
        <v>2847</v>
      </c>
      <c r="X112" s="95" t="s">
        <v>29</v>
      </c>
      <c r="Y112" s="51" t="str">
        <f t="shared" si="3"/>
        <v>Ativo</v>
      </c>
      <c r="Z112" s="324"/>
      <c r="AA112" s="95" t="str">
        <f t="shared" si="4"/>
        <v>Varejo</v>
      </c>
      <c r="AB112" s="13" t="s">
        <v>124</v>
      </c>
      <c r="AC112" s="95"/>
      <c r="AD112" s="95" t="s">
        <v>2579</v>
      </c>
      <c r="AE112" s="170">
        <v>219150.83</v>
      </c>
      <c r="AF112" s="170">
        <v>219584.26</v>
      </c>
      <c r="AG112" s="170">
        <v>220264.41</v>
      </c>
      <c r="AH112" s="170">
        <v>219703.53</v>
      </c>
      <c r="AI112" s="170">
        <v>219973.24</v>
      </c>
      <c r="AJ112" s="170">
        <v>220250.78</v>
      </c>
      <c r="AK112" s="170">
        <v>220572.31</v>
      </c>
      <c r="AL112" s="170">
        <v>221062.45</v>
      </c>
      <c r="AM112" s="170">
        <v>220356.76</v>
      </c>
      <c r="AN112" s="170">
        <v>219680.43</v>
      </c>
      <c r="AO112" s="170">
        <v>219600.06</v>
      </c>
      <c r="AP112" s="170">
        <v>219782.51</v>
      </c>
      <c r="AQ112" s="170">
        <v>220111.87</v>
      </c>
      <c r="AR112" s="170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70">
        <v>220342.97</v>
      </c>
      <c r="AY112" s="170">
        <v>221212.58</v>
      </c>
      <c r="AZ112" s="170">
        <v>221794.61</v>
      </c>
      <c r="BA112" s="170">
        <v>222191.4</v>
      </c>
      <c r="BB112" s="170">
        <v>218959.19</v>
      </c>
      <c r="BC112" s="170">
        <v>218100.59</v>
      </c>
      <c r="BD112" s="170">
        <v>219591.83</v>
      </c>
      <c r="BE112" s="170">
        <v>222705.35</v>
      </c>
      <c r="BF112" s="170">
        <v>223811.91</v>
      </c>
      <c r="BG112" s="170">
        <v>230503.12</v>
      </c>
      <c r="BH112" s="170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6" t="s">
        <v>2523</v>
      </c>
      <c r="B113" s="316" t="s">
        <v>2845</v>
      </c>
      <c r="C113" s="317" t="s">
        <v>2848</v>
      </c>
      <c r="D113" s="318" t="s">
        <v>18</v>
      </c>
      <c r="E113" s="318" t="s">
        <v>29</v>
      </c>
      <c r="F113" s="318" t="s">
        <v>142</v>
      </c>
      <c r="G113" s="44" t="str">
        <f t="shared" si="1"/>
        <v>Breno</v>
      </c>
      <c r="H113" s="330" t="s">
        <v>147</v>
      </c>
      <c r="I113" s="51" t="s">
        <v>685</v>
      </c>
      <c r="J113" s="318" t="str">
        <f t="shared" si="2"/>
        <v>Sim</v>
      </c>
      <c r="K113" s="319">
        <v>43564.0</v>
      </c>
      <c r="L113" s="95"/>
      <c r="M113" s="95" t="s">
        <v>190</v>
      </c>
      <c r="N113" s="320">
        <v>0.02</v>
      </c>
      <c r="O113" s="318" t="s">
        <v>191</v>
      </c>
      <c r="P113" s="321">
        <v>0.2</v>
      </c>
      <c r="Q113" s="318">
        <f>IFERROR(VLOOKUP(F113,'Cadastro de assessores'!A:B,2,FALSE),"Não Cadastrado")</f>
        <v>12332</v>
      </c>
      <c r="R113" s="318" t="s">
        <v>111</v>
      </c>
      <c r="S113" s="319">
        <v>43564.0</v>
      </c>
      <c r="T113" s="168" t="s">
        <v>2849</v>
      </c>
      <c r="U113" s="168"/>
      <c r="V113" s="45" t="s">
        <v>113</v>
      </c>
      <c r="W113" s="323" t="s">
        <v>2847</v>
      </c>
      <c r="X113" s="95" t="s">
        <v>29</v>
      </c>
      <c r="Y113" s="51" t="str">
        <f t="shared" si="3"/>
        <v>Ativo</v>
      </c>
      <c r="Z113" s="324"/>
      <c r="AA113" s="95" t="str">
        <f t="shared" si="4"/>
        <v>Varejo</v>
      </c>
      <c r="AB113" s="13" t="s">
        <v>124</v>
      </c>
      <c r="AC113" s="95"/>
      <c r="AD113" s="95" t="s">
        <v>2579</v>
      </c>
      <c r="AE113" s="170">
        <v>201777.06</v>
      </c>
      <c r="AF113" s="170">
        <v>191420.96</v>
      </c>
      <c r="AG113" s="170">
        <v>143787.26</v>
      </c>
      <c r="AH113" s="170">
        <v>153967.3</v>
      </c>
      <c r="AI113" s="170">
        <v>159503.41</v>
      </c>
      <c r="AJ113" s="170">
        <v>168822.04</v>
      </c>
      <c r="AK113" s="170">
        <v>187175.46</v>
      </c>
      <c r="AL113" s="170">
        <v>176953.82</v>
      </c>
      <c r="AM113" s="170">
        <v>165800.53</v>
      </c>
      <c r="AN113" s="170">
        <v>170847.63</v>
      </c>
      <c r="AO113" s="170">
        <v>191787.25</v>
      </c>
      <c r="AP113" s="170">
        <v>199160.83</v>
      </c>
      <c r="AQ113" s="170">
        <v>197792.71</v>
      </c>
      <c r="AR113" s="170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70">
        <v>197790.59</v>
      </c>
      <c r="AY113" s="170">
        <v>192538.48</v>
      </c>
      <c r="AZ113" s="170">
        <v>183515.37</v>
      </c>
      <c r="BA113" s="170">
        <v>174839.93</v>
      </c>
      <c r="BB113" s="170">
        <v>164309.12</v>
      </c>
      <c r="BC113" s="170">
        <v>159144.0</v>
      </c>
      <c r="BD113" s="170">
        <v>161145.0</v>
      </c>
      <c r="BE113" s="170">
        <v>169924.92</v>
      </c>
      <c r="BF113" s="170">
        <v>172089.91</v>
      </c>
      <c r="BG113" s="170">
        <v>183792.77</v>
      </c>
      <c r="BH113" s="170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6" t="s">
        <v>2523</v>
      </c>
      <c r="B114" s="238" t="s">
        <v>2850</v>
      </c>
      <c r="C114" s="71" t="s">
        <v>2851</v>
      </c>
      <c r="D114" s="318" t="s">
        <v>18</v>
      </c>
      <c r="E114" s="318" t="s">
        <v>29</v>
      </c>
      <c r="F114" s="95" t="s">
        <v>167</v>
      </c>
      <c r="G114" s="44" t="str">
        <f t="shared" si="1"/>
        <v>Augusto</v>
      </c>
      <c r="H114" s="330" t="s">
        <v>111</v>
      </c>
      <c r="I114" s="46" t="s">
        <v>24</v>
      </c>
      <c r="J114" s="318" t="str">
        <f t="shared" si="2"/>
        <v>Não</v>
      </c>
      <c r="K114" s="331">
        <v>44888.0</v>
      </c>
      <c r="L114" s="336"/>
      <c r="M114" s="95" t="s">
        <v>51</v>
      </c>
      <c r="N114" s="332">
        <v>0.0</v>
      </c>
      <c r="O114" s="318" t="s">
        <v>2528</v>
      </c>
      <c r="P114" s="321">
        <v>0.0</v>
      </c>
      <c r="Q114" s="318">
        <f>IFERROR(VLOOKUP(F114,'Cadastro de assessores'!A:B,2,FALSE),"Não Cadastrado")</f>
        <v>12344</v>
      </c>
      <c r="R114" s="318" t="s">
        <v>147</v>
      </c>
      <c r="S114" s="331">
        <v>44888.0</v>
      </c>
      <c r="T114" s="168"/>
      <c r="U114" s="168"/>
      <c r="V114" s="45" t="s">
        <v>113</v>
      </c>
      <c r="W114" s="13" t="s">
        <v>925</v>
      </c>
      <c r="X114" s="13" t="s">
        <v>29</v>
      </c>
      <c r="Y114" s="51" t="str">
        <f t="shared" si="3"/>
        <v>Ativo</v>
      </c>
      <c r="Z114" s="324"/>
      <c r="AA114" s="95" t="str">
        <f t="shared" si="4"/>
        <v/>
      </c>
      <c r="AB114" s="13" t="s">
        <v>124</v>
      </c>
      <c r="AC114" s="95"/>
      <c r="AD114" s="95"/>
      <c r="AE114" s="170"/>
      <c r="AF114" s="170"/>
      <c r="AG114" s="170"/>
      <c r="AH114" s="170"/>
      <c r="AI114" s="170"/>
      <c r="AJ114" s="170"/>
      <c r="AK114" s="170"/>
      <c r="AL114" s="170"/>
      <c r="AM114" s="335"/>
      <c r="AN114" s="170"/>
      <c r="AO114" s="170"/>
      <c r="AP114" s="170"/>
      <c r="AQ114" s="170"/>
      <c r="AR114" s="170"/>
      <c r="AS114" s="170"/>
      <c r="AT114" s="170"/>
      <c r="AU114" s="170"/>
      <c r="AV114" s="170"/>
      <c r="AW114" s="170"/>
      <c r="AX114" s="335"/>
      <c r="AY114" s="170"/>
      <c r="AZ114" s="170"/>
      <c r="BA114" s="170"/>
      <c r="BB114" s="170"/>
      <c r="BC114" s="170"/>
      <c r="BD114" s="170"/>
      <c r="BE114" s="170"/>
      <c r="BF114" s="170"/>
      <c r="BG114" s="170"/>
      <c r="BH114" s="170"/>
      <c r="BI114" s="170"/>
      <c r="BJ114" s="170"/>
      <c r="BK114" s="170"/>
      <c r="BL114" s="170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6" t="s">
        <v>2523</v>
      </c>
      <c r="B115" s="238" t="s">
        <v>2852</v>
      </c>
      <c r="C115" s="329" t="s">
        <v>2853</v>
      </c>
      <c r="D115" s="318" t="s">
        <v>2526</v>
      </c>
      <c r="E115" s="318" t="s">
        <v>29</v>
      </c>
      <c r="F115" s="95" t="s">
        <v>2527</v>
      </c>
      <c r="G115" s="44" t="str">
        <f t="shared" si="1"/>
        <v>Augusto</v>
      </c>
      <c r="H115" s="330" t="s">
        <v>186</v>
      </c>
      <c r="I115" s="46" t="s">
        <v>24</v>
      </c>
      <c r="J115" s="318" t="str">
        <f t="shared" si="2"/>
        <v>Não</v>
      </c>
      <c r="K115" s="331">
        <v>43675.0</v>
      </c>
      <c r="L115" s="336">
        <v>44482.0</v>
      </c>
      <c r="M115" s="95" t="s">
        <v>41</v>
      </c>
      <c r="N115" s="332">
        <v>0.015</v>
      </c>
      <c r="O115" s="318" t="s">
        <v>42</v>
      </c>
      <c r="P115" s="321">
        <v>0.1</v>
      </c>
      <c r="Q115" s="95" t="str">
        <f>IFERROR(VLOOKUP(F115,'Cadastro de assessores'!A:B,2,FALSE),"Não Cadastrado")</f>
        <v>17573</v>
      </c>
      <c r="R115" s="95" t="s">
        <v>2540</v>
      </c>
      <c r="S115" s="331">
        <v>43675.0</v>
      </c>
      <c r="T115" s="168"/>
      <c r="U115" s="168"/>
      <c r="V115" s="45" t="s">
        <v>113</v>
      </c>
      <c r="W115" s="13" t="s">
        <v>2854</v>
      </c>
      <c r="X115" s="95" t="s">
        <v>29</v>
      </c>
      <c r="Y115" s="51" t="str">
        <f t="shared" si="3"/>
        <v>Encerrado</v>
      </c>
      <c r="Z115" s="324"/>
      <c r="AA115" s="95" t="str">
        <f t="shared" si="4"/>
        <v/>
      </c>
      <c r="AB115" s="95"/>
      <c r="AC115" s="95"/>
      <c r="AD115" s="95" t="s">
        <v>2742</v>
      </c>
      <c r="AE115" s="170">
        <v>91546.69</v>
      </c>
      <c r="AF115" s="170">
        <v>90736.74</v>
      </c>
      <c r="AG115" s="170">
        <v>88285.68</v>
      </c>
      <c r="AH115" s="170">
        <v>89254.77</v>
      </c>
      <c r="AI115" s="170">
        <v>99472.57</v>
      </c>
      <c r="AJ115" s="170">
        <v>98922.55</v>
      </c>
      <c r="AK115" s="170">
        <v>99216.1</v>
      </c>
      <c r="AL115" s="170">
        <v>96681.72</v>
      </c>
      <c r="AM115" s="335"/>
      <c r="AN115" s="170">
        <v>148.58</v>
      </c>
      <c r="AO115" s="170">
        <v>148.58</v>
      </c>
      <c r="AP115" s="170">
        <v>58.68</v>
      </c>
      <c r="AQ115" s="170">
        <v>58.68</v>
      </c>
      <c r="AR115" s="170">
        <v>58.68</v>
      </c>
      <c r="AS115" s="170">
        <v>58.68</v>
      </c>
      <c r="AT115" s="170">
        <v>58.68</v>
      </c>
      <c r="AU115" s="170">
        <v>58.68</v>
      </c>
      <c r="AV115" s="170">
        <v>58.68</v>
      </c>
      <c r="AW115" s="170"/>
      <c r="AX115" s="335"/>
      <c r="AY115" s="170">
        <v>13.08</v>
      </c>
      <c r="AZ115" s="170">
        <v>13.08</v>
      </c>
      <c r="BA115" s="170">
        <v>13.08</v>
      </c>
      <c r="BB115" s="170"/>
      <c r="BC115" s="170"/>
      <c r="BD115" s="170"/>
      <c r="BE115" s="170"/>
      <c r="BF115" s="170">
        <v>0.0</v>
      </c>
      <c r="BG115" s="170">
        <v>0.0</v>
      </c>
      <c r="BH115" s="170">
        <v>0.0</v>
      </c>
      <c r="BI115" s="170" t="s">
        <v>2543</v>
      </c>
      <c r="BJ115" s="170">
        <v>0.0</v>
      </c>
      <c r="BK115" s="170" t="s">
        <v>2543</v>
      </c>
      <c r="BL115" s="170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6" t="s">
        <v>2523</v>
      </c>
      <c r="B116" s="42" t="s">
        <v>2855</v>
      </c>
      <c r="C116" s="364" t="s">
        <v>2856</v>
      </c>
      <c r="D116" s="318" t="s">
        <v>18</v>
      </c>
      <c r="E116" s="318" t="s">
        <v>175</v>
      </c>
      <c r="F116" s="163" t="s">
        <v>176</v>
      </c>
      <c r="G116" s="44" t="str">
        <f t="shared" si="1"/>
        <v>Augusto</v>
      </c>
      <c r="H116" s="330" t="s">
        <v>186</v>
      </c>
      <c r="I116" s="46" t="s">
        <v>24</v>
      </c>
      <c r="J116" s="318" t="str">
        <f t="shared" si="2"/>
        <v>Não</v>
      </c>
      <c r="K116" s="72">
        <v>44365.0</v>
      </c>
      <c r="L116" s="331">
        <v>44781.0</v>
      </c>
      <c r="M116" s="95" t="s">
        <v>41</v>
      </c>
      <c r="N116" s="332">
        <v>0.015</v>
      </c>
      <c r="O116" s="318" t="s">
        <v>42</v>
      </c>
      <c r="P116" s="321">
        <v>0.1</v>
      </c>
      <c r="Q116" s="163" t="str">
        <f>IFERROR(VLOOKUP(F116,'Cadastro de assessores'!A:B,2,FALSE),"Não Cadastrado")</f>
        <v>250</v>
      </c>
      <c r="R116" s="95" t="s">
        <v>2540</v>
      </c>
      <c r="S116" s="72">
        <v>44365.0</v>
      </c>
      <c r="T116" s="50"/>
      <c r="U116" s="50"/>
      <c r="V116" s="45" t="s">
        <v>113</v>
      </c>
      <c r="W116" s="5" t="s">
        <v>2857</v>
      </c>
      <c r="X116" s="163" t="s">
        <v>179</v>
      </c>
      <c r="Y116" s="51" t="str">
        <f t="shared" si="3"/>
        <v>Encerrado</v>
      </c>
      <c r="Z116" s="324"/>
      <c r="AA116" s="95" t="str">
        <f t="shared" si="4"/>
        <v>Varejo</v>
      </c>
      <c r="AB116" s="13" t="s">
        <v>124</v>
      </c>
      <c r="AC116" s="95"/>
      <c r="AD116" s="95" t="s">
        <v>2536</v>
      </c>
      <c r="AE116" s="190"/>
      <c r="AF116" s="190"/>
      <c r="AG116" s="190"/>
      <c r="AH116" s="190"/>
      <c r="AI116" s="190"/>
      <c r="AJ116" s="190"/>
      <c r="AK116" s="190"/>
      <c r="AL116" s="190"/>
      <c r="AM116" s="190"/>
      <c r="AN116" s="190"/>
      <c r="AO116" s="190"/>
      <c r="AP116" s="190"/>
      <c r="AQ116" s="190"/>
      <c r="AR116" s="170"/>
      <c r="AS116" s="170"/>
      <c r="AT116" s="170"/>
      <c r="AU116" s="170"/>
      <c r="AV116" s="170"/>
      <c r="AW116" s="190"/>
      <c r="AX116" s="170">
        <v>99132.52</v>
      </c>
      <c r="AY116" s="170">
        <v>100207.28</v>
      </c>
      <c r="AZ116" s="170">
        <v>98346.03</v>
      </c>
      <c r="BA116" s="170">
        <v>86778.62</v>
      </c>
      <c r="BB116" s="170">
        <v>94528.35</v>
      </c>
      <c r="BC116" s="170">
        <v>95810.92</v>
      </c>
      <c r="BD116" s="170">
        <v>95973.8</v>
      </c>
      <c r="BE116" s="170">
        <v>98603.26</v>
      </c>
      <c r="BF116" s="170">
        <v>99113.29</v>
      </c>
      <c r="BG116" s="170">
        <v>103152.56</v>
      </c>
      <c r="BH116" s="170">
        <v>101419.64</v>
      </c>
      <c r="BI116" s="170">
        <v>101224.86</v>
      </c>
      <c r="BJ116" s="170">
        <v>100356.1</v>
      </c>
      <c r="BK116" s="170">
        <v>101893.24</v>
      </c>
      <c r="BL116" s="170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6" t="s">
        <v>2523</v>
      </c>
      <c r="B117" s="61" t="s">
        <v>2858</v>
      </c>
      <c r="C117" s="45">
        <v>334341.0</v>
      </c>
      <c r="D117" s="318" t="s">
        <v>18</v>
      </c>
      <c r="E117" s="318" t="s">
        <v>175</v>
      </c>
      <c r="F117" s="95" t="s">
        <v>176</v>
      </c>
      <c r="G117" s="44" t="str">
        <f t="shared" si="1"/>
        <v>Breno</v>
      </c>
      <c r="H117" s="164" t="s">
        <v>111</v>
      </c>
      <c r="I117" s="46" t="s">
        <v>24</v>
      </c>
      <c r="J117" s="318" t="str">
        <f t="shared" si="2"/>
        <v>Não</v>
      </c>
      <c r="K117" s="331">
        <v>44733.0</v>
      </c>
      <c r="L117" s="331"/>
      <c r="M117" s="95" t="s">
        <v>51</v>
      </c>
      <c r="N117" s="332">
        <v>0.007</v>
      </c>
      <c r="O117" s="318" t="s">
        <v>2528</v>
      </c>
      <c r="P117" s="321">
        <v>0.0</v>
      </c>
      <c r="Q117" s="93" t="str">
        <f>IFERROR(VLOOKUP(F117,'Cadastro de assessores'!A:B,2,FALSE),"Não Cadastrado")</f>
        <v>250</v>
      </c>
      <c r="R117" s="95" t="s">
        <v>111</v>
      </c>
      <c r="S117" s="331">
        <v>44727.0</v>
      </c>
      <c r="T117" s="168"/>
      <c r="U117" s="168"/>
      <c r="V117" s="45" t="s">
        <v>113</v>
      </c>
      <c r="W117" s="5" t="s">
        <v>2859</v>
      </c>
      <c r="X117" s="163" t="s">
        <v>179</v>
      </c>
      <c r="Y117" s="51" t="str">
        <f t="shared" si="3"/>
        <v>Ativo</v>
      </c>
      <c r="Z117" s="324"/>
      <c r="AA117" s="95" t="str">
        <f t="shared" si="4"/>
        <v/>
      </c>
      <c r="AB117" s="13" t="s">
        <v>124</v>
      </c>
      <c r="AC117" s="95"/>
      <c r="AD117" s="95" t="s">
        <v>2586</v>
      </c>
      <c r="AE117" s="170"/>
      <c r="AF117" s="170"/>
      <c r="AG117" s="170"/>
      <c r="AH117" s="170"/>
      <c r="AI117" s="170"/>
      <c r="AJ117" s="170"/>
      <c r="AK117" s="170"/>
      <c r="AL117" s="170"/>
      <c r="AM117" s="170"/>
      <c r="AN117" s="170"/>
      <c r="AO117" s="170"/>
      <c r="AP117" s="170"/>
      <c r="AQ117" s="170"/>
      <c r="AR117" s="170"/>
      <c r="AS117" s="170"/>
      <c r="AT117" s="170"/>
      <c r="AU117" s="170"/>
      <c r="AV117" s="170"/>
      <c r="AW117" s="170"/>
      <c r="AX117" s="335"/>
      <c r="AY117" s="335"/>
      <c r="AZ117" s="335"/>
      <c r="BA117" s="170"/>
      <c r="BB117" s="170"/>
      <c r="BC117" s="170"/>
      <c r="BD117" s="170"/>
      <c r="BE117" s="170"/>
      <c r="BF117" s="170"/>
      <c r="BG117" s="170"/>
      <c r="BH117" s="170"/>
      <c r="BI117" s="170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6" t="s">
        <v>2523</v>
      </c>
      <c r="B118" s="234" t="s">
        <v>2860</v>
      </c>
      <c r="C118" s="329" t="s">
        <v>2861</v>
      </c>
      <c r="D118" s="318" t="s">
        <v>2526</v>
      </c>
      <c r="E118" s="318" t="s">
        <v>29</v>
      </c>
      <c r="F118" s="95" t="s">
        <v>2539</v>
      </c>
      <c r="G118" s="44" t="str">
        <f t="shared" si="1"/>
        <v>Augusto</v>
      </c>
      <c r="H118" s="330" t="s">
        <v>186</v>
      </c>
      <c r="I118" s="46" t="s">
        <v>24</v>
      </c>
      <c r="J118" s="318" t="str">
        <f t="shared" si="2"/>
        <v>Não</v>
      </c>
      <c r="K118" s="331">
        <v>43699.0</v>
      </c>
      <c r="L118" s="331">
        <v>43910.0</v>
      </c>
      <c r="M118" s="95" t="s">
        <v>41</v>
      </c>
      <c r="N118" s="332">
        <v>0.01</v>
      </c>
      <c r="O118" s="318" t="s">
        <v>42</v>
      </c>
      <c r="P118" s="321">
        <v>0.1</v>
      </c>
      <c r="Q118" s="95" t="str">
        <f>IFERROR(VLOOKUP(F118,'Cadastro de assessores'!A:B,2,FALSE),"Não Cadastrado")</f>
        <v>2971</v>
      </c>
      <c r="R118" s="95" t="s">
        <v>2540</v>
      </c>
      <c r="S118" s="331">
        <v>43699.0</v>
      </c>
      <c r="T118" s="168"/>
      <c r="U118" s="168"/>
      <c r="V118" s="45" t="s">
        <v>113</v>
      </c>
      <c r="W118" s="13" t="s">
        <v>2862</v>
      </c>
      <c r="X118" s="95" t="s">
        <v>29</v>
      </c>
      <c r="Y118" s="51" t="str">
        <f t="shared" si="3"/>
        <v>Encerrado</v>
      </c>
      <c r="Z118" s="324"/>
      <c r="AA118" s="95" t="str">
        <f t="shared" si="4"/>
        <v/>
      </c>
      <c r="AB118" s="95"/>
      <c r="AC118" s="95"/>
      <c r="AD118" s="95" t="s">
        <v>2652</v>
      </c>
      <c r="AE118" s="170">
        <v>0.0</v>
      </c>
      <c r="AF118" s="170">
        <v>0.0</v>
      </c>
      <c r="AG118" s="170">
        <v>0.0</v>
      </c>
      <c r="AH118" s="170">
        <v>0.0</v>
      </c>
      <c r="AI118" s="170">
        <v>0.0</v>
      </c>
      <c r="AJ118" s="170">
        <v>0.0</v>
      </c>
      <c r="AK118" s="170">
        <v>0.0</v>
      </c>
      <c r="AL118" s="170"/>
      <c r="AM118" s="170"/>
      <c r="AN118" s="170"/>
      <c r="AO118" s="170"/>
      <c r="AP118" s="170"/>
      <c r="AQ118" s="170"/>
      <c r="AR118" s="170"/>
      <c r="AS118" s="170"/>
      <c r="AT118" s="170"/>
      <c r="AU118" s="170"/>
      <c r="AV118" s="170"/>
      <c r="AW118" s="170"/>
      <c r="AX118" s="335"/>
      <c r="AY118" s="335"/>
      <c r="AZ118" s="335"/>
      <c r="BA118" s="170"/>
      <c r="BB118" s="170"/>
      <c r="BC118" s="170"/>
      <c r="BD118" s="170"/>
      <c r="BE118" s="170"/>
      <c r="BF118" s="170">
        <v>0.0</v>
      </c>
      <c r="BG118" s="170">
        <v>0.0</v>
      </c>
      <c r="BH118" s="170">
        <v>0.0</v>
      </c>
      <c r="BI118" s="170" t="s">
        <v>2543</v>
      </c>
      <c r="BJ118" s="170">
        <v>0.0</v>
      </c>
      <c r="BK118" s="170" t="s">
        <v>2543</v>
      </c>
      <c r="BL118" s="170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6" t="s">
        <v>2523</v>
      </c>
      <c r="B119" s="342" t="s">
        <v>940</v>
      </c>
      <c r="C119" s="329" t="s">
        <v>2863</v>
      </c>
      <c r="D119" s="318" t="s">
        <v>18</v>
      </c>
      <c r="E119" s="318" t="s">
        <v>175</v>
      </c>
      <c r="F119" s="318" t="s">
        <v>176</v>
      </c>
      <c r="G119" s="44" t="str">
        <f t="shared" si="1"/>
        <v>Augusto</v>
      </c>
      <c r="H119" s="330" t="s">
        <v>147</v>
      </c>
      <c r="I119" s="51" t="s">
        <v>220</v>
      </c>
      <c r="J119" s="318" t="str">
        <f t="shared" si="2"/>
        <v>Não</v>
      </c>
      <c r="K119" s="319">
        <v>44263.0</v>
      </c>
      <c r="L119" s="45"/>
      <c r="M119" s="95" t="s">
        <v>270</v>
      </c>
      <c r="N119" s="332">
        <v>0.02</v>
      </c>
      <c r="O119" s="318" t="s">
        <v>42</v>
      </c>
      <c r="P119" s="321">
        <v>0.2</v>
      </c>
      <c r="Q119" s="318" t="str">
        <f>IFERROR(VLOOKUP(F119,'Cadastro de assessores'!A:B,2,FALSE),"Não Cadastrado")</f>
        <v>250</v>
      </c>
      <c r="R119" s="95" t="s">
        <v>111</v>
      </c>
      <c r="S119" s="319">
        <v>44263.0</v>
      </c>
      <c r="T119" s="127"/>
      <c r="U119" s="334" t="s">
        <v>2864</v>
      </c>
      <c r="V119" s="45" t="s">
        <v>113</v>
      </c>
      <c r="W119" s="323" t="s">
        <v>943</v>
      </c>
      <c r="X119" s="163" t="s">
        <v>179</v>
      </c>
      <c r="Y119" s="51" t="str">
        <f t="shared" si="3"/>
        <v>Ativo</v>
      </c>
      <c r="Z119" s="324"/>
      <c r="AA119" s="95" t="str">
        <f t="shared" si="4"/>
        <v>Qualificado</v>
      </c>
      <c r="AB119" s="13" t="s">
        <v>115</v>
      </c>
      <c r="AC119" s="95"/>
      <c r="AD119" s="95" t="s">
        <v>2586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70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70">
        <v>1245456.72</v>
      </c>
      <c r="AY119" s="170">
        <v>1224255.65</v>
      </c>
      <c r="AZ119" s="170">
        <v>1186871.02</v>
      </c>
      <c r="BA119" s="170">
        <v>1091954.56</v>
      </c>
      <c r="BB119" s="170">
        <v>1102303.28</v>
      </c>
      <c r="BC119" s="170">
        <v>1085238.34</v>
      </c>
      <c r="BD119" s="170">
        <v>1097420.48</v>
      </c>
      <c r="BE119" s="170">
        <v>1132103.68</v>
      </c>
      <c r="BF119" s="170">
        <v>1141098.26</v>
      </c>
      <c r="BG119" s="170">
        <v>1203490.89</v>
      </c>
      <c r="BH119" s="170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6" t="s">
        <v>2523</v>
      </c>
      <c r="B120" s="234" t="s">
        <v>2865</v>
      </c>
      <c r="C120" s="218" t="s">
        <v>2866</v>
      </c>
      <c r="D120" s="318" t="s">
        <v>18</v>
      </c>
      <c r="E120" s="318" t="s">
        <v>175</v>
      </c>
      <c r="F120" s="318" t="s">
        <v>197</v>
      </c>
      <c r="G120" s="44" t="str">
        <f t="shared" si="1"/>
        <v>Augusto</v>
      </c>
      <c r="H120" s="164" t="s">
        <v>111</v>
      </c>
      <c r="I120" s="46" t="s">
        <v>24</v>
      </c>
      <c r="J120" s="318" t="str">
        <f t="shared" si="2"/>
        <v>Sim</v>
      </c>
      <c r="K120" s="319">
        <v>44291.0</v>
      </c>
      <c r="L120" s="95"/>
      <c r="M120" s="95" t="s">
        <v>41</v>
      </c>
      <c r="N120" s="332">
        <v>0.015</v>
      </c>
      <c r="O120" s="318" t="s">
        <v>42</v>
      </c>
      <c r="P120" s="321">
        <v>0.1</v>
      </c>
      <c r="Q120" s="318" t="str">
        <f>IFERROR(VLOOKUP(F120,'Cadastro de assessores'!A:B,2,FALSE),"Não Cadastrado")</f>
        <v>28411</v>
      </c>
      <c r="R120" s="95" t="s">
        <v>111</v>
      </c>
      <c r="S120" s="319">
        <v>44291.0</v>
      </c>
      <c r="T120" s="334" t="s">
        <v>2867</v>
      </c>
      <c r="U120" s="334" t="s">
        <v>2868</v>
      </c>
      <c r="V120" s="45" t="s">
        <v>113</v>
      </c>
      <c r="W120" s="13" t="s">
        <v>2869</v>
      </c>
      <c r="X120" s="163" t="s">
        <v>179</v>
      </c>
      <c r="Y120" s="51" t="str">
        <f t="shared" si="3"/>
        <v>Ativo</v>
      </c>
      <c r="Z120" s="324"/>
      <c r="AA120" s="95" t="str">
        <f t="shared" si="4"/>
        <v>Varejo</v>
      </c>
      <c r="AB120" s="13" t="s">
        <v>124</v>
      </c>
      <c r="AC120" s="95"/>
      <c r="AD120" s="95" t="s">
        <v>2536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70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70">
        <v>1397359.3</v>
      </c>
      <c r="AY120" s="170">
        <v>1382895.07</v>
      </c>
      <c r="AZ120" s="170">
        <v>1130330.72</v>
      </c>
      <c r="BA120" s="170">
        <v>1108698.66</v>
      </c>
      <c r="BB120" s="170">
        <v>1070244.15</v>
      </c>
      <c r="BC120" s="170">
        <v>1060496.31</v>
      </c>
      <c r="BD120" s="170">
        <v>866917.0</v>
      </c>
      <c r="BE120" s="170">
        <v>534965.29</v>
      </c>
      <c r="BF120" s="170">
        <v>495302.66</v>
      </c>
      <c r="BG120" s="170">
        <v>515909.11</v>
      </c>
      <c r="BH120" s="170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6" t="s">
        <v>2523</v>
      </c>
      <c r="B121" s="234" t="s">
        <v>952</v>
      </c>
      <c r="C121" s="218" t="s">
        <v>2870</v>
      </c>
      <c r="D121" s="318" t="s">
        <v>18</v>
      </c>
      <c r="E121" s="318" t="s">
        <v>175</v>
      </c>
      <c r="F121" s="318" t="s">
        <v>176</v>
      </c>
      <c r="G121" s="44" t="str">
        <f t="shared" si="1"/>
        <v>Augusto</v>
      </c>
      <c r="H121" s="164" t="s">
        <v>147</v>
      </c>
      <c r="I121" s="51" t="s">
        <v>220</v>
      </c>
      <c r="J121" s="318" t="str">
        <f t="shared" si="2"/>
        <v>Não</v>
      </c>
      <c r="K121" s="319">
        <v>44263.0</v>
      </c>
      <c r="L121" s="95"/>
      <c r="M121" s="95" t="s">
        <v>270</v>
      </c>
      <c r="N121" s="332">
        <v>0.025</v>
      </c>
      <c r="O121" s="318" t="s">
        <v>42</v>
      </c>
      <c r="P121" s="321">
        <v>0.2</v>
      </c>
      <c r="Q121" s="318" t="str">
        <f>IFERROR(VLOOKUP(F121,'Cadastro de assessores'!A:B,2,FALSE),"Não Cadastrado")</f>
        <v>250</v>
      </c>
      <c r="R121" s="95" t="s">
        <v>111</v>
      </c>
      <c r="S121" s="319">
        <v>44263.0</v>
      </c>
      <c r="T121" s="74"/>
      <c r="U121" s="168"/>
      <c r="V121" s="45" t="s">
        <v>113</v>
      </c>
      <c r="W121" s="13" t="s">
        <v>955</v>
      </c>
      <c r="X121" s="163" t="s">
        <v>179</v>
      </c>
      <c r="Y121" s="51" t="str">
        <f t="shared" si="3"/>
        <v>Ativo</v>
      </c>
      <c r="Z121" s="324"/>
      <c r="AA121" s="95" t="str">
        <f t="shared" si="4"/>
        <v>Varejo</v>
      </c>
      <c r="AB121" s="13" t="s">
        <v>124</v>
      </c>
      <c r="AC121" s="95"/>
      <c r="AD121" s="95" t="s">
        <v>2586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70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70">
        <v>740041.95</v>
      </c>
      <c r="AY121" s="170">
        <v>708683.5</v>
      </c>
      <c r="AZ121" s="170">
        <v>675485.04</v>
      </c>
      <c r="BA121" s="170">
        <v>643794.06</v>
      </c>
      <c r="BB121" s="170">
        <v>603275.9</v>
      </c>
      <c r="BC121" s="170">
        <v>584002.85</v>
      </c>
      <c r="BD121" s="170">
        <v>588555.89</v>
      </c>
      <c r="BE121" s="170">
        <v>621108.62</v>
      </c>
      <c r="BF121" s="170">
        <v>624968.56</v>
      </c>
      <c r="BG121" s="170">
        <v>535880.07</v>
      </c>
      <c r="BH121" s="170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6" t="s">
        <v>2523</v>
      </c>
      <c r="B122" s="234" t="s">
        <v>2871</v>
      </c>
      <c r="C122" s="329" t="s">
        <v>2872</v>
      </c>
      <c r="D122" s="318" t="s">
        <v>2636</v>
      </c>
      <c r="E122" s="318" t="s">
        <v>29</v>
      </c>
      <c r="F122" s="95" t="s">
        <v>2636</v>
      </c>
      <c r="G122" s="44" t="str">
        <f t="shared" si="1"/>
        <v>Augusto</v>
      </c>
      <c r="H122" s="330" t="s">
        <v>186</v>
      </c>
      <c r="I122" s="46" t="s">
        <v>24</v>
      </c>
      <c r="J122" s="318" t="str">
        <f t="shared" si="2"/>
        <v>Não</v>
      </c>
      <c r="K122" s="336">
        <v>43829.0</v>
      </c>
      <c r="L122" s="331">
        <v>44375.0</v>
      </c>
      <c r="M122" s="95" t="s">
        <v>190</v>
      </c>
      <c r="N122" s="332">
        <v>0.025</v>
      </c>
      <c r="O122" s="318" t="s">
        <v>191</v>
      </c>
      <c r="P122" s="321">
        <v>0.2</v>
      </c>
      <c r="Q122" s="95" t="str">
        <f>IFERROR(VLOOKUP(F122,'Cadastro de assessores'!A:B,2,FALSE),"Não Cadastrado")</f>
        <v>22400</v>
      </c>
      <c r="R122" s="95" t="s">
        <v>2540</v>
      </c>
      <c r="S122" s="336">
        <v>43829.0</v>
      </c>
      <c r="T122" s="168"/>
      <c r="U122" s="168"/>
      <c r="V122" s="45" t="s">
        <v>113</v>
      </c>
      <c r="W122" s="13" t="s">
        <v>2873</v>
      </c>
      <c r="X122" s="95" t="s">
        <v>29</v>
      </c>
      <c r="Y122" s="51" t="str">
        <f t="shared" si="3"/>
        <v>Encerrado</v>
      </c>
      <c r="Z122" s="324"/>
      <c r="AA122" s="95" t="str">
        <f t="shared" si="4"/>
        <v/>
      </c>
      <c r="AB122" s="95"/>
      <c r="AC122" s="95"/>
      <c r="AD122" s="95" t="s">
        <v>2600</v>
      </c>
      <c r="AE122" s="170">
        <v>401894.13</v>
      </c>
      <c r="AF122" s="170">
        <v>379755.7</v>
      </c>
      <c r="AG122" s="170">
        <v>284039.57</v>
      </c>
      <c r="AH122" s="170">
        <v>300678.76</v>
      </c>
      <c r="AI122" s="170">
        <v>312336.75</v>
      </c>
      <c r="AJ122" s="170">
        <v>331301.5</v>
      </c>
      <c r="AK122" s="170">
        <v>355682.71</v>
      </c>
      <c r="AL122" s="170">
        <v>332861.06</v>
      </c>
      <c r="AM122" s="170">
        <v>316447.84</v>
      </c>
      <c r="AN122" s="170">
        <v>321440.48</v>
      </c>
      <c r="AO122" s="170">
        <v>365748.37</v>
      </c>
      <c r="AP122" s="170">
        <v>382843.69</v>
      </c>
      <c r="AQ122" s="170">
        <v>367895.75</v>
      </c>
      <c r="AR122" s="170">
        <v>338322.05</v>
      </c>
      <c r="AS122" s="170">
        <v>327804.7</v>
      </c>
      <c r="AT122" s="170">
        <v>356872.11</v>
      </c>
      <c r="AU122" s="170">
        <v>356938.37</v>
      </c>
      <c r="AV122" s="170">
        <v>358898.73</v>
      </c>
      <c r="AW122" s="170">
        <v>373842.57</v>
      </c>
      <c r="AX122" s="170">
        <v>368874.69</v>
      </c>
      <c r="AY122" s="170">
        <v>13800.5</v>
      </c>
      <c r="AZ122" s="170">
        <v>13551.66</v>
      </c>
      <c r="BA122" s="170">
        <v>13585.85</v>
      </c>
      <c r="BB122" s="170"/>
      <c r="BC122" s="170"/>
      <c r="BD122" s="170"/>
      <c r="BE122" s="170"/>
      <c r="BF122" s="170">
        <v>0.0</v>
      </c>
      <c r="BG122" s="170">
        <v>0.0</v>
      </c>
      <c r="BH122" s="170">
        <v>0.0</v>
      </c>
      <c r="BI122" s="170" t="s">
        <v>2543</v>
      </c>
      <c r="BJ122" s="170">
        <v>0.0</v>
      </c>
      <c r="BK122" s="170" t="s">
        <v>2543</v>
      </c>
      <c r="BL122" s="170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6" t="s">
        <v>2523</v>
      </c>
      <c r="B123" s="61" t="s">
        <v>2874</v>
      </c>
      <c r="C123" s="328">
        <v>4398183.0</v>
      </c>
      <c r="D123" s="318" t="s">
        <v>18</v>
      </c>
      <c r="E123" s="318" t="s">
        <v>175</v>
      </c>
      <c r="F123" s="318" t="s">
        <v>197</v>
      </c>
      <c r="G123" s="44" t="str">
        <f t="shared" si="1"/>
        <v>Augusto</v>
      </c>
      <c r="H123" s="164" t="s">
        <v>147</v>
      </c>
      <c r="I123" s="51" t="s">
        <v>220</v>
      </c>
      <c r="J123" s="318" t="str">
        <f t="shared" si="2"/>
        <v>Não</v>
      </c>
      <c r="K123" s="331">
        <v>44602.0</v>
      </c>
      <c r="L123" s="45"/>
      <c r="M123" s="95" t="s">
        <v>41</v>
      </c>
      <c r="N123" s="332">
        <v>0.015</v>
      </c>
      <c r="O123" s="318" t="s">
        <v>42</v>
      </c>
      <c r="P123" s="321">
        <v>0.1</v>
      </c>
      <c r="Q123" s="318" t="str">
        <f>IFERROR(VLOOKUP(F123,'Cadastro de assessores'!A:B,2,FALSE),"Não Cadastrado")</f>
        <v>28411</v>
      </c>
      <c r="R123" s="95" t="s">
        <v>111</v>
      </c>
      <c r="S123" s="331">
        <v>44602.0</v>
      </c>
      <c r="T123" s="74"/>
      <c r="U123" s="168" t="s">
        <v>2875</v>
      </c>
      <c r="V123" s="45" t="s">
        <v>113</v>
      </c>
      <c r="W123" s="5" t="s">
        <v>2876</v>
      </c>
      <c r="X123" s="163" t="s">
        <v>179</v>
      </c>
      <c r="Y123" s="51" t="str">
        <f t="shared" si="3"/>
        <v>Ativo</v>
      </c>
      <c r="Z123" s="324"/>
      <c r="AA123" s="95" t="str">
        <f t="shared" si="4"/>
        <v>Varejo</v>
      </c>
      <c r="AB123" s="13" t="s">
        <v>124</v>
      </c>
      <c r="AC123" s="95"/>
      <c r="AD123" s="95" t="s">
        <v>2586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70"/>
      <c r="AS123" s="325"/>
      <c r="AT123" s="325"/>
      <c r="AU123" s="325"/>
      <c r="AV123" s="325"/>
      <c r="AW123" s="325"/>
      <c r="AX123" s="170"/>
      <c r="AY123" s="170"/>
      <c r="AZ123" s="170"/>
      <c r="BA123" s="170"/>
      <c r="BB123" s="170"/>
      <c r="BC123" s="170"/>
      <c r="BD123" s="170"/>
      <c r="BE123" s="170"/>
      <c r="BF123" s="170">
        <v>212229.42</v>
      </c>
      <c r="BG123" s="170">
        <v>215008.49</v>
      </c>
      <c r="BH123" s="170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6" t="s">
        <v>2523</v>
      </c>
      <c r="B124" s="234" t="s">
        <v>2877</v>
      </c>
      <c r="C124" s="329" t="s">
        <v>2878</v>
      </c>
      <c r="D124" s="318" t="s">
        <v>18</v>
      </c>
      <c r="E124" s="318" t="s">
        <v>175</v>
      </c>
      <c r="F124" s="95" t="s">
        <v>197</v>
      </c>
      <c r="G124" s="44" t="str">
        <f t="shared" si="1"/>
        <v>Augusto</v>
      </c>
      <c r="H124" s="330" t="s">
        <v>186</v>
      </c>
      <c r="I124" s="46" t="s">
        <v>24</v>
      </c>
      <c r="J124" s="318" t="str">
        <f t="shared" si="2"/>
        <v>Não</v>
      </c>
      <c r="K124" s="336">
        <v>44298.0</v>
      </c>
      <c r="L124" s="331">
        <v>44599.0</v>
      </c>
      <c r="M124" s="95" t="s">
        <v>41</v>
      </c>
      <c r="N124" s="332">
        <v>0.015</v>
      </c>
      <c r="O124" s="318" t="s">
        <v>42</v>
      </c>
      <c r="P124" s="321">
        <v>0.1</v>
      </c>
      <c r="Q124" s="95" t="str">
        <f>IFERROR(VLOOKUP(F124,'Cadastro de assessores'!A:B,2,FALSE),"Não Cadastrado")</f>
        <v>28411</v>
      </c>
      <c r="R124" s="95" t="s">
        <v>2540</v>
      </c>
      <c r="S124" s="336">
        <v>44298.0</v>
      </c>
      <c r="T124" s="168"/>
      <c r="U124" s="168"/>
      <c r="V124" s="45" t="s">
        <v>113</v>
      </c>
      <c r="W124" s="13" t="s">
        <v>2879</v>
      </c>
      <c r="X124" s="95" t="s">
        <v>179</v>
      </c>
      <c r="Y124" s="51" t="str">
        <f t="shared" si="3"/>
        <v>Encerrado</v>
      </c>
      <c r="Z124" s="324"/>
      <c r="AA124" s="95" t="str">
        <f t="shared" si="4"/>
        <v>Varejo</v>
      </c>
      <c r="AB124" s="13" t="s">
        <v>124</v>
      </c>
      <c r="AC124" s="95"/>
      <c r="AD124" s="95" t="s">
        <v>2586</v>
      </c>
      <c r="AE124" s="170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0"/>
      <c r="AW124" s="170">
        <v>336927.29</v>
      </c>
      <c r="AX124" s="170">
        <v>335477.07</v>
      </c>
      <c r="AY124" s="170">
        <v>300973.83</v>
      </c>
      <c r="AZ124" s="170">
        <v>295162.0</v>
      </c>
      <c r="BA124" s="170">
        <v>290725.14</v>
      </c>
      <c r="BB124" s="170">
        <v>283268.9</v>
      </c>
      <c r="BC124" s="170">
        <v>225505.95</v>
      </c>
      <c r="BD124" s="170">
        <v>184093.9</v>
      </c>
      <c r="BE124" s="170">
        <v>13893.64</v>
      </c>
      <c r="BF124" s="170">
        <v>-154.4</v>
      </c>
      <c r="BG124" s="170">
        <v>140.38</v>
      </c>
      <c r="BH124" s="170">
        <v>153.8</v>
      </c>
      <c r="BI124" s="170" t="s">
        <v>2543</v>
      </c>
      <c r="BJ124" s="170">
        <v>0.0</v>
      </c>
      <c r="BK124" s="170" t="s">
        <v>2543</v>
      </c>
      <c r="BL124" s="170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6" t="s">
        <v>2523</v>
      </c>
      <c r="B125" s="42" t="s">
        <v>2877</v>
      </c>
      <c r="C125" s="328" t="s">
        <v>2880</v>
      </c>
      <c r="D125" s="318" t="s">
        <v>18</v>
      </c>
      <c r="E125" s="318" t="s">
        <v>175</v>
      </c>
      <c r="F125" s="93" t="s">
        <v>197</v>
      </c>
      <c r="G125" s="44" t="str">
        <f t="shared" si="1"/>
        <v>Augusto</v>
      </c>
      <c r="H125" s="164" t="s">
        <v>147</v>
      </c>
      <c r="I125" s="51" t="s">
        <v>220</v>
      </c>
      <c r="J125" s="318" t="str">
        <f t="shared" si="2"/>
        <v>Não</v>
      </c>
      <c r="K125" s="319">
        <v>44383.0</v>
      </c>
      <c r="L125" s="45"/>
      <c r="M125" s="95" t="s">
        <v>190</v>
      </c>
      <c r="N125" s="332">
        <v>0.025</v>
      </c>
      <c r="O125" s="318" t="s">
        <v>191</v>
      </c>
      <c r="P125" s="321">
        <v>0.2</v>
      </c>
      <c r="Q125" s="93" t="str">
        <f>IFERROR(VLOOKUP(F125,'Cadastro de assessores'!A:B,2,FALSE),"Não Cadastrado")</f>
        <v>28411</v>
      </c>
      <c r="R125" s="318" t="s">
        <v>111</v>
      </c>
      <c r="S125" s="319">
        <v>44382.0</v>
      </c>
      <c r="T125" s="50"/>
      <c r="U125" s="50"/>
      <c r="V125" s="45" t="s">
        <v>113</v>
      </c>
      <c r="W125" s="5" t="s">
        <v>2879</v>
      </c>
      <c r="X125" s="163" t="s">
        <v>179</v>
      </c>
      <c r="Y125" s="51" t="str">
        <f t="shared" si="3"/>
        <v>Inativo</v>
      </c>
      <c r="Z125" s="324"/>
      <c r="AA125" s="95" t="str">
        <f t="shared" si="4"/>
        <v>Varejo</v>
      </c>
      <c r="AB125" s="13" t="s">
        <v>124</v>
      </c>
      <c r="AC125" s="95"/>
      <c r="AD125" s="45" t="s">
        <v>2586</v>
      </c>
      <c r="AE125" s="190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90"/>
      <c r="AP125" s="190"/>
      <c r="AQ125" s="170"/>
      <c r="AR125" s="325"/>
      <c r="AS125" s="325"/>
      <c r="AT125" s="325"/>
      <c r="AU125" s="325"/>
      <c r="AV125" s="325"/>
      <c r="AW125" s="170"/>
      <c r="AX125" s="190"/>
      <c r="AY125" s="170">
        <v>91437.24</v>
      </c>
      <c r="AZ125" s="170">
        <v>90420.2</v>
      </c>
      <c r="BA125" s="170">
        <v>87399.58</v>
      </c>
      <c r="BB125" s="170">
        <v>81870.99</v>
      </c>
      <c r="BC125" s="170">
        <v>74529.29</v>
      </c>
      <c r="BD125" s="170">
        <v>72837.91</v>
      </c>
      <c r="BE125" s="170">
        <v>76866.11</v>
      </c>
      <c r="BF125" s="170">
        <v>77827.62</v>
      </c>
      <c r="BG125" s="170">
        <v>83664.45</v>
      </c>
      <c r="BH125" s="170">
        <v>79200.4</v>
      </c>
      <c r="BI125" s="363" t="s">
        <v>2543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6" t="s">
        <v>2523</v>
      </c>
      <c r="B126" s="42" t="s">
        <v>2881</v>
      </c>
      <c r="C126" s="328" t="s">
        <v>2882</v>
      </c>
      <c r="D126" s="318" t="s">
        <v>18</v>
      </c>
      <c r="E126" s="318" t="s">
        <v>175</v>
      </c>
      <c r="F126" s="318" t="s">
        <v>176</v>
      </c>
      <c r="G126" s="44" t="str">
        <f t="shared" si="1"/>
        <v>Augusto</v>
      </c>
      <c r="H126" s="164" t="s">
        <v>147</v>
      </c>
      <c r="I126" s="51" t="s">
        <v>220</v>
      </c>
      <c r="J126" s="318" t="str">
        <f t="shared" si="2"/>
        <v>Não</v>
      </c>
      <c r="K126" s="319">
        <v>44322.0</v>
      </c>
      <c r="L126" s="95"/>
      <c r="M126" s="95" t="s">
        <v>41</v>
      </c>
      <c r="N126" s="332">
        <v>0.015</v>
      </c>
      <c r="O126" s="318" t="s">
        <v>42</v>
      </c>
      <c r="P126" s="321">
        <v>0.1</v>
      </c>
      <c r="Q126" s="318" t="str">
        <f>IFERROR(VLOOKUP(F126,'Cadastro de assessores'!A:B,2,FALSE),"Não Cadastrado")</f>
        <v>250</v>
      </c>
      <c r="R126" s="318" t="s">
        <v>147</v>
      </c>
      <c r="S126" s="319">
        <v>44322.0</v>
      </c>
      <c r="T126" s="50"/>
      <c r="U126" s="50"/>
      <c r="V126" s="45" t="s">
        <v>113</v>
      </c>
      <c r="W126" s="5" t="s">
        <v>2883</v>
      </c>
      <c r="X126" s="163" t="s">
        <v>179</v>
      </c>
      <c r="Y126" s="51" t="str">
        <f t="shared" si="3"/>
        <v>Inativo</v>
      </c>
      <c r="Z126" s="324"/>
      <c r="AA126" s="95" t="str">
        <f t="shared" si="4"/>
        <v/>
      </c>
      <c r="AB126" s="13" t="s">
        <v>124</v>
      </c>
      <c r="AC126" s="95"/>
      <c r="AD126" s="95" t="s">
        <v>2677</v>
      </c>
      <c r="AE126" s="190"/>
      <c r="AF126" s="190"/>
      <c r="AG126" s="190"/>
      <c r="AH126" s="190"/>
      <c r="AI126" s="190"/>
      <c r="AJ126" s="190"/>
      <c r="AK126" s="190"/>
      <c r="AL126" s="190"/>
      <c r="AM126" s="190"/>
      <c r="AN126" s="190"/>
      <c r="AO126" s="190"/>
      <c r="AP126" s="190"/>
      <c r="AQ126" s="190"/>
      <c r="AR126" s="170"/>
      <c r="AS126" s="325"/>
      <c r="AT126" s="325"/>
      <c r="AU126" s="325"/>
      <c r="AV126" s="325"/>
      <c r="AW126" s="325">
        <v>90924.45</v>
      </c>
      <c r="AX126" s="170">
        <v>91857.52</v>
      </c>
      <c r="AY126" s="170">
        <v>79864.58</v>
      </c>
      <c r="AZ126" s="170">
        <v>2424.12</v>
      </c>
      <c r="BA126" s="170"/>
      <c r="BB126" s="170">
        <v>0.15</v>
      </c>
      <c r="BC126" s="170">
        <v>0.24</v>
      </c>
      <c r="BD126" s="170">
        <v>0.24</v>
      </c>
      <c r="BE126" s="170"/>
      <c r="BF126" s="170">
        <v>0.0</v>
      </c>
      <c r="BG126" s="170">
        <v>0.0</v>
      </c>
      <c r="BH126" s="170">
        <v>0.0</v>
      </c>
      <c r="BI126" s="326" t="s">
        <v>2543</v>
      </c>
      <c r="BJ126" s="326">
        <v>0.0</v>
      </c>
      <c r="BK126" s="326" t="s">
        <v>2543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6" t="s">
        <v>2523</v>
      </c>
      <c r="B127" s="42" t="s">
        <v>982</v>
      </c>
      <c r="C127" s="43" t="s">
        <v>2884</v>
      </c>
      <c r="D127" s="318" t="s">
        <v>18</v>
      </c>
      <c r="E127" s="318" t="s">
        <v>175</v>
      </c>
      <c r="F127" s="318" t="s">
        <v>176</v>
      </c>
      <c r="G127" s="44" t="str">
        <f t="shared" si="1"/>
        <v>Augusto</v>
      </c>
      <c r="H127" s="164" t="s">
        <v>147</v>
      </c>
      <c r="I127" s="51" t="s">
        <v>220</v>
      </c>
      <c r="J127" s="318" t="str">
        <f t="shared" si="2"/>
        <v>Não</v>
      </c>
      <c r="K127" s="319">
        <v>44844.0</v>
      </c>
      <c r="L127" s="95"/>
      <c r="M127" s="95" t="s">
        <v>51</v>
      </c>
      <c r="N127" s="332">
        <v>0.01</v>
      </c>
      <c r="O127" s="318" t="s">
        <v>2528</v>
      </c>
      <c r="P127" s="321">
        <v>0.0</v>
      </c>
      <c r="Q127" s="318" t="str">
        <f>IFERROR(VLOOKUP(F127,'Cadastro de assessores'!A:B,2,FALSE),"Não Cadastrado")</f>
        <v>250</v>
      </c>
      <c r="R127" s="95" t="s">
        <v>111</v>
      </c>
      <c r="S127" s="319">
        <v>44826.0</v>
      </c>
      <c r="T127" s="63"/>
      <c r="U127" s="371" t="s">
        <v>2885</v>
      </c>
      <c r="V127" s="45" t="s">
        <v>113</v>
      </c>
      <c r="W127" s="5" t="s">
        <v>984</v>
      </c>
      <c r="X127" s="5" t="s">
        <v>179</v>
      </c>
      <c r="Y127" s="51" t="str">
        <f t="shared" si="3"/>
        <v>Ativo</v>
      </c>
      <c r="Z127" s="324"/>
      <c r="AA127" s="95" t="str">
        <f t="shared" si="4"/>
        <v/>
      </c>
      <c r="AB127" s="13" t="s">
        <v>124</v>
      </c>
      <c r="AC127" s="95"/>
      <c r="AD127" s="95"/>
      <c r="AE127" s="190"/>
      <c r="AF127" s="190"/>
      <c r="AG127" s="190"/>
      <c r="AH127" s="190"/>
      <c r="AI127" s="190"/>
      <c r="AJ127" s="190"/>
      <c r="AK127" s="190"/>
      <c r="AL127" s="190"/>
      <c r="AM127" s="190"/>
      <c r="AN127" s="190"/>
      <c r="AO127" s="190"/>
      <c r="AP127" s="190"/>
      <c r="AQ127" s="190"/>
      <c r="AR127" s="190"/>
      <c r="AS127" s="325"/>
      <c r="AT127" s="325"/>
      <c r="AU127" s="325"/>
      <c r="AV127" s="190"/>
      <c r="AW127" s="190"/>
      <c r="AX127" s="170"/>
      <c r="AY127" s="170"/>
      <c r="AZ127" s="170"/>
      <c r="BA127" s="170"/>
      <c r="BB127" s="170"/>
      <c r="BC127" s="170"/>
      <c r="BD127" s="170"/>
      <c r="BE127" s="170"/>
      <c r="BF127" s="170"/>
      <c r="BG127" s="170"/>
      <c r="BH127" s="170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6" t="s">
        <v>2523</v>
      </c>
      <c r="B128" s="42" t="s">
        <v>985</v>
      </c>
      <c r="C128" s="43" t="s">
        <v>2886</v>
      </c>
      <c r="D128" s="318" t="s">
        <v>18</v>
      </c>
      <c r="E128" s="318" t="s">
        <v>175</v>
      </c>
      <c r="F128" s="93" t="s">
        <v>176</v>
      </c>
      <c r="G128" s="44" t="str">
        <f t="shared" si="1"/>
        <v>Augusto</v>
      </c>
      <c r="H128" s="164" t="s">
        <v>147</v>
      </c>
      <c r="I128" s="51" t="s">
        <v>220</v>
      </c>
      <c r="J128" s="318" t="str">
        <f t="shared" si="2"/>
        <v>Não</v>
      </c>
      <c r="K128" s="319">
        <v>44340.0</v>
      </c>
      <c r="L128" s="95"/>
      <c r="M128" s="95" t="s">
        <v>112</v>
      </c>
      <c r="N128" s="332">
        <v>0.012</v>
      </c>
      <c r="O128" s="318" t="s">
        <v>2528</v>
      </c>
      <c r="P128" s="321">
        <v>0.0</v>
      </c>
      <c r="Q128" s="93" t="str">
        <f>IFERROR(VLOOKUP(F128,'Cadastro de assessores'!A:B,2,FALSE),"Não Cadastrado")</f>
        <v>250</v>
      </c>
      <c r="R128" s="95" t="s">
        <v>111</v>
      </c>
      <c r="S128" s="319">
        <v>44340.0</v>
      </c>
      <c r="T128" s="50"/>
      <c r="U128" s="50"/>
      <c r="V128" s="45" t="s">
        <v>113</v>
      </c>
      <c r="W128" s="5" t="s">
        <v>988</v>
      </c>
      <c r="X128" s="163" t="s">
        <v>179</v>
      </c>
      <c r="Y128" s="51" t="str">
        <f t="shared" si="3"/>
        <v>Ativo</v>
      </c>
      <c r="Z128" s="324"/>
      <c r="AA128" s="95" t="str">
        <f t="shared" si="4"/>
        <v>Varejo</v>
      </c>
      <c r="AB128" s="13" t="s">
        <v>124</v>
      </c>
      <c r="AC128" s="95"/>
      <c r="AD128" s="95" t="s">
        <v>2586</v>
      </c>
      <c r="AE128" s="190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90"/>
      <c r="AP128" s="190"/>
      <c r="AQ128" s="190"/>
      <c r="AR128" s="190"/>
      <c r="AS128" s="325"/>
      <c r="AT128" s="325"/>
      <c r="AU128" s="325"/>
      <c r="AV128" s="190"/>
      <c r="AW128" s="190">
        <v>489686.49</v>
      </c>
      <c r="AX128" s="170">
        <v>423617.47</v>
      </c>
      <c r="AY128" s="170">
        <v>466064.53</v>
      </c>
      <c r="AZ128" s="170">
        <v>340350.57</v>
      </c>
      <c r="BA128" s="170">
        <v>309174.83</v>
      </c>
      <c r="BB128" s="170">
        <v>304228.53</v>
      </c>
      <c r="BC128" s="170">
        <v>290378.93</v>
      </c>
      <c r="BD128" s="170">
        <v>304641.26</v>
      </c>
      <c r="BE128" s="170">
        <v>312031.24</v>
      </c>
      <c r="BF128" s="170">
        <v>316240.13</v>
      </c>
      <c r="BG128" s="170">
        <v>325797.56</v>
      </c>
      <c r="BH128" s="170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6" t="s">
        <v>2523</v>
      </c>
      <c r="B129" s="342" t="s">
        <v>2887</v>
      </c>
      <c r="C129" s="218" t="s">
        <v>2888</v>
      </c>
      <c r="D129" s="318" t="s">
        <v>18</v>
      </c>
      <c r="E129" s="318" t="s">
        <v>175</v>
      </c>
      <c r="F129" s="318" t="s">
        <v>197</v>
      </c>
      <c r="G129" s="44" t="str">
        <f t="shared" si="1"/>
        <v>Augusto</v>
      </c>
      <c r="H129" s="164" t="s">
        <v>147</v>
      </c>
      <c r="I129" s="51" t="s">
        <v>220</v>
      </c>
      <c r="J129" s="318" t="str">
        <f t="shared" si="2"/>
        <v>Não</v>
      </c>
      <c r="K129" s="319">
        <v>44280.0</v>
      </c>
      <c r="L129" s="45"/>
      <c r="M129" s="95" t="s">
        <v>270</v>
      </c>
      <c r="N129" s="332">
        <v>0.02</v>
      </c>
      <c r="O129" s="318" t="s">
        <v>42</v>
      </c>
      <c r="P129" s="321">
        <v>0.2</v>
      </c>
      <c r="Q129" s="318" t="str">
        <f>IFERROR(VLOOKUP(F129,'Cadastro de assessores'!A:B,2,FALSE),"Não Cadastrado")</f>
        <v>28411</v>
      </c>
      <c r="R129" s="95" t="s">
        <v>111</v>
      </c>
      <c r="S129" s="319">
        <v>44272.0</v>
      </c>
      <c r="T129" s="50"/>
      <c r="U129" s="168"/>
      <c r="V129" s="45" t="s">
        <v>113</v>
      </c>
      <c r="W129" s="323" t="s">
        <v>1001</v>
      </c>
      <c r="X129" s="13" t="s">
        <v>46</v>
      </c>
      <c r="Y129" s="51" t="str">
        <f t="shared" si="3"/>
        <v>Ativo</v>
      </c>
      <c r="Z129" s="324"/>
      <c r="AA129" s="95" t="str">
        <f t="shared" si="4"/>
        <v>Varejo</v>
      </c>
      <c r="AB129" s="13" t="s">
        <v>124</v>
      </c>
      <c r="AC129" s="95"/>
      <c r="AD129" s="95" t="s">
        <v>2573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70"/>
      <c r="AS129" s="325"/>
      <c r="AT129" s="325">
        <v>417059.31</v>
      </c>
      <c r="AU129" s="325"/>
      <c r="AV129" s="325">
        <v>421900.04</v>
      </c>
      <c r="AW129" s="325">
        <v>440578.46</v>
      </c>
      <c r="AX129" s="170">
        <v>447234.64</v>
      </c>
      <c r="AY129" s="170">
        <v>449690.22</v>
      </c>
      <c r="AZ129" s="170">
        <v>490985.51</v>
      </c>
      <c r="BA129" s="170">
        <v>436358.5</v>
      </c>
      <c r="BB129" s="170">
        <v>456135.79</v>
      </c>
      <c r="BC129" s="170">
        <v>448178.3</v>
      </c>
      <c r="BD129" s="170">
        <v>452319.23</v>
      </c>
      <c r="BE129" s="170">
        <v>406903.62</v>
      </c>
      <c r="BF129" s="170">
        <v>410212.95</v>
      </c>
      <c r="BG129" s="170">
        <v>422864.91</v>
      </c>
      <c r="BH129" s="170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6" t="s">
        <v>2523</v>
      </c>
      <c r="B130" s="342" t="s">
        <v>1002</v>
      </c>
      <c r="C130" s="328" t="s">
        <v>2889</v>
      </c>
      <c r="D130" s="318" t="s">
        <v>18</v>
      </c>
      <c r="E130" s="318" t="s">
        <v>175</v>
      </c>
      <c r="F130" s="318" t="s">
        <v>176</v>
      </c>
      <c r="G130" s="44" t="str">
        <f t="shared" si="1"/>
        <v>Augusto</v>
      </c>
      <c r="H130" s="330" t="s">
        <v>186</v>
      </c>
      <c r="I130" s="46" t="s">
        <v>24</v>
      </c>
      <c r="J130" s="318" t="str">
        <f t="shared" si="2"/>
        <v>Não</v>
      </c>
      <c r="K130" s="95" t="s">
        <v>2577</v>
      </c>
      <c r="L130" s="122">
        <v>44858.0</v>
      </c>
      <c r="M130" s="45" t="s">
        <v>2890</v>
      </c>
      <c r="N130" s="332">
        <v>0.01</v>
      </c>
      <c r="O130" s="318" t="s">
        <v>2528</v>
      </c>
      <c r="P130" s="321">
        <v>0.0</v>
      </c>
      <c r="Q130" s="318" t="str">
        <f>IFERROR(VLOOKUP(F130,'Cadastro de assessores'!A:B,2,FALSE),"Não Cadastrado")</f>
        <v>250</v>
      </c>
      <c r="R130" s="318" t="s">
        <v>147</v>
      </c>
      <c r="S130" s="95" t="s">
        <v>2577</v>
      </c>
      <c r="T130" s="168"/>
      <c r="U130" s="168"/>
      <c r="V130" s="45" t="s">
        <v>113</v>
      </c>
      <c r="W130" s="323" t="s">
        <v>2879</v>
      </c>
      <c r="X130" s="163" t="s">
        <v>179</v>
      </c>
      <c r="Y130" s="51" t="str">
        <f t="shared" si="3"/>
        <v>Encerrado</v>
      </c>
      <c r="Z130" s="324"/>
      <c r="AA130" s="95" t="str">
        <f t="shared" si="4"/>
        <v/>
      </c>
      <c r="AB130" s="95"/>
      <c r="AC130" s="95"/>
      <c r="AD130" s="95" t="s">
        <v>2586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70"/>
      <c r="AS130" s="325"/>
      <c r="AT130" s="325"/>
      <c r="AU130" s="325"/>
      <c r="AV130" s="325"/>
      <c r="AW130" s="325"/>
      <c r="AX130" s="170"/>
      <c r="AY130" s="170"/>
      <c r="AZ130" s="170"/>
      <c r="BA130" s="170"/>
      <c r="BB130" s="170"/>
      <c r="BC130" s="170">
        <v>377128.2</v>
      </c>
      <c r="BD130" s="170">
        <v>379912.22</v>
      </c>
      <c r="BE130" s="170">
        <v>392174.66</v>
      </c>
      <c r="BF130" s="170">
        <v>0.0</v>
      </c>
      <c r="BG130" s="170">
        <v>0.0</v>
      </c>
      <c r="BH130" s="170">
        <v>0.0</v>
      </c>
      <c r="BI130" s="326" t="s">
        <v>2543</v>
      </c>
      <c r="BJ130" s="326">
        <v>0.0</v>
      </c>
      <c r="BK130" s="326" t="s">
        <v>2543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6" t="s">
        <v>2523</v>
      </c>
      <c r="B131" s="342" t="s">
        <v>2891</v>
      </c>
      <c r="C131" s="329" t="s">
        <v>2892</v>
      </c>
      <c r="D131" s="318" t="s">
        <v>18</v>
      </c>
      <c r="E131" s="318" t="s">
        <v>175</v>
      </c>
      <c r="F131" s="318" t="s">
        <v>176</v>
      </c>
      <c r="G131" s="44" t="str">
        <f t="shared" si="1"/>
        <v>Augusto</v>
      </c>
      <c r="H131" s="330" t="s">
        <v>147</v>
      </c>
      <c r="I131" s="51" t="s">
        <v>220</v>
      </c>
      <c r="J131" s="318" t="str">
        <f t="shared" si="2"/>
        <v>Não</v>
      </c>
      <c r="K131" s="319">
        <v>44266.0</v>
      </c>
      <c r="L131" s="45"/>
      <c r="M131" s="95" t="s">
        <v>270</v>
      </c>
      <c r="N131" s="332">
        <v>0.02</v>
      </c>
      <c r="O131" s="318" t="s">
        <v>42</v>
      </c>
      <c r="P131" s="321">
        <v>0.2</v>
      </c>
      <c r="Q131" s="318" t="str">
        <f>IFERROR(VLOOKUP(F131,'Cadastro de assessores'!A:B,2,FALSE),"Não Cadastrado")</f>
        <v>250</v>
      </c>
      <c r="R131" s="95" t="s">
        <v>111</v>
      </c>
      <c r="S131" s="319">
        <v>44252.0</v>
      </c>
      <c r="T131" s="63"/>
      <c r="U131" s="334" t="s">
        <v>2893</v>
      </c>
      <c r="V131" s="45" t="s">
        <v>113</v>
      </c>
      <c r="W131" s="323" t="s">
        <v>2879</v>
      </c>
      <c r="X131" s="163" t="s">
        <v>179</v>
      </c>
      <c r="Y131" s="51" t="str">
        <f t="shared" si="3"/>
        <v>Ativo</v>
      </c>
      <c r="Z131" s="324"/>
      <c r="AA131" s="95" t="str">
        <f t="shared" si="4"/>
        <v>Varejo</v>
      </c>
      <c r="AB131" s="13" t="s">
        <v>124</v>
      </c>
      <c r="AC131" s="95"/>
      <c r="AD131" s="95" t="s">
        <v>2586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70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70">
        <v>420138.16</v>
      </c>
      <c r="AY131" s="170">
        <v>413133.82</v>
      </c>
      <c r="AZ131" s="170">
        <v>400513.29</v>
      </c>
      <c r="BA131" s="170">
        <v>355952.91</v>
      </c>
      <c r="BB131" s="170">
        <v>383022.45</v>
      </c>
      <c r="BC131" s="170"/>
      <c r="BD131" s="170"/>
      <c r="BE131" s="170"/>
      <c r="BF131" s="170">
        <v>394896.75</v>
      </c>
      <c r="BG131" s="170">
        <v>416016.92</v>
      </c>
      <c r="BH131" s="170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6" t="s">
        <v>2523</v>
      </c>
      <c r="B132" s="234" t="s">
        <v>2894</v>
      </c>
      <c r="C132" s="329" t="s">
        <v>2895</v>
      </c>
      <c r="D132" s="318" t="s">
        <v>18</v>
      </c>
      <c r="E132" s="318" t="s">
        <v>175</v>
      </c>
      <c r="F132" s="95" t="s">
        <v>176</v>
      </c>
      <c r="G132" s="44" t="str">
        <f t="shared" si="1"/>
        <v>Augusto</v>
      </c>
      <c r="H132" s="330" t="s">
        <v>186</v>
      </c>
      <c r="I132" s="46" t="s">
        <v>24</v>
      </c>
      <c r="J132" s="318" t="str">
        <f t="shared" si="2"/>
        <v>Não</v>
      </c>
      <c r="K132" s="331">
        <v>44280.0</v>
      </c>
      <c r="L132" s="72">
        <v>44580.0</v>
      </c>
      <c r="M132" s="95" t="s">
        <v>270</v>
      </c>
      <c r="N132" s="332">
        <v>0.02</v>
      </c>
      <c r="O132" s="318" t="s">
        <v>42</v>
      </c>
      <c r="P132" s="321">
        <v>0.2</v>
      </c>
      <c r="Q132" s="95" t="str">
        <f>IFERROR(VLOOKUP(F132,'Cadastro de assessores'!A:B,2,FALSE),"Não Cadastrado")</f>
        <v>250</v>
      </c>
      <c r="R132" s="95" t="s">
        <v>2540</v>
      </c>
      <c r="S132" s="331">
        <v>44280.0</v>
      </c>
      <c r="T132" s="168"/>
      <c r="U132" s="168"/>
      <c r="V132" s="45" t="s">
        <v>113</v>
      </c>
      <c r="W132" s="13" t="s">
        <v>2896</v>
      </c>
      <c r="X132" s="95" t="s">
        <v>46</v>
      </c>
      <c r="Y132" s="51" t="str">
        <f t="shared" si="3"/>
        <v>Encerrado</v>
      </c>
      <c r="Z132" s="324"/>
      <c r="AA132" s="95" t="str">
        <f t="shared" si="4"/>
        <v/>
      </c>
      <c r="AB132" s="95"/>
      <c r="AC132" s="95"/>
      <c r="AD132" s="95" t="s">
        <v>2897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70"/>
      <c r="AS132" s="170">
        <v>612189.27</v>
      </c>
      <c r="AT132" s="170">
        <v>620233.35</v>
      </c>
      <c r="AU132" s="170"/>
      <c r="AV132" s="170">
        <v>717347.06</v>
      </c>
      <c r="AW132" s="170">
        <v>738290.09</v>
      </c>
      <c r="AX132" s="170">
        <v>733323.3</v>
      </c>
      <c r="AY132" s="170">
        <v>721372.57</v>
      </c>
      <c r="AZ132" s="170">
        <v>701552.22</v>
      </c>
      <c r="BA132" s="170">
        <v>649615.97</v>
      </c>
      <c r="BB132" s="170">
        <v>652980.85</v>
      </c>
      <c r="BC132" s="170">
        <v>642210.98</v>
      </c>
      <c r="BD132" s="170">
        <v>648751.76</v>
      </c>
      <c r="BE132" s="170"/>
      <c r="BF132" s="170">
        <v>0.0</v>
      </c>
      <c r="BG132" s="170">
        <v>0.0</v>
      </c>
      <c r="BH132" s="170">
        <v>0.0</v>
      </c>
      <c r="BI132" s="170" t="s">
        <v>2543</v>
      </c>
      <c r="BJ132" s="170">
        <v>0.0</v>
      </c>
      <c r="BK132" s="170" t="s">
        <v>2543</v>
      </c>
      <c r="BL132" s="170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6" t="s">
        <v>2523</v>
      </c>
      <c r="B133" s="366" t="s">
        <v>2898</v>
      </c>
      <c r="C133" s="71" t="s">
        <v>2899</v>
      </c>
      <c r="D133" s="318" t="s">
        <v>18</v>
      </c>
      <c r="E133" s="318" t="s">
        <v>29</v>
      </c>
      <c r="F133" s="318" t="s">
        <v>2582</v>
      </c>
      <c r="G133" s="44" t="str">
        <f t="shared" si="1"/>
        <v>Breno</v>
      </c>
      <c r="H133" s="164" t="s">
        <v>111</v>
      </c>
      <c r="I133" s="46" t="s">
        <v>24</v>
      </c>
      <c r="J133" s="318" t="str">
        <f t="shared" si="2"/>
        <v>Não</v>
      </c>
      <c r="K133" s="331">
        <v>45013.0</v>
      </c>
      <c r="L133" s="45"/>
      <c r="M133" s="95" t="s">
        <v>51</v>
      </c>
      <c r="N133" s="332">
        <v>0.01</v>
      </c>
      <c r="O133" s="318" t="s">
        <v>2528</v>
      </c>
      <c r="P133" s="321">
        <v>0.0</v>
      </c>
      <c r="Q133" s="95" t="str">
        <f>IFERROR(VLOOKUP(F133,'Cadastro de assessores'!A:B,2,FALSE),"Não Cadastrado")</f>
        <v>18836</v>
      </c>
      <c r="R133" s="95"/>
      <c r="S133" s="331"/>
      <c r="T133" s="168"/>
      <c r="U133" s="168"/>
      <c r="V133" s="45" t="s">
        <v>113</v>
      </c>
      <c r="W133" s="372" t="s">
        <v>2900</v>
      </c>
      <c r="X133" s="5" t="s">
        <v>783</v>
      </c>
      <c r="Y133" s="51" t="str">
        <f t="shared" si="3"/>
        <v>Ativo</v>
      </c>
      <c r="Z133" s="324"/>
      <c r="AA133" s="95" t="str">
        <f t="shared" si="4"/>
        <v/>
      </c>
      <c r="AB133" s="13" t="s">
        <v>124</v>
      </c>
      <c r="AC133" s="95"/>
      <c r="AD133" s="95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70"/>
      <c r="AU133" s="170"/>
      <c r="AV133" s="170"/>
      <c r="AW133" s="170"/>
      <c r="AX133" s="170"/>
      <c r="AY133" s="170"/>
      <c r="AZ133" s="170"/>
      <c r="BA133" s="170"/>
      <c r="BB133" s="170"/>
      <c r="BC133" s="170"/>
      <c r="BD133" s="170"/>
      <c r="BE133" s="170"/>
      <c r="BF133" s="170"/>
      <c r="BG133" s="170"/>
      <c r="BH133" s="170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6" t="s">
        <v>2523</v>
      </c>
      <c r="B134" s="234" t="s">
        <v>2901</v>
      </c>
      <c r="C134" s="218" t="s">
        <v>2902</v>
      </c>
      <c r="D134" s="318" t="s">
        <v>18</v>
      </c>
      <c r="E134" s="318" t="s">
        <v>175</v>
      </c>
      <c r="F134" s="318" t="s">
        <v>197</v>
      </c>
      <c r="G134" s="44" t="str">
        <f t="shared" si="1"/>
        <v>Augusto</v>
      </c>
      <c r="H134" s="330" t="s">
        <v>186</v>
      </c>
      <c r="I134" s="46" t="s">
        <v>24</v>
      </c>
      <c r="J134" s="318" t="str">
        <f t="shared" si="2"/>
        <v>Não</v>
      </c>
      <c r="K134" s="331">
        <v>44272.0</v>
      </c>
      <c r="L134" s="82">
        <v>44970.0</v>
      </c>
      <c r="M134" s="95" t="s">
        <v>51</v>
      </c>
      <c r="N134" s="332">
        <v>0.007</v>
      </c>
      <c r="O134" s="318" t="s">
        <v>2528</v>
      </c>
      <c r="P134" s="321">
        <v>0.0</v>
      </c>
      <c r="Q134" s="318" t="str">
        <f>IFERROR(VLOOKUP(F134,'Cadastro de assessores'!A:B,2,FALSE),"Não Cadastrado")</f>
        <v>28411</v>
      </c>
      <c r="R134" s="95" t="s">
        <v>111</v>
      </c>
      <c r="S134" s="331">
        <v>44239.0</v>
      </c>
      <c r="T134" s="74"/>
      <c r="U134" s="168" t="s">
        <v>2903</v>
      </c>
      <c r="V134" s="45" t="s">
        <v>365</v>
      </c>
      <c r="W134" s="13" t="s">
        <v>2904</v>
      </c>
      <c r="X134" s="163" t="s">
        <v>179</v>
      </c>
      <c r="Y134" s="51" t="str">
        <f t="shared" si="3"/>
        <v>Encerrado</v>
      </c>
      <c r="Z134" s="324"/>
      <c r="AA134" s="95" t="str">
        <f t="shared" si="4"/>
        <v>Varejo</v>
      </c>
      <c r="AB134" s="13" t="s">
        <v>124</v>
      </c>
      <c r="AC134" s="95"/>
      <c r="AD134" s="95" t="s">
        <v>2746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70">
        <v>374689.33</v>
      </c>
      <c r="AU134" s="170">
        <v>378079.68</v>
      </c>
      <c r="AV134" s="170">
        <v>379592.31</v>
      </c>
      <c r="AW134" s="170">
        <v>438169.9</v>
      </c>
      <c r="AX134" s="170">
        <v>485601.21</v>
      </c>
      <c r="AY134" s="170">
        <v>477651.54</v>
      </c>
      <c r="AZ134" s="170">
        <v>462739.87</v>
      </c>
      <c r="BA134" s="170">
        <v>451256.16</v>
      </c>
      <c r="BB134" s="170">
        <v>432672.5</v>
      </c>
      <c r="BC134" s="170">
        <v>423156.8</v>
      </c>
      <c r="BD134" s="170">
        <v>420992.09</v>
      </c>
      <c r="BE134" s="170">
        <v>433350.0</v>
      </c>
      <c r="BF134" s="170">
        <v>436157.85</v>
      </c>
      <c r="BG134" s="170">
        <v>457691.57</v>
      </c>
      <c r="BH134" s="170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6" t="s">
        <v>2523</v>
      </c>
      <c r="B135" s="61" t="s">
        <v>2905</v>
      </c>
      <c r="C135" s="143" t="s">
        <v>2906</v>
      </c>
      <c r="D135" s="318" t="s">
        <v>18</v>
      </c>
      <c r="E135" s="318" t="s">
        <v>29</v>
      </c>
      <c r="F135" s="318" t="s">
        <v>2907</v>
      </c>
      <c r="G135" s="44" t="str">
        <f t="shared" si="1"/>
        <v>Augusto</v>
      </c>
      <c r="H135" s="164" t="s">
        <v>147</v>
      </c>
      <c r="I135" s="51" t="s">
        <v>220</v>
      </c>
      <c r="J135" s="318" t="str">
        <f t="shared" si="2"/>
        <v>Não</v>
      </c>
      <c r="K135" s="331">
        <v>45021.0</v>
      </c>
      <c r="L135" s="95"/>
      <c r="M135" s="95" t="s">
        <v>41</v>
      </c>
      <c r="N135" s="320">
        <v>0.015</v>
      </c>
      <c r="O135" s="318" t="s">
        <v>42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5"/>
      <c r="T135" s="50"/>
      <c r="U135" s="50"/>
      <c r="V135" s="45" t="s">
        <v>113</v>
      </c>
      <c r="W135" s="5" t="s">
        <v>2908</v>
      </c>
      <c r="X135" s="5" t="s">
        <v>60</v>
      </c>
      <c r="Y135" s="51" t="str">
        <f t="shared" si="3"/>
        <v>Ativo</v>
      </c>
      <c r="Z135" s="324"/>
      <c r="AA135" s="95" t="str">
        <f t="shared" si="4"/>
        <v/>
      </c>
      <c r="AB135" s="13" t="s">
        <v>124</v>
      </c>
      <c r="AC135" s="95"/>
      <c r="AD135" s="95"/>
      <c r="AE135" s="190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90"/>
      <c r="AP135" s="190"/>
      <c r="AQ135" s="190"/>
      <c r="AR135" s="335"/>
      <c r="AS135" s="170"/>
      <c r="AT135" s="170"/>
      <c r="AU135" s="170"/>
      <c r="AV135" s="170"/>
      <c r="AW135" s="170"/>
      <c r="AX135" s="170"/>
      <c r="AY135" s="170"/>
      <c r="AZ135" s="170"/>
      <c r="BA135" s="170"/>
      <c r="BB135" s="170"/>
      <c r="BC135" s="170"/>
      <c r="BD135" s="170"/>
      <c r="BE135" s="170"/>
      <c r="BF135" s="170"/>
      <c r="BG135" s="170"/>
      <c r="BH135" s="170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6" t="s">
        <v>2523</v>
      </c>
      <c r="B136" s="234" t="s">
        <v>1019</v>
      </c>
      <c r="C136" s="218" t="s">
        <v>2909</v>
      </c>
      <c r="D136" s="318" t="s">
        <v>18</v>
      </c>
      <c r="E136" s="318" t="s">
        <v>175</v>
      </c>
      <c r="F136" s="318" t="s">
        <v>525</v>
      </c>
      <c r="G136" s="44" t="str">
        <f t="shared" si="1"/>
        <v>Bruno</v>
      </c>
      <c r="H136" s="330" t="s">
        <v>111</v>
      </c>
      <c r="I136" s="46" t="s">
        <v>24</v>
      </c>
      <c r="J136" s="318" t="str">
        <f t="shared" si="2"/>
        <v>Sim</v>
      </c>
      <c r="K136" s="331">
        <v>44677.0</v>
      </c>
      <c r="L136" s="45"/>
      <c r="M136" s="95" t="s">
        <v>51</v>
      </c>
      <c r="N136" s="332">
        <v>0.007</v>
      </c>
      <c r="O136" s="318" t="s">
        <v>2528</v>
      </c>
      <c r="P136" s="321">
        <v>0.0</v>
      </c>
      <c r="Q136" s="318">
        <f>IFERROR(VLOOKUP(F136,'Cadastro de assessores'!A:B,2,FALSE),"Não Cadastrado")</f>
        <v>12362</v>
      </c>
      <c r="R136" s="95" t="s">
        <v>111</v>
      </c>
      <c r="S136" s="331">
        <v>44622.0</v>
      </c>
      <c r="T136" s="334" t="s">
        <v>2910</v>
      </c>
      <c r="U136" s="168"/>
      <c r="V136" s="45" t="s">
        <v>113</v>
      </c>
      <c r="W136" s="13" t="s">
        <v>1022</v>
      </c>
      <c r="X136" s="163" t="s">
        <v>46</v>
      </c>
      <c r="Y136" s="51" t="str">
        <f t="shared" si="3"/>
        <v>Ativo</v>
      </c>
      <c r="Z136" s="324"/>
      <c r="AA136" s="95" t="str">
        <f t="shared" si="4"/>
        <v>Qualificado</v>
      </c>
      <c r="AB136" s="13" t="s">
        <v>115</v>
      </c>
      <c r="AC136" s="95"/>
      <c r="AD136" s="95" t="s">
        <v>2737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70"/>
      <c r="AU136" s="170"/>
      <c r="AV136" s="170"/>
      <c r="AW136" s="170"/>
      <c r="AX136" s="170"/>
      <c r="AY136" s="170"/>
      <c r="AZ136" s="170"/>
      <c r="BA136" s="170"/>
      <c r="BB136" s="170"/>
      <c r="BC136" s="170"/>
      <c r="BD136" s="170"/>
      <c r="BE136" s="170"/>
      <c r="BF136" s="170"/>
      <c r="BG136" s="170"/>
      <c r="BH136" s="170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6" t="s">
        <v>2523</v>
      </c>
      <c r="B137" s="61" t="s">
        <v>1019</v>
      </c>
      <c r="C137" s="364" t="s">
        <v>2911</v>
      </c>
      <c r="D137" s="318" t="s">
        <v>18</v>
      </c>
      <c r="E137" s="318" t="s">
        <v>175</v>
      </c>
      <c r="F137" s="95" t="s">
        <v>525</v>
      </c>
      <c r="G137" s="44" t="str">
        <f t="shared" si="1"/>
        <v>Augusto</v>
      </c>
      <c r="H137" s="330" t="s">
        <v>186</v>
      </c>
      <c r="I137" s="46" t="s">
        <v>24</v>
      </c>
      <c r="J137" s="318" t="str">
        <f t="shared" si="2"/>
        <v>Não</v>
      </c>
      <c r="K137" s="331">
        <v>44603.0</v>
      </c>
      <c r="L137" s="72">
        <v>44638.0</v>
      </c>
      <c r="M137" s="95" t="s">
        <v>51</v>
      </c>
      <c r="N137" s="332">
        <v>0.007</v>
      </c>
      <c r="O137" s="318" t="s">
        <v>2528</v>
      </c>
      <c r="P137" s="321">
        <v>0.0</v>
      </c>
      <c r="Q137" s="95">
        <f>IFERROR(VLOOKUP(F137,'Cadastro de assessores'!A:B,2,FALSE),"Não Cadastrado")</f>
        <v>12362</v>
      </c>
      <c r="R137" s="95" t="s">
        <v>2540</v>
      </c>
      <c r="S137" s="331">
        <v>44603.0</v>
      </c>
      <c r="T137" s="168"/>
      <c r="U137" s="168"/>
      <c r="V137" s="45" t="s">
        <v>113</v>
      </c>
      <c r="W137" s="5" t="s">
        <v>1022</v>
      </c>
      <c r="X137" s="163" t="s">
        <v>46</v>
      </c>
      <c r="Y137" s="51" t="str">
        <f t="shared" si="3"/>
        <v>Encerrado</v>
      </c>
      <c r="Z137" s="324"/>
      <c r="AA137" s="95" t="str">
        <f t="shared" si="4"/>
        <v/>
      </c>
      <c r="AB137" s="95"/>
      <c r="AC137" s="95"/>
      <c r="AD137" s="95" t="s">
        <v>2737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70"/>
      <c r="AS137" s="170"/>
      <c r="AT137" s="170"/>
      <c r="AU137" s="170"/>
      <c r="AV137" s="170"/>
      <c r="AW137" s="170"/>
      <c r="AX137" s="170"/>
      <c r="AY137" s="170"/>
      <c r="AZ137" s="170"/>
      <c r="BA137" s="170"/>
      <c r="BB137" s="170"/>
      <c r="BC137" s="170"/>
      <c r="BD137" s="170"/>
      <c r="BE137" s="170"/>
      <c r="BF137" s="170">
        <v>150091.1</v>
      </c>
      <c r="BG137" s="170">
        <v>25161.36</v>
      </c>
      <c r="BH137" s="170">
        <v>0.0</v>
      </c>
      <c r="BI137" s="170" t="s">
        <v>2543</v>
      </c>
      <c r="BJ137" s="170">
        <v>0.0</v>
      </c>
      <c r="BK137" s="170">
        <v>0.0</v>
      </c>
      <c r="BL137" s="170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6" t="s">
        <v>2523</v>
      </c>
      <c r="B138" s="61" t="s">
        <v>1019</v>
      </c>
      <c r="C138" s="364" t="s">
        <v>2912</v>
      </c>
      <c r="D138" s="318" t="s">
        <v>18</v>
      </c>
      <c r="E138" s="318" t="s">
        <v>175</v>
      </c>
      <c r="F138" s="95" t="s">
        <v>525</v>
      </c>
      <c r="G138" s="44" t="str">
        <f t="shared" si="1"/>
        <v>Augusto</v>
      </c>
      <c r="H138" s="330" t="s">
        <v>186</v>
      </c>
      <c r="I138" s="46" t="s">
        <v>24</v>
      </c>
      <c r="J138" s="318" t="str">
        <f t="shared" si="2"/>
        <v>Não</v>
      </c>
      <c r="K138" s="331">
        <v>44603.0</v>
      </c>
      <c r="L138" s="72">
        <v>44638.0</v>
      </c>
      <c r="M138" s="45" t="s">
        <v>2890</v>
      </c>
      <c r="N138" s="332">
        <v>0.01</v>
      </c>
      <c r="O138" s="318" t="s">
        <v>2528</v>
      </c>
      <c r="P138" s="321">
        <v>0.0</v>
      </c>
      <c r="Q138" s="95">
        <f>IFERROR(VLOOKUP(F138,'Cadastro de assessores'!A:B,2,FALSE),"Não Cadastrado")</f>
        <v>12362</v>
      </c>
      <c r="R138" s="95" t="s">
        <v>2540</v>
      </c>
      <c r="S138" s="331">
        <v>44603.0</v>
      </c>
      <c r="T138" s="168"/>
      <c r="U138" s="168"/>
      <c r="V138" s="45" t="s">
        <v>113</v>
      </c>
      <c r="W138" s="5" t="s">
        <v>1022</v>
      </c>
      <c r="X138" s="163" t="s">
        <v>46</v>
      </c>
      <c r="Y138" s="51" t="str">
        <f t="shared" si="3"/>
        <v>Encerrado</v>
      </c>
      <c r="Z138" s="324"/>
      <c r="AA138" s="95" t="str">
        <f t="shared" si="4"/>
        <v/>
      </c>
      <c r="AB138" s="95"/>
      <c r="AC138" s="95"/>
      <c r="AD138" s="95" t="s">
        <v>2737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70"/>
      <c r="AS138" s="170"/>
      <c r="AT138" s="170"/>
      <c r="AU138" s="170"/>
      <c r="AV138" s="170"/>
      <c r="AW138" s="170"/>
      <c r="AX138" s="170"/>
      <c r="AY138" s="170"/>
      <c r="AZ138" s="170"/>
      <c r="BA138" s="170"/>
      <c r="BB138" s="170"/>
      <c r="BC138" s="170"/>
      <c r="BD138" s="170"/>
      <c r="BE138" s="170"/>
      <c r="BF138" s="170">
        <v>0.0</v>
      </c>
      <c r="BG138" s="170">
        <v>0.0</v>
      </c>
      <c r="BH138" s="170">
        <v>0.0</v>
      </c>
      <c r="BI138" s="170" t="s">
        <v>2543</v>
      </c>
      <c r="BJ138" s="170">
        <v>0.0</v>
      </c>
      <c r="BK138" s="170">
        <v>0.0</v>
      </c>
      <c r="BL138" s="170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6" t="s">
        <v>2523</v>
      </c>
      <c r="B139" s="342" t="s">
        <v>2913</v>
      </c>
      <c r="C139" s="329" t="s">
        <v>2914</v>
      </c>
      <c r="D139" s="318" t="s">
        <v>18</v>
      </c>
      <c r="E139" s="318" t="s">
        <v>175</v>
      </c>
      <c r="F139" s="318" t="s">
        <v>176</v>
      </c>
      <c r="G139" s="44" t="str">
        <f t="shared" si="1"/>
        <v>Augusto</v>
      </c>
      <c r="H139" s="330" t="s">
        <v>186</v>
      </c>
      <c r="I139" s="46" t="s">
        <v>24</v>
      </c>
      <c r="J139" s="318" t="str">
        <f t="shared" si="2"/>
        <v>Não</v>
      </c>
      <c r="K139" s="319">
        <v>44263.0</v>
      </c>
      <c r="L139" s="122">
        <v>44911.0</v>
      </c>
      <c r="M139" s="95" t="s">
        <v>270</v>
      </c>
      <c r="N139" s="332">
        <v>0.02</v>
      </c>
      <c r="O139" s="318" t="s">
        <v>42</v>
      </c>
      <c r="P139" s="321">
        <v>0.2</v>
      </c>
      <c r="Q139" s="318" t="str">
        <f>IFERROR(VLOOKUP(F139,'Cadastro de assessores'!A:B,2,FALSE),"Não Cadastrado")</f>
        <v>250</v>
      </c>
      <c r="R139" s="95" t="s">
        <v>111</v>
      </c>
      <c r="S139" s="319">
        <v>44260.0</v>
      </c>
      <c r="T139" s="168"/>
      <c r="U139" s="168"/>
      <c r="V139" s="45" t="s">
        <v>113</v>
      </c>
      <c r="W139" s="323" t="s">
        <v>2915</v>
      </c>
      <c r="X139" s="163" t="s">
        <v>179</v>
      </c>
      <c r="Y139" s="51" t="str">
        <f t="shared" si="3"/>
        <v>Encerrado</v>
      </c>
      <c r="Z139" s="324"/>
      <c r="AA139" s="95" t="str">
        <f t="shared" si="4"/>
        <v>Varejo</v>
      </c>
      <c r="AB139" s="13" t="s">
        <v>124</v>
      </c>
      <c r="AC139" s="95"/>
      <c r="AD139" s="95" t="s">
        <v>2586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70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70">
        <v>108183.27</v>
      </c>
      <c r="AY139" s="170">
        <v>109541.89</v>
      </c>
      <c r="AZ139" s="170">
        <v>110394.27</v>
      </c>
      <c r="BA139" s="170">
        <v>108068.77</v>
      </c>
      <c r="BB139" s="170">
        <v>104683.72</v>
      </c>
      <c r="BC139" s="170">
        <v>102641.09</v>
      </c>
      <c r="BD139" s="170">
        <v>103349.24</v>
      </c>
      <c r="BE139" s="170">
        <v>106456.74</v>
      </c>
      <c r="BF139" s="170">
        <v>6552.5</v>
      </c>
      <c r="BG139" s="170">
        <v>6271.24</v>
      </c>
      <c r="BH139" s="170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6" t="s">
        <v>2523</v>
      </c>
      <c r="B140" s="234" t="s">
        <v>2916</v>
      </c>
      <c r="C140" s="329" t="s">
        <v>2917</v>
      </c>
      <c r="D140" s="318" t="s">
        <v>2526</v>
      </c>
      <c r="E140" s="318" t="s">
        <v>29</v>
      </c>
      <c r="F140" s="95" t="s">
        <v>2527</v>
      </c>
      <c r="G140" s="44" t="str">
        <f t="shared" si="1"/>
        <v>Augusto</v>
      </c>
      <c r="H140" s="330" t="s">
        <v>186</v>
      </c>
      <c r="I140" s="46" t="s">
        <v>24</v>
      </c>
      <c r="J140" s="318" t="str">
        <f t="shared" si="2"/>
        <v>Não</v>
      </c>
      <c r="K140" s="331">
        <v>43888.0</v>
      </c>
      <c r="L140" s="331">
        <v>44264.0</v>
      </c>
      <c r="M140" s="95" t="s">
        <v>41</v>
      </c>
      <c r="N140" s="332">
        <v>0.012</v>
      </c>
      <c r="O140" s="318" t="s">
        <v>42</v>
      </c>
      <c r="P140" s="321">
        <v>0.1</v>
      </c>
      <c r="Q140" s="95" t="str">
        <f>IFERROR(VLOOKUP(F140,'Cadastro de assessores'!A:B,2,FALSE),"Não Cadastrado")</f>
        <v>17573</v>
      </c>
      <c r="R140" s="95" t="s">
        <v>2540</v>
      </c>
      <c r="S140" s="331">
        <v>43888.0</v>
      </c>
      <c r="T140" s="168"/>
      <c r="U140" s="168"/>
      <c r="V140" s="45" t="s">
        <v>113</v>
      </c>
      <c r="W140" s="13" t="s">
        <v>2791</v>
      </c>
      <c r="X140" s="95" t="s">
        <v>29</v>
      </c>
      <c r="Y140" s="51" t="str">
        <f t="shared" si="3"/>
        <v>Encerrado</v>
      </c>
      <c r="Z140" s="324"/>
      <c r="AA140" s="95" t="str">
        <f t="shared" si="4"/>
        <v/>
      </c>
      <c r="AB140" s="95"/>
      <c r="AC140" s="95"/>
      <c r="AD140" s="95" t="s">
        <v>2918</v>
      </c>
      <c r="AE140" s="170">
        <v>0.0</v>
      </c>
      <c r="AF140" s="170">
        <v>290359.18</v>
      </c>
      <c r="AG140" s="170">
        <v>263785.63</v>
      </c>
      <c r="AH140" s="170">
        <v>271975.02</v>
      </c>
      <c r="AI140" s="170">
        <v>277876.53</v>
      </c>
      <c r="AJ140" s="170">
        <v>279452.43</v>
      </c>
      <c r="AK140" s="170">
        <v>264680.11</v>
      </c>
      <c r="AL140" s="170">
        <v>218124.15</v>
      </c>
      <c r="AM140" s="170">
        <v>193392.94</v>
      </c>
      <c r="AN140" s="170">
        <v>193377.1</v>
      </c>
      <c r="AO140" s="170">
        <v>174906.55</v>
      </c>
      <c r="AP140" s="170">
        <v>147990.89</v>
      </c>
      <c r="AQ140" s="170">
        <v>146065.84</v>
      </c>
      <c r="AR140" s="170">
        <v>111979.59</v>
      </c>
      <c r="AS140" s="170">
        <v>110264.85</v>
      </c>
      <c r="AT140" s="170">
        <v>84379.64</v>
      </c>
      <c r="AU140" s="170">
        <v>84129.2</v>
      </c>
      <c r="AV140" s="170">
        <v>84445.35</v>
      </c>
      <c r="AW140" s="170">
        <v>10613.69</v>
      </c>
      <c r="AX140" s="170">
        <v>215.16</v>
      </c>
      <c r="AY140" s="335"/>
      <c r="AZ140" s="335">
        <v>5.87</v>
      </c>
      <c r="BA140" s="170">
        <v>5.87</v>
      </c>
      <c r="BB140" s="170"/>
      <c r="BC140" s="170"/>
      <c r="BD140" s="170"/>
      <c r="BE140" s="170"/>
      <c r="BF140" s="170">
        <v>0.0</v>
      </c>
      <c r="BG140" s="170">
        <v>0.0</v>
      </c>
      <c r="BH140" s="170">
        <v>0.0</v>
      </c>
      <c r="BI140" s="170" t="s">
        <v>2543</v>
      </c>
      <c r="BJ140" s="170">
        <v>0.0</v>
      </c>
      <c r="BK140" s="170" t="s">
        <v>2543</v>
      </c>
      <c r="BL140" s="170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6" t="s">
        <v>2523</v>
      </c>
      <c r="B141" s="234" t="s">
        <v>2919</v>
      </c>
      <c r="C141" s="329" t="s">
        <v>2920</v>
      </c>
      <c r="D141" s="318" t="s">
        <v>18</v>
      </c>
      <c r="E141" s="318" t="s">
        <v>175</v>
      </c>
      <c r="F141" s="95" t="s">
        <v>176</v>
      </c>
      <c r="G141" s="44" t="str">
        <f t="shared" si="1"/>
        <v>Augusto</v>
      </c>
      <c r="H141" s="330" t="s">
        <v>186</v>
      </c>
      <c r="I141" s="46" t="s">
        <v>24</v>
      </c>
      <c r="J141" s="318" t="str">
        <f t="shared" si="2"/>
        <v>Não</v>
      </c>
      <c r="K141" s="331">
        <v>44272.0</v>
      </c>
      <c r="L141" s="331">
        <v>44595.0</v>
      </c>
      <c r="M141" s="95" t="s">
        <v>2921</v>
      </c>
      <c r="N141" s="332">
        <v>0.02</v>
      </c>
      <c r="O141" s="318" t="s">
        <v>42</v>
      </c>
      <c r="P141" s="321">
        <v>0.2</v>
      </c>
      <c r="Q141" s="95" t="str">
        <f>IFERROR(VLOOKUP(F141,'Cadastro de assessores'!A:B,2,FALSE),"Não Cadastrado")</f>
        <v>250</v>
      </c>
      <c r="R141" s="95" t="s">
        <v>2540</v>
      </c>
      <c r="S141" s="331">
        <v>44272.0</v>
      </c>
      <c r="T141" s="322"/>
      <c r="U141" s="168"/>
      <c r="V141" s="45" t="s">
        <v>113</v>
      </c>
      <c r="W141" s="13" t="s">
        <v>2922</v>
      </c>
      <c r="X141" s="95" t="s">
        <v>179</v>
      </c>
      <c r="Y141" s="51" t="str">
        <f t="shared" si="3"/>
        <v>Encerrado</v>
      </c>
      <c r="Z141" s="324"/>
      <c r="AA141" s="95" t="str">
        <f t="shared" si="4"/>
        <v/>
      </c>
      <c r="AB141" s="95"/>
      <c r="AC141" s="95"/>
      <c r="AD141" s="95" t="s">
        <v>2586</v>
      </c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70"/>
      <c r="AP141" s="170"/>
      <c r="AQ141" s="170"/>
      <c r="AR141" s="170"/>
      <c r="AS141" s="170">
        <v>4622546.27</v>
      </c>
      <c r="AT141" s="170">
        <v>4648976.67</v>
      </c>
      <c r="AU141" s="170"/>
      <c r="AV141" s="170">
        <v>4700009.87</v>
      </c>
      <c r="AW141" s="170">
        <v>4801393.77</v>
      </c>
      <c r="AX141" s="170">
        <v>4742514.73</v>
      </c>
      <c r="AY141" s="335">
        <v>3440319.83</v>
      </c>
      <c r="AZ141" s="335">
        <v>1206147.81</v>
      </c>
      <c r="BA141" s="170">
        <v>505992.72</v>
      </c>
      <c r="BB141" s="170">
        <v>496441.65</v>
      </c>
      <c r="BC141" s="170">
        <v>497295.23</v>
      </c>
      <c r="BD141" s="170">
        <v>458710.28</v>
      </c>
      <c r="BE141" s="170">
        <v>956.87</v>
      </c>
      <c r="BF141" s="170">
        <v>0.0</v>
      </c>
      <c r="BG141" s="170">
        <v>0.0</v>
      </c>
      <c r="BH141" s="170">
        <v>0.0</v>
      </c>
      <c r="BI141" s="170" t="s">
        <v>2543</v>
      </c>
      <c r="BJ141" s="170">
        <v>0.0</v>
      </c>
      <c r="BK141" s="170" t="s">
        <v>2543</v>
      </c>
      <c r="BL141" s="170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6" t="s">
        <v>2523</v>
      </c>
      <c r="B142" s="238" t="s">
        <v>2923</v>
      </c>
      <c r="C142" s="329" t="s">
        <v>2924</v>
      </c>
      <c r="D142" s="318" t="s">
        <v>2526</v>
      </c>
      <c r="E142" s="318" t="s">
        <v>29</v>
      </c>
      <c r="F142" s="95" t="s">
        <v>2539</v>
      </c>
      <c r="G142" s="44" t="str">
        <f t="shared" si="1"/>
        <v>Augusto</v>
      </c>
      <c r="H142" s="330" t="s">
        <v>186</v>
      </c>
      <c r="I142" s="46" t="s">
        <v>24</v>
      </c>
      <c r="J142" s="318" t="str">
        <f t="shared" si="2"/>
        <v>Não</v>
      </c>
      <c r="K142" s="331">
        <v>43531.0</v>
      </c>
      <c r="L142" s="353">
        <v>43899.0</v>
      </c>
      <c r="M142" s="95" t="s">
        <v>190</v>
      </c>
      <c r="N142" s="332">
        <v>0.02</v>
      </c>
      <c r="O142" s="318" t="s">
        <v>191</v>
      </c>
      <c r="P142" s="321">
        <v>0.2</v>
      </c>
      <c r="Q142" s="95" t="str">
        <f>IFERROR(VLOOKUP(F142,'Cadastro de assessores'!A:B,2,FALSE),"Não Cadastrado")</f>
        <v>2971</v>
      </c>
      <c r="R142" s="95" t="s">
        <v>2540</v>
      </c>
      <c r="S142" s="331">
        <v>43531.0</v>
      </c>
      <c r="T142" s="168"/>
      <c r="U142" s="168"/>
      <c r="V142" s="45" t="s">
        <v>113</v>
      </c>
      <c r="W142" s="13" t="s">
        <v>2925</v>
      </c>
      <c r="X142" s="95" t="s">
        <v>29</v>
      </c>
      <c r="Y142" s="51" t="str">
        <f t="shared" si="3"/>
        <v>Encerrado</v>
      </c>
      <c r="Z142" s="324"/>
      <c r="AA142" s="95" t="str">
        <f t="shared" si="4"/>
        <v/>
      </c>
      <c r="AB142" s="95"/>
      <c r="AC142" s="95"/>
      <c r="AD142" s="95" t="s">
        <v>2600</v>
      </c>
      <c r="AE142" s="170">
        <v>498402.97</v>
      </c>
      <c r="AF142" s="170">
        <v>25240.54</v>
      </c>
      <c r="AG142" s="170">
        <v>0.0</v>
      </c>
      <c r="AH142" s="170">
        <v>0.0</v>
      </c>
      <c r="AI142" s="170">
        <v>1611.53</v>
      </c>
      <c r="AJ142" s="170">
        <v>0.0</v>
      </c>
      <c r="AK142" s="170">
        <v>0.0</v>
      </c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335"/>
      <c r="AY142" s="335"/>
      <c r="AZ142" s="335"/>
      <c r="BA142" s="170"/>
      <c r="BB142" s="170"/>
      <c r="BC142" s="170"/>
      <c r="BD142" s="170"/>
      <c r="BE142" s="170"/>
      <c r="BF142" s="170">
        <v>0.0</v>
      </c>
      <c r="BG142" s="170">
        <v>0.0</v>
      </c>
      <c r="BH142" s="170">
        <v>0.0</v>
      </c>
      <c r="BI142" s="170" t="s">
        <v>2543</v>
      </c>
      <c r="BJ142" s="170">
        <v>0.0</v>
      </c>
      <c r="BK142" s="170" t="s">
        <v>2543</v>
      </c>
      <c r="BL142" s="170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6" t="s">
        <v>2523</v>
      </c>
      <c r="B143" s="234" t="s">
        <v>2923</v>
      </c>
      <c r="C143" s="317" t="s">
        <v>2926</v>
      </c>
      <c r="D143" s="318" t="s">
        <v>2526</v>
      </c>
      <c r="E143" s="318" t="s">
        <v>29</v>
      </c>
      <c r="F143" s="318" t="s">
        <v>2539</v>
      </c>
      <c r="G143" s="44" t="str">
        <f t="shared" si="1"/>
        <v>Augusto</v>
      </c>
      <c r="H143" s="330" t="s">
        <v>147</v>
      </c>
      <c r="I143" s="51" t="s">
        <v>220</v>
      </c>
      <c r="J143" s="318" t="str">
        <f t="shared" si="2"/>
        <v>Sim</v>
      </c>
      <c r="K143" s="319">
        <v>43531.0</v>
      </c>
      <c r="L143" s="95"/>
      <c r="M143" s="13" t="s">
        <v>715</v>
      </c>
      <c r="N143" s="332">
        <v>0.015</v>
      </c>
      <c r="O143" s="318" t="s">
        <v>2528</v>
      </c>
      <c r="P143" s="321">
        <v>0.0</v>
      </c>
      <c r="Q143" s="318" t="str">
        <f>IFERROR(VLOOKUP(F143,'Cadastro de assessores'!A:B,2,FALSE),"Não Cadastrado")</f>
        <v>2971</v>
      </c>
      <c r="R143" s="95" t="s">
        <v>111</v>
      </c>
      <c r="S143" s="319">
        <v>43531.0</v>
      </c>
      <c r="T143" s="334" t="s">
        <v>2927</v>
      </c>
      <c r="U143" s="343" t="s">
        <v>2928</v>
      </c>
      <c r="V143" s="45" t="s">
        <v>113</v>
      </c>
      <c r="W143" s="13" t="s">
        <v>2925</v>
      </c>
      <c r="X143" s="95" t="s">
        <v>29</v>
      </c>
      <c r="Y143" s="51" t="str">
        <f t="shared" si="3"/>
        <v>Ativo</v>
      </c>
      <c r="Z143" s="324"/>
      <c r="AA143" s="95" t="str">
        <f t="shared" si="4"/>
        <v>Qualificado</v>
      </c>
      <c r="AB143" s="13" t="s">
        <v>115</v>
      </c>
      <c r="AC143" s="95"/>
      <c r="AD143" s="95" t="s">
        <v>2600</v>
      </c>
      <c r="AE143" s="170">
        <v>1042709.73</v>
      </c>
      <c r="AF143" s="170">
        <v>1626891.95</v>
      </c>
      <c r="AG143" s="170">
        <v>1496871.83</v>
      </c>
      <c r="AH143" s="170">
        <v>1528776.6</v>
      </c>
      <c r="AI143" s="170">
        <v>1660113.58</v>
      </c>
      <c r="AJ143" s="170">
        <v>1701005.2</v>
      </c>
      <c r="AK143" s="170">
        <v>1797945.15</v>
      </c>
      <c r="AL143" s="170">
        <v>0.0</v>
      </c>
      <c r="AM143" s="170">
        <v>1776921.49</v>
      </c>
      <c r="AN143" s="170">
        <v>1777214.04</v>
      </c>
      <c r="AO143" s="170">
        <v>1871289.88</v>
      </c>
      <c r="AP143" s="170">
        <v>1770151.05</v>
      </c>
      <c r="AQ143" s="170">
        <v>1750569.58</v>
      </c>
      <c r="AR143" s="170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70">
        <v>1894223.28</v>
      </c>
      <c r="AY143" s="170">
        <v>1878301.26</v>
      </c>
      <c r="AZ143" s="170">
        <v>1843300.7</v>
      </c>
      <c r="BA143" s="170">
        <v>1814447.0</v>
      </c>
      <c r="BB143" s="170">
        <v>1771370.22</v>
      </c>
      <c r="BC143" s="170">
        <v>1755427.07</v>
      </c>
      <c r="BD143" s="170">
        <v>1757999.42</v>
      </c>
      <c r="BE143" s="170">
        <v>1801648.2</v>
      </c>
      <c r="BF143" s="170">
        <v>1849957.59</v>
      </c>
      <c r="BG143" s="170">
        <v>2162038.25</v>
      </c>
      <c r="BH143" s="170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6" t="s">
        <v>2523</v>
      </c>
      <c r="B144" s="238" t="s">
        <v>2923</v>
      </c>
      <c r="C144" s="329" t="s">
        <v>2929</v>
      </c>
      <c r="D144" s="318" t="s">
        <v>2526</v>
      </c>
      <c r="E144" s="318" t="s">
        <v>29</v>
      </c>
      <c r="F144" s="95" t="s">
        <v>2539</v>
      </c>
      <c r="G144" s="44" t="str">
        <f t="shared" si="1"/>
        <v>Augusto</v>
      </c>
      <c r="H144" s="330" t="s">
        <v>186</v>
      </c>
      <c r="I144" s="46" t="s">
        <v>24</v>
      </c>
      <c r="J144" s="318" t="str">
        <f t="shared" si="2"/>
        <v>Não</v>
      </c>
      <c r="K144" s="331">
        <v>43550.0</v>
      </c>
      <c r="L144" s="353">
        <v>43899.0</v>
      </c>
      <c r="M144" s="95" t="s">
        <v>190</v>
      </c>
      <c r="N144" s="332">
        <v>0.025</v>
      </c>
      <c r="O144" s="318" t="s">
        <v>191</v>
      </c>
      <c r="P144" s="321">
        <v>0.2</v>
      </c>
      <c r="Q144" s="95" t="str">
        <f>IFERROR(VLOOKUP(F144,'Cadastro de assessores'!A:B,2,FALSE),"Não Cadastrado")</f>
        <v>2971</v>
      </c>
      <c r="R144" s="95" t="s">
        <v>2540</v>
      </c>
      <c r="S144" s="331">
        <v>43550.0</v>
      </c>
      <c r="T144" s="168"/>
      <c r="U144" s="168"/>
      <c r="V144" s="45" t="s">
        <v>113</v>
      </c>
      <c r="W144" s="13" t="s">
        <v>2925</v>
      </c>
      <c r="X144" s="95" t="s">
        <v>29</v>
      </c>
      <c r="Y144" s="51" t="str">
        <f t="shared" si="3"/>
        <v>Encerrado</v>
      </c>
      <c r="Z144" s="324"/>
      <c r="AA144" s="95" t="str">
        <f t="shared" si="4"/>
        <v/>
      </c>
      <c r="AB144" s="95"/>
      <c r="AC144" s="95"/>
      <c r="AD144" s="95" t="s">
        <v>2600</v>
      </c>
      <c r="AE144" s="170">
        <v>0.0</v>
      </c>
      <c r="AF144" s="170">
        <v>0.0</v>
      </c>
      <c r="AG144" s="170">
        <v>0.0</v>
      </c>
      <c r="AH144" s="170">
        <v>0.0</v>
      </c>
      <c r="AI144" s="170">
        <v>0.0</v>
      </c>
      <c r="AJ144" s="170">
        <v>0.0</v>
      </c>
      <c r="AK144" s="170">
        <v>0.0</v>
      </c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335"/>
      <c r="AY144" s="335"/>
      <c r="AZ144" s="335"/>
      <c r="BA144" s="170"/>
      <c r="BB144" s="170"/>
      <c r="BC144" s="170"/>
      <c r="BD144" s="170"/>
      <c r="BE144" s="170"/>
      <c r="BF144" s="170">
        <v>0.0</v>
      </c>
      <c r="BG144" s="170">
        <v>0.0</v>
      </c>
      <c r="BH144" s="170">
        <v>0.0</v>
      </c>
      <c r="BI144" s="170" t="s">
        <v>2543</v>
      </c>
      <c r="BJ144" s="170">
        <v>0.0</v>
      </c>
      <c r="BK144" s="170" t="s">
        <v>2543</v>
      </c>
      <c r="BL144" s="170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6" t="s">
        <v>2523</v>
      </c>
      <c r="B145" s="238" t="s">
        <v>2930</v>
      </c>
      <c r="C145" s="329" t="s">
        <v>2931</v>
      </c>
      <c r="D145" s="318" t="s">
        <v>2636</v>
      </c>
      <c r="E145" s="318" t="s">
        <v>29</v>
      </c>
      <c r="F145" s="95" t="s">
        <v>2636</v>
      </c>
      <c r="G145" s="44" t="str">
        <f t="shared" si="1"/>
        <v>Augusto</v>
      </c>
      <c r="H145" s="330" t="s">
        <v>186</v>
      </c>
      <c r="I145" s="46" t="s">
        <v>24</v>
      </c>
      <c r="J145" s="318" t="str">
        <f t="shared" si="2"/>
        <v>Não</v>
      </c>
      <c r="K145" s="331">
        <v>43875.0</v>
      </c>
      <c r="L145" s="331">
        <v>44634.0</v>
      </c>
      <c r="M145" s="95" t="s">
        <v>190</v>
      </c>
      <c r="N145" s="332">
        <v>0.025</v>
      </c>
      <c r="O145" s="318" t="s">
        <v>191</v>
      </c>
      <c r="P145" s="321">
        <v>0.2</v>
      </c>
      <c r="Q145" s="95" t="str">
        <f>IFERROR(VLOOKUP(F145,'Cadastro de assessores'!A:B,2,FALSE),"Não Cadastrado")</f>
        <v>22400</v>
      </c>
      <c r="R145" s="95" t="s">
        <v>2540</v>
      </c>
      <c r="S145" s="331">
        <v>43875.0</v>
      </c>
      <c r="T145" s="168"/>
      <c r="U145" s="168"/>
      <c r="V145" s="45" t="s">
        <v>113</v>
      </c>
      <c r="W145" s="13" t="s">
        <v>2932</v>
      </c>
      <c r="X145" s="95" t="s">
        <v>29</v>
      </c>
      <c r="Y145" s="51" t="str">
        <f t="shared" si="3"/>
        <v>Encerrado</v>
      </c>
      <c r="Z145" s="324"/>
      <c r="AA145" s="95" t="str">
        <f t="shared" si="4"/>
        <v>Varejo</v>
      </c>
      <c r="AB145" s="13" t="s">
        <v>124</v>
      </c>
      <c r="AC145" s="95"/>
      <c r="AD145" s="95" t="s">
        <v>2579</v>
      </c>
      <c r="AE145" s="170">
        <v>0.0</v>
      </c>
      <c r="AF145" s="170">
        <v>124195.07</v>
      </c>
      <c r="AG145" s="170">
        <v>92319.58</v>
      </c>
      <c r="AH145" s="170">
        <v>96801.62</v>
      </c>
      <c r="AI145" s="170">
        <v>99787.73</v>
      </c>
      <c r="AJ145" s="170">
        <v>153704.79</v>
      </c>
      <c r="AK145" s="170">
        <v>163680.66</v>
      </c>
      <c r="AL145" s="170">
        <v>152284.07</v>
      </c>
      <c r="AM145" s="170">
        <v>144702.14</v>
      </c>
      <c r="AN145" s="170">
        <v>146569.41</v>
      </c>
      <c r="AO145" s="170">
        <v>165953.14</v>
      </c>
      <c r="AP145" s="170">
        <v>173816.32</v>
      </c>
      <c r="AQ145" s="170">
        <v>168399.93</v>
      </c>
      <c r="AR145" s="170">
        <v>155567.35</v>
      </c>
      <c r="AS145" s="170">
        <v>150718.01</v>
      </c>
      <c r="AT145" s="170">
        <v>164431.02</v>
      </c>
      <c r="AU145" s="170">
        <v>164783.28</v>
      </c>
      <c r="AV145" s="170">
        <v>165638.87</v>
      </c>
      <c r="AW145" s="170">
        <v>172765.77</v>
      </c>
      <c r="AX145" s="170">
        <v>170345.65</v>
      </c>
      <c r="AY145" s="170">
        <v>165717.96</v>
      </c>
      <c r="AZ145" s="170">
        <v>158637.43</v>
      </c>
      <c r="BA145" s="170">
        <v>151121.37</v>
      </c>
      <c r="BB145" s="170">
        <v>141299.37</v>
      </c>
      <c r="BC145" s="170">
        <v>137135.02</v>
      </c>
      <c r="BD145" s="170">
        <v>137110.57</v>
      </c>
      <c r="BE145" s="170">
        <v>143391.24</v>
      </c>
      <c r="BF145" s="170">
        <v>145638.46</v>
      </c>
      <c r="BG145" s="170">
        <v>156121.71</v>
      </c>
      <c r="BH145" s="170">
        <v>100685.29</v>
      </c>
      <c r="BI145" s="170" t="s">
        <v>2543</v>
      </c>
      <c r="BJ145" s="170">
        <v>0.0</v>
      </c>
      <c r="BK145" s="170" t="s">
        <v>2543</v>
      </c>
      <c r="BL145" s="170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6" t="s">
        <v>2523</v>
      </c>
      <c r="B146" s="61" t="s">
        <v>1048</v>
      </c>
      <c r="C146" s="328" t="s">
        <v>2933</v>
      </c>
      <c r="D146" s="318" t="s">
        <v>18</v>
      </c>
      <c r="E146" s="318" t="s">
        <v>175</v>
      </c>
      <c r="F146" s="93" t="s">
        <v>197</v>
      </c>
      <c r="G146" s="44" t="str">
        <f t="shared" si="1"/>
        <v>Augusto</v>
      </c>
      <c r="H146" s="164" t="s">
        <v>147</v>
      </c>
      <c r="I146" s="51" t="s">
        <v>220</v>
      </c>
      <c r="J146" s="318" t="str">
        <f t="shared" si="2"/>
        <v>Não</v>
      </c>
      <c r="K146" s="72">
        <v>44421.0</v>
      </c>
      <c r="L146" s="95"/>
      <c r="M146" s="95" t="s">
        <v>41</v>
      </c>
      <c r="N146" s="332">
        <v>0.015</v>
      </c>
      <c r="O146" s="318" t="s">
        <v>42</v>
      </c>
      <c r="P146" s="321">
        <v>0.1</v>
      </c>
      <c r="Q146" s="93" t="str">
        <f>IFERROR(VLOOKUP(F146,'Cadastro de assessores'!A:B,2,FALSE),"Não Cadastrado")</f>
        <v>28411</v>
      </c>
      <c r="R146" s="95" t="s">
        <v>111</v>
      </c>
      <c r="S146" s="72">
        <v>44418.0</v>
      </c>
      <c r="T146" s="63"/>
      <c r="U146" s="60" t="s">
        <v>2934</v>
      </c>
      <c r="V146" s="45" t="s">
        <v>113</v>
      </c>
      <c r="W146" s="5" t="s">
        <v>1050</v>
      </c>
      <c r="X146" s="163" t="s">
        <v>179</v>
      </c>
      <c r="Y146" s="51" t="str">
        <f t="shared" si="3"/>
        <v>Ativo</v>
      </c>
      <c r="Z146" s="324"/>
      <c r="AA146" s="95" t="str">
        <f t="shared" si="4"/>
        <v>Varejo</v>
      </c>
      <c r="AB146" s="13" t="s">
        <v>124</v>
      </c>
      <c r="AC146" s="95"/>
      <c r="AD146" s="95" t="s">
        <v>2586</v>
      </c>
      <c r="AE146" s="233"/>
      <c r="AF146" s="233"/>
      <c r="AG146" s="233"/>
      <c r="AH146" s="233"/>
      <c r="AI146" s="233"/>
      <c r="AJ146" s="233"/>
      <c r="AK146" s="233"/>
      <c r="AL146" s="233"/>
      <c r="AM146" s="233"/>
      <c r="AN146" s="233"/>
      <c r="AO146" s="233"/>
      <c r="AP146" s="190"/>
      <c r="AQ146" s="190"/>
      <c r="AR146" s="325"/>
      <c r="AS146" s="325"/>
      <c r="AT146" s="325"/>
      <c r="AU146" s="190"/>
      <c r="AV146" s="190"/>
      <c r="AW146" s="170"/>
      <c r="AX146" s="170"/>
      <c r="AY146" s="190"/>
      <c r="AZ146" s="190">
        <v>124633.28</v>
      </c>
      <c r="BA146" s="170">
        <v>103731.2</v>
      </c>
      <c r="BB146" s="170">
        <v>124342.32</v>
      </c>
      <c r="BC146" s="170">
        <v>123124.57</v>
      </c>
      <c r="BD146" s="170">
        <v>123902.45</v>
      </c>
      <c r="BE146" s="170">
        <v>126610.66</v>
      </c>
      <c r="BF146" s="170">
        <v>127388.77</v>
      </c>
      <c r="BG146" s="170">
        <v>133821.21</v>
      </c>
      <c r="BH146" s="170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6" t="s">
        <v>2523</v>
      </c>
      <c r="B147" s="61" t="s">
        <v>2935</v>
      </c>
      <c r="C147" s="163">
        <v>4575859.0</v>
      </c>
      <c r="D147" s="318" t="s">
        <v>18</v>
      </c>
      <c r="E147" s="318" t="s">
        <v>175</v>
      </c>
      <c r="F147" s="163" t="s">
        <v>197</v>
      </c>
      <c r="G147" s="44" t="str">
        <f t="shared" si="1"/>
        <v>Augusto</v>
      </c>
      <c r="H147" s="330" t="s">
        <v>186</v>
      </c>
      <c r="I147" s="46" t="s">
        <v>24</v>
      </c>
      <c r="J147" s="318" t="str">
        <f t="shared" si="2"/>
        <v>Não</v>
      </c>
      <c r="K147" s="331">
        <v>44503.0</v>
      </c>
      <c r="L147" s="72">
        <v>44602.0</v>
      </c>
      <c r="M147" s="95" t="s">
        <v>41</v>
      </c>
      <c r="N147" s="332">
        <v>0.015</v>
      </c>
      <c r="O147" s="318" t="s">
        <v>42</v>
      </c>
      <c r="P147" s="321">
        <v>0.1</v>
      </c>
      <c r="Q147" s="163" t="str">
        <f>IFERROR(VLOOKUP(F147,'Cadastro de assessores'!A:B,2,FALSE),"Não Cadastrado")</f>
        <v>28411</v>
      </c>
      <c r="R147" s="95" t="s">
        <v>2540</v>
      </c>
      <c r="S147" s="331">
        <v>44503.0</v>
      </c>
      <c r="T147" s="168"/>
      <c r="U147" s="168"/>
      <c r="V147" s="45" t="s">
        <v>113</v>
      </c>
      <c r="W147" s="5" t="s">
        <v>2936</v>
      </c>
      <c r="X147" s="163" t="s">
        <v>179</v>
      </c>
      <c r="Y147" s="51" t="str">
        <f t="shared" si="3"/>
        <v>Encerrado</v>
      </c>
      <c r="Z147" s="324"/>
      <c r="AA147" s="95" t="str">
        <f t="shared" si="4"/>
        <v/>
      </c>
      <c r="AB147" s="95"/>
      <c r="AC147" s="95"/>
      <c r="AD147" s="45" t="s">
        <v>2937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0"/>
      <c r="AP147" s="190"/>
      <c r="AQ147" s="190"/>
      <c r="AR147" s="170"/>
      <c r="AS147" s="170"/>
      <c r="AT147" s="170"/>
      <c r="AU147" s="190"/>
      <c r="AV147" s="190"/>
      <c r="AW147" s="170"/>
      <c r="AX147" s="170"/>
      <c r="AY147" s="170"/>
      <c r="AZ147" s="170"/>
      <c r="BA147" s="170"/>
      <c r="BB147" s="170">
        <v>363485.86</v>
      </c>
      <c r="BC147" s="170">
        <v>364044.73</v>
      </c>
      <c r="BD147" s="170">
        <v>360845.15</v>
      </c>
      <c r="BE147" s="170">
        <v>367301.76</v>
      </c>
      <c r="BF147" s="170">
        <v>0.0</v>
      </c>
      <c r="BG147" s="170">
        <v>0.0</v>
      </c>
      <c r="BH147" s="170">
        <v>0.0</v>
      </c>
      <c r="BI147" s="170" t="s">
        <v>2543</v>
      </c>
      <c r="BJ147" s="170">
        <v>0.0</v>
      </c>
      <c r="BK147" s="170">
        <v>0.0</v>
      </c>
      <c r="BL147" s="170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6" t="s">
        <v>2523</v>
      </c>
      <c r="B148" s="61" t="s">
        <v>2935</v>
      </c>
      <c r="C148" s="163">
        <v>4576103.0</v>
      </c>
      <c r="D148" s="318" t="s">
        <v>18</v>
      </c>
      <c r="E148" s="318" t="s">
        <v>175</v>
      </c>
      <c r="F148" s="163" t="s">
        <v>197</v>
      </c>
      <c r="G148" s="44" t="str">
        <f t="shared" si="1"/>
        <v>Augusto</v>
      </c>
      <c r="H148" s="330" t="s">
        <v>186</v>
      </c>
      <c r="I148" s="46" t="s">
        <v>24</v>
      </c>
      <c r="J148" s="318" t="str">
        <f t="shared" si="2"/>
        <v>Não</v>
      </c>
      <c r="K148" s="331">
        <v>44503.0</v>
      </c>
      <c r="L148" s="72">
        <v>44602.0</v>
      </c>
      <c r="M148" s="95" t="s">
        <v>41</v>
      </c>
      <c r="N148" s="332">
        <v>0.015</v>
      </c>
      <c r="O148" s="318" t="s">
        <v>42</v>
      </c>
      <c r="P148" s="321">
        <v>0.1</v>
      </c>
      <c r="Q148" s="163" t="str">
        <f>IFERROR(VLOOKUP(F148,'Cadastro de assessores'!A:B,2,FALSE),"Não Cadastrado")</f>
        <v>28411</v>
      </c>
      <c r="R148" s="95" t="s">
        <v>2540</v>
      </c>
      <c r="S148" s="331">
        <v>44503.0</v>
      </c>
      <c r="T148" s="168"/>
      <c r="U148" s="168"/>
      <c r="V148" s="45" t="s">
        <v>113</v>
      </c>
      <c r="W148" s="5" t="s">
        <v>2936</v>
      </c>
      <c r="X148" s="163" t="s">
        <v>179</v>
      </c>
      <c r="Y148" s="51" t="str">
        <f t="shared" si="3"/>
        <v>Encerrado</v>
      </c>
      <c r="Z148" s="324"/>
      <c r="AA148" s="95" t="str">
        <f t="shared" si="4"/>
        <v/>
      </c>
      <c r="AB148" s="95"/>
      <c r="AC148" s="95"/>
      <c r="AD148" s="45" t="s">
        <v>2937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0"/>
      <c r="AP148" s="190"/>
      <c r="AQ148" s="190"/>
      <c r="AR148" s="170"/>
      <c r="AS148" s="170"/>
      <c r="AT148" s="170"/>
      <c r="AU148" s="190"/>
      <c r="AV148" s="190"/>
      <c r="AW148" s="170"/>
      <c r="AX148" s="170"/>
      <c r="AY148" s="170"/>
      <c r="AZ148" s="170"/>
      <c r="BA148" s="170"/>
      <c r="BB148" s="170">
        <v>108242.92</v>
      </c>
      <c r="BC148" s="170">
        <v>108027.55</v>
      </c>
      <c r="BD148" s="170">
        <v>107323.97</v>
      </c>
      <c r="BE148" s="170">
        <v>109316.32</v>
      </c>
      <c r="BF148" s="170">
        <v>0.0</v>
      </c>
      <c r="BG148" s="170">
        <v>0.0</v>
      </c>
      <c r="BH148" s="170">
        <v>0.0</v>
      </c>
      <c r="BI148" s="170" t="s">
        <v>2543</v>
      </c>
      <c r="BJ148" s="170">
        <v>0.0</v>
      </c>
      <c r="BK148" s="170">
        <v>0.0</v>
      </c>
      <c r="BL148" s="170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6" t="s">
        <v>2523</v>
      </c>
      <c r="B149" s="61" t="s">
        <v>2935</v>
      </c>
      <c r="C149" s="163">
        <v>4576138.0</v>
      </c>
      <c r="D149" s="318" t="s">
        <v>18</v>
      </c>
      <c r="E149" s="318" t="s">
        <v>175</v>
      </c>
      <c r="F149" s="163" t="s">
        <v>197</v>
      </c>
      <c r="G149" s="44" t="str">
        <f t="shared" si="1"/>
        <v>Augusto</v>
      </c>
      <c r="H149" s="330" t="s">
        <v>186</v>
      </c>
      <c r="I149" s="46" t="s">
        <v>24</v>
      </c>
      <c r="J149" s="318" t="str">
        <f t="shared" si="2"/>
        <v>Não</v>
      </c>
      <c r="K149" s="331">
        <v>44503.0</v>
      </c>
      <c r="L149" s="72">
        <v>44602.0</v>
      </c>
      <c r="M149" s="95" t="s">
        <v>41</v>
      </c>
      <c r="N149" s="332">
        <v>0.015</v>
      </c>
      <c r="O149" s="318" t="s">
        <v>42</v>
      </c>
      <c r="P149" s="321">
        <v>0.1</v>
      </c>
      <c r="Q149" s="163" t="str">
        <f>IFERROR(VLOOKUP(F149,'Cadastro de assessores'!A:B,2,FALSE),"Não Cadastrado")</f>
        <v>28411</v>
      </c>
      <c r="R149" s="95" t="s">
        <v>2540</v>
      </c>
      <c r="S149" s="331">
        <v>44503.0</v>
      </c>
      <c r="T149" s="168"/>
      <c r="U149" s="168"/>
      <c r="V149" s="45" t="s">
        <v>113</v>
      </c>
      <c r="W149" s="5" t="s">
        <v>2936</v>
      </c>
      <c r="X149" s="163" t="s">
        <v>179</v>
      </c>
      <c r="Y149" s="51" t="str">
        <f t="shared" si="3"/>
        <v>Encerrado</v>
      </c>
      <c r="Z149" s="324"/>
      <c r="AA149" s="95" t="str">
        <f t="shared" si="4"/>
        <v/>
      </c>
      <c r="AB149" s="95"/>
      <c r="AC149" s="95"/>
      <c r="AD149" s="45" t="s">
        <v>2937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0"/>
      <c r="AP149" s="190"/>
      <c r="AQ149" s="190"/>
      <c r="AR149" s="170"/>
      <c r="AS149" s="170"/>
      <c r="AT149" s="170"/>
      <c r="AU149" s="190"/>
      <c r="AV149" s="190"/>
      <c r="AW149" s="170"/>
      <c r="AX149" s="170"/>
      <c r="AY149" s="170"/>
      <c r="AZ149" s="170"/>
      <c r="BA149" s="170"/>
      <c r="BB149" s="170">
        <v>108242.92</v>
      </c>
      <c r="BC149" s="170">
        <v>108022.7</v>
      </c>
      <c r="BD149" s="170">
        <v>107296.08</v>
      </c>
      <c r="BE149" s="170">
        <v>109194.05</v>
      </c>
      <c r="BF149" s="170">
        <v>0.0</v>
      </c>
      <c r="BG149" s="170">
        <v>0.0</v>
      </c>
      <c r="BH149" s="170">
        <v>0.0</v>
      </c>
      <c r="BI149" s="170" t="s">
        <v>2543</v>
      </c>
      <c r="BJ149" s="170">
        <v>0.0</v>
      </c>
      <c r="BK149" s="170">
        <v>0.0</v>
      </c>
      <c r="BL149" s="170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6" t="s">
        <v>2523</v>
      </c>
      <c r="B150" s="61" t="s">
        <v>2935</v>
      </c>
      <c r="C150" s="163">
        <v>4576189.0</v>
      </c>
      <c r="D150" s="318" t="s">
        <v>18</v>
      </c>
      <c r="E150" s="318" t="s">
        <v>175</v>
      </c>
      <c r="F150" s="163" t="s">
        <v>197</v>
      </c>
      <c r="G150" s="44" t="str">
        <f t="shared" si="1"/>
        <v>Augusto</v>
      </c>
      <c r="H150" s="330" t="s">
        <v>186</v>
      </c>
      <c r="I150" s="46" t="s">
        <v>24</v>
      </c>
      <c r="J150" s="318" t="str">
        <f t="shared" si="2"/>
        <v>Não</v>
      </c>
      <c r="K150" s="331">
        <v>44503.0</v>
      </c>
      <c r="L150" s="72">
        <v>44602.0</v>
      </c>
      <c r="M150" s="95" t="s">
        <v>41</v>
      </c>
      <c r="N150" s="332">
        <v>0.015</v>
      </c>
      <c r="O150" s="318" t="s">
        <v>42</v>
      </c>
      <c r="P150" s="321">
        <v>0.1</v>
      </c>
      <c r="Q150" s="163" t="str">
        <f>IFERROR(VLOOKUP(F150,'Cadastro de assessores'!A:B,2,FALSE),"Não Cadastrado")</f>
        <v>28411</v>
      </c>
      <c r="R150" s="95" t="s">
        <v>2540</v>
      </c>
      <c r="S150" s="331">
        <v>44503.0</v>
      </c>
      <c r="T150" s="168"/>
      <c r="U150" s="168"/>
      <c r="V150" s="45" t="s">
        <v>113</v>
      </c>
      <c r="W150" s="5" t="s">
        <v>2936</v>
      </c>
      <c r="X150" s="163" t="s">
        <v>179</v>
      </c>
      <c r="Y150" s="51" t="str">
        <f t="shared" si="3"/>
        <v>Encerrado</v>
      </c>
      <c r="Z150" s="324"/>
      <c r="AA150" s="95" t="str">
        <f t="shared" si="4"/>
        <v/>
      </c>
      <c r="AB150" s="95"/>
      <c r="AC150" s="95"/>
      <c r="AD150" s="45" t="s">
        <v>2937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0"/>
      <c r="AP150" s="190"/>
      <c r="AQ150" s="190"/>
      <c r="AR150" s="170"/>
      <c r="AS150" s="170"/>
      <c r="AT150" s="170"/>
      <c r="AU150" s="190"/>
      <c r="AV150" s="190"/>
      <c r="AW150" s="170"/>
      <c r="AX150" s="170"/>
      <c r="AY150" s="170"/>
      <c r="AZ150" s="170"/>
      <c r="BA150" s="170"/>
      <c r="BB150" s="170">
        <v>108242.92</v>
      </c>
      <c r="BC150" s="170">
        <v>108022.7</v>
      </c>
      <c r="BD150" s="170">
        <v>107320.46</v>
      </c>
      <c r="BE150" s="170">
        <v>109250.07</v>
      </c>
      <c r="BF150" s="170">
        <v>0.0</v>
      </c>
      <c r="BG150" s="170">
        <v>0.0</v>
      </c>
      <c r="BH150" s="170">
        <v>0.0</v>
      </c>
      <c r="BI150" s="170" t="s">
        <v>2543</v>
      </c>
      <c r="BJ150" s="170">
        <v>0.0</v>
      </c>
      <c r="BK150" s="170">
        <v>0.0</v>
      </c>
      <c r="BL150" s="170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6" t="s">
        <v>2523</v>
      </c>
      <c r="B151" s="42" t="s">
        <v>2938</v>
      </c>
      <c r="C151" s="45">
        <v>4576189.0</v>
      </c>
      <c r="D151" s="318" t="s">
        <v>18</v>
      </c>
      <c r="E151" s="318" t="s">
        <v>175</v>
      </c>
      <c r="F151" s="45" t="s">
        <v>176</v>
      </c>
      <c r="G151" s="44" t="str">
        <f t="shared" si="1"/>
        <v>Augusto</v>
      </c>
      <c r="H151" s="330" t="s">
        <v>186</v>
      </c>
      <c r="I151" s="46" t="s">
        <v>24</v>
      </c>
      <c r="J151" s="318" t="str">
        <f t="shared" si="2"/>
        <v>Não</v>
      </c>
      <c r="K151" s="72">
        <v>44333.0</v>
      </c>
      <c r="L151" s="122">
        <v>44512.0</v>
      </c>
      <c r="M151" s="95" t="s">
        <v>41</v>
      </c>
      <c r="N151" s="116">
        <v>0.015</v>
      </c>
      <c r="O151" s="318" t="s">
        <v>42</v>
      </c>
      <c r="P151" s="321">
        <v>0.1</v>
      </c>
      <c r="Q151" s="45" t="str">
        <f>IFERROR(VLOOKUP(F151,'Cadastro de assessores'!A:B,2,FALSE),"Não Cadastrado")</f>
        <v>250</v>
      </c>
      <c r="R151" s="45" t="s">
        <v>2540</v>
      </c>
      <c r="S151" s="72">
        <v>44333.0</v>
      </c>
      <c r="T151" s="74"/>
      <c r="U151" s="74"/>
      <c r="V151" s="45" t="s">
        <v>113</v>
      </c>
      <c r="W151" s="5" t="s">
        <v>2939</v>
      </c>
      <c r="X151" s="45" t="s">
        <v>179</v>
      </c>
      <c r="Y151" s="51" t="str">
        <f t="shared" si="3"/>
        <v>Encerrado</v>
      </c>
      <c r="Z151" s="324"/>
      <c r="AA151" s="95" t="str">
        <f t="shared" si="4"/>
        <v/>
      </c>
      <c r="AB151" s="95"/>
      <c r="AC151" s="95"/>
      <c r="AD151" s="45" t="s">
        <v>2536</v>
      </c>
      <c r="AE151" s="190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90"/>
      <c r="AP151" s="190"/>
      <c r="AQ151" s="190"/>
      <c r="AR151" s="190"/>
      <c r="AS151" s="190"/>
      <c r="AT151" s="190"/>
      <c r="AU151" s="190"/>
      <c r="AV151" s="190"/>
      <c r="AW151" s="200">
        <v>126233.28</v>
      </c>
      <c r="AX151" s="190">
        <v>126977.97</v>
      </c>
      <c r="AY151" s="190">
        <v>126214.79</v>
      </c>
      <c r="AZ151" s="190">
        <v>124244.61</v>
      </c>
      <c r="BA151" s="190">
        <v>123200.24</v>
      </c>
      <c r="BB151" s="190">
        <v>78769.12</v>
      </c>
      <c r="BC151" s="190">
        <v>3928.79</v>
      </c>
      <c r="BD151" s="190"/>
      <c r="BE151" s="190"/>
      <c r="BF151" s="190">
        <v>0.0</v>
      </c>
      <c r="BG151" s="190">
        <v>0.0</v>
      </c>
      <c r="BH151" s="190">
        <v>0.0</v>
      </c>
      <c r="BI151" s="190" t="s">
        <v>2543</v>
      </c>
      <c r="BJ151" s="190">
        <v>0.0</v>
      </c>
      <c r="BK151" s="190" t="s">
        <v>2543</v>
      </c>
      <c r="BL151" s="190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6" t="s">
        <v>2523</v>
      </c>
      <c r="B152" s="234" t="s">
        <v>2940</v>
      </c>
      <c r="C152" s="329" t="s">
        <v>2941</v>
      </c>
      <c r="D152" s="318" t="s">
        <v>2526</v>
      </c>
      <c r="E152" s="318" t="s">
        <v>29</v>
      </c>
      <c r="F152" s="95" t="s">
        <v>2527</v>
      </c>
      <c r="G152" s="44" t="str">
        <f t="shared" si="1"/>
        <v>Augusto</v>
      </c>
      <c r="H152" s="330" t="s">
        <v>186</v>
      </c>
      <c r="I152" s="46" t="s">
        <v>24</v>
      </c>
      <c r="J152" s="318" t="str">
        <f t="shared" si="2"/>
        <v>Não</v>
      </c>
      <c r="K152" s="331">
        <v>43859.0</v>
      </c>
      <c r="L152" s="331">
        <v>44418.0</v>
      </c>
      <c r="M152" s="95" t="s">
        <v>112</v>
      </c>
      <c r="N152" s="332">
        <v>0.012</v>
      </c>
      <c r="O152" s="318" t="s">
        <v>2528</v>
      </c>
      <c r="P152" s="321">
        <v>0.0</v>
      </c>
      <c r="Q152" s="95" t="str">
        <f>IFERROR(VLOOKUP(F152,'Cadastro de assessores'!A:B,2,FALSE),"Não Cadastrado")</f>
        <v>17573</v>
      </c>
      <c r="R152" s="95" t="s">
        <v>2540</v>
      </c>
      <c r="S152" s="331">
        <v>43859.0</v>
      </c>
      <c r="T152" s="168"/>
      <c r="U152" s="168"/>
      <c r="V152" s="45" t="s">
        <v>113</v>
      </c>
      <c r="W152" s="13" t="s">
        <v>2942</v>
      </c>
      <c r="X152" s="95" t="s">
        <v>29</v>
      </c>
      <c r="Y152" s="51" t="str">
        <f t="shared" si="3"/>
        <v>Encerrado</v>
      </c>
      <c r="Z152" s="324"/>
      <c r="AA152" s="95" t="str">
        <f t="shared" si="4"/>
        <v/>
      </c>
      <c r="AB152" s="95"/>
      <c r="AC152" s="95"/>
      <c r="AD152" s="95" t="s">
        <v>2633</v>
      </c>
      <c r="AE152" s="170">
        <v>298537.83</v>
      </c>
      <c r="AF152" s="170">
        <v>295829.91</v>
      </c>
      <c r="AG152" s="170">
        <v>444392.84</v>
      </c>
      <c r="AH152" s="170">
        <v>447603.67</v>
      </c>
      <c r="AI152" s="170">
        <v>452429.96</v>
      </c>
      <c r="AJ152" s="170">
        <v>457308.16</v>
      </c>
      <c r="AK152" s="170">
        <v>461039.38</v>
      </c>
      <c r="AL152" s="170">
        <v>455980.92</v>
      </c>
      <c r="AM152" s="170">
        <v>450328.11</v>
      </c>
      <c r="AN152" s="170">
        <v>449812.92</v>
      </c>
      <c r="AO152" s="170">
        <v>465430.02</v>
      </c>
      <c r="AP152" s="170">
        <v>470101.02</v>
      </c>
      <c r="AQ152" s="170">
        <v>467671.67</v>
      </c>
      <c r="AR152" s="170">
        <v>460128.81</v>
      </c>
      <c r="AS152" s="170">
        <v>456835.51</v>
      </c>
      <c r="AT152" s="170">
        <v>460257.45</v>
      </c>
      <c r="AU152" s="170">
        <v>464158.34</v>
      </c>
      <c r="AV152" s="170">
        <v>464393.07</v>
      </c>
      <c r="AW152" s="170">
        <v>468957.11</v>
      </c>
      <c r="AX152" s="170">
        <v>468601.48</v>
      </c>
      <c r="AY152" s="170">
        <v>467689.84</v>
      </c>
      <c r="AZ152" s="170">
        <v>467802.98</v>
      </c>
      <c r="BA152" s="170">
        <v>281479.77</v>
      </c>
      <c r="BB152" s="170"/>
      <c r="BC152" s="170"/>
      <c r="BD152" s="170"/>
      <c r="BE152" s="170"/>
      <c r="BF152" s="170">
        <v>0.0</v>
      </c>
      <c r="BG152" s="170">
        <v>0.0</v>
      </c>
      <c r="BH152" s="170">
        <v>0.0</v>
      </c>
      <c r="BI152" s="170" t="s">
        <v>2543</v>
      </c>
      <c r="BJ152" s="170">
        <v>0.0</v>
      </c>
      <c r="BK152" s="170" t="s">
        <v>2543</v>
      </c>
      <c r="BL152" s="170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6" t="s">
        <v>2523</v>
      </c>
      <c r="B153" s="238" t="s">
        <v>2943</v>
      </c>
      <c r="C153" s="329" t="s">
        <v>2944</v>
      </c>
      <c r="D153" s="318" t="s">
        <v>18</v>
      </c>
      <c r="E153" s="318" t="s">
        <v>29</v>
      </c>
      <c r="F153" s="95" t="s">
        <v>142</v>
      </c>
      <c r="G153" s="44" t="str">
        <f t="shared" si="1"/>
        <v>Augusto</v>
      </c>
      <c r="H153" s="330" t="s">
        <v>186</v>
      </c>
      <c r="I153" s="46" t="s">
        <v>24</v>
      </c>
      <c r="J153" s="318" t="str">
        <f t="shared" si="2"/>
        <v>Não</v>
      </c>
      <c r="K153" s="336">
        <v>43420.0</v>
      </c>
      <c r="L153" s="331">
        <v>44309.0</v>
      </c>
      <c r="M153" s="95" t="s">
        <v>270</v>
      </c>
      <c r="N153" s="332">
        <v>0.01</v>
      </c>
      <c r="O153" s="318" t="s">
        <v>42</v>
      </c>
      <c r="P153" s="321">
        <v>0.2</v>
      </c>
      <c r="Q153" s="95">
        <f>IFERROR(VLOOKUP(F153,'Cadastro de assessores'!A:B,2,FALSE),"Não Cadastrado")</f>
        <v>12332</v>
      </c>
      <c r="R153" s="95" t="s">
        <v>2540</v>
      </c>
      <c r="S153" s="336">
        <v>43420.0</v>
      </c>
      <c r="T153" s="375"/>
      <c r="U153" s="168" t="s">
        <v>2945</v>
      </c>
      <c r="V153" s="45" t="s">
        <v>113</v>
      </c>
      <c r="W153" s="13" t="s">
        <v>2946</v>
      </c>
      <c r="X153" s="95" t="s">
        <v>29</v>
      </c>
      <c r="Y153" s="51" t="str">
        <f t="shared" si="3"/>
        <v>Encerrado</v>
      </c>
      <c r="Z153" s="324"/>
      <c r="AA153" s="95" t="str">
        <f t="shared" si="4"/>
        <v/>
      </c>
      <c r="AB153" s="95"/>
      <c r="AC153" s="95"/>
      <c r="AD153" s="95" t="s">
        <v>2918</v>
      </c>
      <c r="AE153" s="170">
        <v>184910.07</v>
      </c>
      <c r="AF153" s="170">
        <v>179564.56</v>
      </c>
      <c r="AG153" s="170">
        <v>164786.12</v>
      </c>
      <c r="AH153" s="170">
        <v>146437.91</v>
      </c>
      <c r="AI153" s="170">
        <v>148675.23</v>
      </c>
      <c r="AJ153" s="170">
        <v>151484.65</v>
      </c>
      <c r="AK153" s="170">
        <v>154265.85</v>
      </c>
      <c r="AL153" s="170">
        <v>150579.97</v>
      </c>
      <c r="AM153" s="170">
        <v>148239.73</v>
      </c>
      <c r="AN153" s="170">
        <v>147105.81</v>
      </c>
      <c r="AO153" s="170">
        <v>154348.13</v>
      </c>
      <c r="AP153" s="170">
        <v>158193.51</v>
      </c>
      <c r="AQ153" s="170">
        <v>154063.5</v>
      </c>
      <c r="AR153" s="170">
        <v>149214.67</v>
      </c>
      <c r="AS153" s="170">
        <v>147362.33</v>
      </c>
      <c r="AT153" s="170">
        <v>152841.38</v>
      </c>
      <c r="AU153" s="170">
        <v>79.42</v>
      </c>
      <c r="AV153" s="170">
        <v>79.42</v>
      </c>
      <c r="AW153" s="170"/>
      <c r="AX153" s="170">
        <v>28.09</v>
      </c>
      <c r="AY153" s="170">
        <v>28.09</v>
      </c>
      <c r="AZ153" s="170">
        <v>28.09</v>
      </c>
      <c r="BA153" s="170">
        <v>28.09</v>
      </c>
      <c r="BB153" s="170">
        <v>28.09</v>
      </c>
      <c r="BC153" s="170">
        <v>28.09</v>
      </c>
      <c r="BD153" s="170">
        <v>28.09</v>
      </c>
      <c r="BE153" s="170"/>
      <c r="BF153" s="170">
        <v>0.0</v>
      </c>
      <c r="BG153" s="170">
        <v>0.0</v>
      </c>
      <c r="BH153" s="170">
        <v>0.0</v>
      </c>
      <c r="BI153" s="170" t="s">
        <v>2543</v>
      </c>
      <c r="BJ153" s="170">
        <v>0.0</v>
      </c>
      <c r="BK153" s="170" t="s">
        <v>2543</v>
      </c>
      <c r="BL153" s="170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6" t="s">
        <v>2523</v>
      </c>
      <c r="B154" s="42" t="s">
        <v>2947</v>
      </c>
      <c r="C154" s="328" t="s">
        <v>2948</v>
      </c>
      <c r="D154" s="318" t="s">
        <v>18</v>
      </c>
      <c r="E154" s="318" t="s">
        <v>175</v>
      </c>
      <c r="F154" s="318" t="s">
        <v>176</v>
      </c>
      <c r="G154" s="44" t="str">
        <f t="shared" si="1"/>
        <v>Augusto</v>
      </c>
      <c r="H154" s="330" t="s">
        <v>186</v>
      </c>
      <c r="I154" s="46" t="s">
        <v>24</v>
      </c>
      <c r="J154" s="318" t="str">
        <f t="shared" si="2"/>
        <v>Não</v>
      </c>
      <c r="K154" s="319">
        <v>44321.0</v>
      </c>
      <c r="L154" s="331">
        <v>44950.0</v>
      </c>
      <c r="M154" s="95" t="s">
        <v>41</v>
      </c>
      <c r="N154" s="116">
        <v>0.015</v>
      </c>
      <c r="O154" s="318" t="s">
        <v>42</v>
      </c>
      <c r="P154" s="321">
        <v>0.1</v>
      </c>
      <c r="Q154" s="318" t="str">
        <f>IFERROR(VLOOKUP(F154,'Cadastro de assessores'!A:B,2,FALSE),"Não Cadastrado")</f>
        <v>250</v>
      </c>
      <c r="R154" s="318" t="s">
        <v>111</v>
      </c>
      <c r="S154" s="319">
        <v>44321.0</v>
      </c>
      <c r="T154" s="50"/>
      <c r="U154" s="50"/>
      <c r="V154" s="45" t="s">
        <v>113</v>
      </c>
      <c r="W154" s="5" t="s">
        <v>2949</v>
      </c>
      <c r="X154" s="163" t="s">
        <v>179</v>
      </c>
      <c r="Y154" s="51" t="str">
        <f t="shared" si="3"/>
        <v>Encerrado</v>
      </c>
      <c r="Z154" s="324"/>
      <c r="AA154" s="95" t="str">
        <f t="shared" si="4"/>
        <v>Varejo</v>
      </c>
      <c r="AB154" s="13" t="s">
        <v>124</v>
      </c>
      <c r="AC154" s="95"/>
      <c r="AD154" s="95" t="s">
        <v>2586</v>
      </c>
      <c r="AE154" s="190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90"/>
      <c r="AP154" s="190"/>
      <c r="AQ154" s="190"/>
      <c r="AR154" s="170"/>
      <c r="AS154" s="325"/>
      <c r="AT154" s="325"/>
      <c r="AU154" s="325"/>
      <c r="AV154" s="325"/>
      <c r="AW154" s="325">
        <v>173074.87</v>
      </c>
      <c r="AX154" s="170">
        <v>176844.78</v>
      </c>
      <c r="AY154" s="170">
        <v>179531.08</v>
      </c>
      <c r="AZ154" s="170">
        <v>181313.76</v>
      </c>
      <c r="BA154" s="170">
        <v>166132.23</v>
      </c>
      <c r="BB154" s="170">
        <v>176615.85</v>
      </c>
      <c r="BC154" s="170">
        <v>175135.7</v>
      </c>
      <c r="BD154" s="170">
        <v>174838.5</v>
      </c>
      <c r="BE154" s="170">
        <v>178412.48</v>
      </c>
      <c r="BF154" s="170">
        <v>48891.78</v>
      </c>
      <c r="BG154" s="170">
        <v>39678.14</v>
      </c>
      <c r="BH154" s="170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6" t="s">
        <v>2523</v>
      </c>
      <c r="B155" s="42" t="s">
        <v>2950</v>
      </c>
      <c r="C155" s="364" t="s">
        <v>2951</v>
      </c>
      <c r="D155" s="318" t="s">
        <v>18</v>
      </c>
      <c r="E155" s="318" t="s">
        <v>175</v>
      </c>
      <c r="F155" s="95" t="s">
        <v>197</v>
      </c>
      <c r="G155" s="44" t="str">
        <f t="shared" si="1"/>
        <v>Augusto</v>
      </c>
      <c r="H155" s="330" t="s">
        <v>186</v>
      </c>
      <c r="I155" s="46" t="s">
        <v>24</v>
      </c>
      <c r="J155" s="318" t="str">
        <f t="shared" si="2"/>
        <v>Não</v>
      </c>
      <c r="K155" s="331">
        <v>44319.0</v>
      </c>
      <c r="L155" s="122">
        <v>44487.0</v>
      </c>
      <c r="M155" s="95" t="s">
        <v>270</v>
      </c>
      <c r="N155" s="332">
        <v>0.02</v>
      </c>
      <c r="O155" s="318" t="s">
        <v>42</v>
      </c>
      <c r="P155" s="321">
        <v>0.2</v>
      </c>
      <c r="Q155" s="95" t="str">
        <f>IFERROR(VLOOKUP(F155,'Cadastro de assessores'!A:B,2,FALSE),"Não Cadastrado")</f>
        <v>28411</v>
      </c>
      <c r="R155" s="95" t="s">
        <v>2540</v>
      </c>
      <c r="S155" s="331">
        <v>44319.0</v>
      </c>
      <c r="T155" s="168"/>
      <c r="U155" s="168"/>
      <c r="V155" s="45" t="s">
        <v>113</v>
      </c>
      <c r="W155" s="5" t="s">
        <v>2952</v>
      </c>
      <c r="X155" s="163" t="s">
        <v>179</v>
      </c>
      <c r="Y155" s="51" t="str">
        <f t="shared" si="3"/>
        <v>Encerrado</v>
      </c>
      <c r="Z155" s="324"/>
      <c r="AA155" s="95" t="str">
        <f t="shared" si="4"/>
        <v/>
      </c>
      <c r="AB155" s="95"/>
      <c r="AC155" s="95"/>
      <c r="AD155" s="95" t="s">
        <v>2586</v>
      </c>
      <c r="AE155" s="190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90"/>
      <c r="AP155" s="190"/>
      <c r="AQ155" s="190"/>
      <c r="AR155" s="170"/>
      <c r="AS155" s="170"/>
      <c r="AT155" s="170"/>
      <c r="AU155" s="170"/>
      <c r="AV155" s="170"/>
      <c r="AW155" s="170">
        <v>184854.58</v>
      </c>
      <c r="AX155" s="170">
        <v>183521.13</v>
      </c>
      <c r="AY155" s="170">
        <v>180756.61</v>
      </c>
      <c r="AZ155" s="170">
        <v>187906.7</v>
      </c>
      <c r="BA155" s="170">
        <v>168203.81</v>
      </c>
      <c r="BB155" s="170"/>
      <c r="BC155" s="170"/>
      <c r="BD155" s="170"/>
      <c r="BE155" s="170"/>
      <c r="BF155" s="170">
        <v>0.0</v>
      </c>
      <c r="BG155" s="170">
        <v>0.0</v>
      </c>
      <c r="BH155" s="170">
        <v>0.0</v>
      </c>
      <c r="BI155" s="170" t="s">
        <v>2543</v>
      </c>
      <c r="BJ155" s="170">
        <v>0.0</v>
      </c>
      <c r="BK155" s="170" t="s">
        <v>2543</v>
      </c>
      <c r="BL155" s="170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6" t="s">
        <v>2523</v>
      </c>
      <c r="B156" s="316" t="s">
        <v>2953</v>
      </c>
      <c r="C156" s="329" t="s">
        <v>2954</v>
      </c>
      <c r="D156" s="318" t="s">
        <v>18</v>
      </c>
      <c r="E156" s="318" t="s">
        <v>175</v>
      </c>
      <c r="F156" s="95" t="s">
        <v>197</v>
      </c>
      <c r="G156" s="44" t="str">
        <f t="shared" si="1"/>
        <v>Augusto</v>
      </c>
      <c r="H156" s="330" t="s">
        <v>147</v>
      </c>
      <c r="I156" s="51" t="s">
        <v>220</v>
      </c>
      <c r="J156" s="318" t="str">
        <f t="shared" si="2"/>
        <v>Sim</v>
      </c>
      <c r="K156" s="319">
        <v>44665.0</v>
      </c>
      <c r="L156" s="95"/>
      <c r="M156" s="95" t="s">
        <v>270</v>
      </c>
      <c r="N156" s="320">
        <v>0.02</v>
      </c>
      <c r="O156" s="318" t="s">
        <v>42</v>
      </c>
      <c r="P156" s="321">
        <v>0.2</v>
      </c>
      <c r="Q156" s="318" t="str">
        <f>IFERROR(VLOOKUP(F156,'Cadastro de assessores'!A:B,2,FALSE),"Não Cadastrado")</f>
        <v>28411</v>
      </c>
      <c r="R156" s="318" t="s">
        <v>111</v>
      </c>
      <c r="S156" s="319">
        <v>44665.0</v>
      </c>
      <c r="T156" s="334" t="s">
        <v>2955</v>
      </c>
      <c r="U156" s="168"/>
      <c r="V156" s="45" t="s">
        <v>113</v>
      </c>
      <c r="W156" s="323" t="s">
        <v>2956</v>
      </c>
      <c r="X156" s="95" t="s">
        <v>179</v>
      </c>
      <c r="Y156" s="51" t="str">
        <f t="shared" si="3"/>
        <v>Ativo</v>
      </c>
      <c r="Z156" s="324"/>
      <c r="AA156" s="95" t="str">
        <f t="shared" si="4"/>
        <v>Varejo</v>
      </c>
      <c r="AB156" s="13" t="s">
        <v>124</v>
      </c>
      <c r="AC156" s="95"/>
      <c r="AD156" s="95" t="s">
        <v>2655</v>
      </c>
      <c r="AE156" s="170"/>
      <c r="AF156" s="170"/>
      <c r="AG156" s="170"/>
      <c r="AH156" s="170"/>
      <c r="AI156" s="170"/>
      <c r="AJ156" s="170"/>
      <c r="AK156" s="170"/>
      <c r="AL156" s="170"/>
      <c r="AM156" s="170"/>
      <c r="AN156" s="170"/>
      <c r="AO156" s="170"/>
      <c r="AP156" s="170"/>
      <c r="AQ156" s="170"/>
      <c r="AR156" s="170"/>
      <c r="AS156" s="325"/>
      <c r="AT156" s="325"/>
      <c r="AU156" s="325"/>
      <c r="AV156" s="325"/>
      <c r="AW156" s="325"/>
      <c r="AX156" s="170"/>
      <c r="AY156" s="170"/>
      <c r="AZ156" s="170"/>
      <c r="BA156" s="170"/>
      <c r="BB156" s="170"/>
      <c r="BC156" s="170"/>
      <c r="BD156" s="170"/>
      <c r="BE156" s="170"/>
      <c r="BF156" s="170"/>
      <c r="BG156" s="170">
        <v>100590.39</v>
      </c>
      <c r="BH156" s="170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6" t="s">
        <v>2523</v>
      </c>
      <c r="B157" s="316" t="s">
        <v>2957</v>
      </c>
      <c r="C157" s="329" t="s">
        <v>2958</v>
      </c>
      <c r="D157" s="318" t="s">
        <v>2526</v>
      </c>
      <c r="E157" s="318" t="s">
        <v>29</v>
      </c>
      <c r="F157" s="318" t="s">
        <v>2527</v>
      </c>
      <c r="G157" s="44" t="str">
        <f t="shared" si="1"/>
        <v>Augusto</v>
      </c>
      <c r="H157" s="164" t="s">
        <v>147</v>
      </c>
      <c r="I157" s="51" t="s">
        <v>220</v>
      </c>
      <c r="J157" s="318" t="str">
        <f t="shared" si="2"/>
        <v>Sim</v>
      </c>
      <c r="K157" s="319">
        <v>43703.0</v>
      </c>
      <c r="L157" s="95"/>
      <c r="M157" s="95" t="s">
        <v>41</v>
      </c>
      <c r="N157" s="320">
        <v>0.01</v>
      </c>
      <c r="O157" s="318" t="s">
        <v>42</v>
      </c>
      <c r="P157" s="321">
        <v>0.1</v>
      </c>
      <c r="Q157" s="318" t="str">
        <f>IFERROR(VLOOKUP(F157,'Cadastro de assessores'!A:B,2,FALSE),"Não Cadastrado")</f>
        <v>17573</v>
      </c>
      <c r="R157" s="318" t="s">
        <v>111</v>
      </c>
      <c r="S157" s="319">
        <v>43703.0</v>
      </c>
      <c r="T157" s="168" t="s">
        <v>2566</v>
      </c>
      <c r="U157" s="322" t="s">
        <v>2959</v>
      </c>
      <c r="V157" s="45" t="s">
        <v>113</v>
      </c>
      <c r="W157" s="323" t="s">
        <v>2960</v>
      </c>
      <c r="X157" s="95" t="s">
        <v>19</v>
      </c>
      <c r="Y157" s="51" t="str">
        <f t="shared" si="3"/>
        <v>Ativo</v>
      </c>
      <c r="Z157" s="324"/>
      <c r="AA157" s="95" t="str">
        <f t="shared" si="4"/>
        <v>Varejo</v>
      </c>
      <c r="AB157" s="13" t="s">
        <v>124</v>
      </c>
      <c r="AC157" s="95"/>
      <c r="AD157" s="95" t="s">
        <v>2818</v>
      </c>
      <c r="AE157" s="170">
        <v>1230285.87</v>
      </c>
      <c r="AF157" s="170">
        <v>1196668.03</v>
      </c>
      <c r="AG157" s="170">
        <v>1123936.0</v>
      </c>
      <c r="AH157" s="170">
        <v>1019910.22</v>
      </c>
      <c r="AI157" s="170">
        <v>1018782.82</v>
      </c>
      <c r="AJ157" s="170">
        <v>924214.59</v>
      </c>
      <c r="AK157" s="170">
        <v>941268.72</v>
      </c>
      <c r="AL157" s="170">
        <v>708730.57</v>
      </c>
      <c r="AM157" s="170">
        <v>701627.31</v>
      </c>
      <c r="AN157" s="170">
        <v>689579.16</v>
      </c>
      <c r="AO157" s="170">
        <v>693113.96</v>
      </c>
      <c r="AP157" s="170">
        <v>688903.98</v>
      </c>
      <c r="AQ157" s="170">
        <v>467672.88</v>
      </c>
      <c r="AR157" s="170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70">
        <v>312990.56</v>
      </c>
      <c r="AY157" s="170">
        <v>288181.64</v>
      </c>
      <c r="AZ157" s="170">
        <v>270133.05</v>
      </c>
      <c r="BA157" s="170">
        <v>243979.55</v>
      </c>
      <c r="BB157" s="170">
        <v>233001.21</v>
      </c>
      <c r="BC157" s="170">
        <v>226795.52</v>
      </c>
      <c r="BD157" s="170">
        <v>203065.1</v>
      </c>
      <c r="BE157" s="170">
        <v>205481.9</v>
      </c>
      <c r="BF157" s="170">
        <v>202842.3</v>
      </c>
      <c r="BG157" s="170">
        <v>196857.42</v>
      </c>
      <c r="BH157" s="170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6" t="s">
        <v>2523</v>
      </c>
      <c r="B158" s="316" t="s">
        <v>2957</v>
      </c>
      <c r="C158" s="329" t="s">
        <v>2961</v>
      </c>
      <c r="D158" s="318" t="s">
        <v>2526</v>
      </c>
      <c r="E158" s="318" t="s">
        <v>29</v>
      </c>
      <c r="F158" s="318" t="s">
        <v>2527</v>
      </c>
      <c r="G158" s="44" t="str">
        <f t="shared" si="1"/>
        <v>Augusto</v>
      </c>
      <c r="H158" s="164" t="s">
        <v>147</v>
      </c>
      <c r="I158" s="51" t="s">
        <v>220</v>
      </c>
      <c r="J158" s="318" t="str">
        <f t="shared" si="2"/>
        <v>Não</v>
      </c>
      <c r="K158" s="319">
        <v>43704.0</v>
      </c>
      <c r="L158" s="95"/>
      <c r="M158" s="95" t="s">
        <v>112</v>
      </c>
      <c r="N158" s="320">
        <v>0.012</v>
      </c>
      <c r="O158" s="318" t="s">
        <v>2528</v>
      </c>
      <c r="P158" s="321">
        <v>0.0</v>
      </c>
      <c r="Q158" s="318" t="str">
        <f>IFERROR(VLOOKUP(F158,'Cadastro de assessores'!A:B,2,FALSE),"Não Cadastrado")</f>
        <v>17573</v>
      </c>
      <c r="R158" s="318" t="s">
        <v>111</v>
      </c>
      <c r="S158" s="319">
        <v>43704.0</v>
      </c>
      <c r="T158" s="74"/>
      <c r="U158" s="168" t="s">
        <v>2962</v>
      </c>
      <c r="V158" s="45" t="s">
        <v>113</v>
      </c>
      <c r="W158" s="323" t="s">
        <v>2960</v>
      </c>
      <c r="X158" s="95" t="s">
        <v>19</v>
      </c>
      <c r="Y158" s="51" t="str">
        <f t="shared" si="3"/>
        <v>Ativo</v>
      </c>
      <c r="Z158" s="324"/>
      <c r="AA158" s="95" t="str">
        <f t="shared" si="4"/>
        <v>Varejo</v>
      </c>
      <c r="AB158" s="13" t="s">
        <v>124</v>
      </c>
      <c r="AC158" s="95"/>
      <c r="AD158" s="95" t="s">
        <v>2818</v>
      </c>
      <c r="AE158" s="335"/>
      <c r="AF158" s="335"/>
      <c r="AG158" s="335"/>
      <c r="AH158" s="170"/>
      <c r="AI158" s="170"/>
      <c r="AJ158" s="335"/>
      <c r="AK158" s="335"/>
      <c r="AL158" s="170">
        <v>118778.82</v>
      </c>
      <c r="AM158" s="170">
        <v>117492.1</v>
      </c>
      <c r="AN158" s="170">
        <v>97244.24</v>
      </c>
      <c r="AO158" s="170">
        <v>89971.79</v>
      </c>
      <c r="AP158" s="170">
        <v>85276.84</v>
      </c>
      <c r="AQ158" s="170">
        <v>78236.16</v>
      </c>
      <c r="AR158" s="170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70">
        <v>78535.89</v>
      </c>
      <c r="AY158" s="170">
        <v>48081.3</v>
      </c>
      <c r="AZ158" s="170">
        <v>46118.35</v>
      </c>
      <c r="BA158" s="170">
        <v>37873.34</v>
      </c>
      <c r="BB158" s="170">
        <v>37398.31</v>
      </c>
      <c r="BC158" s="170">
        <v>7085.46</v>
      </c>
      <c r="BD158" s="170">
        <v>7107.7</v>
      </c>
      <c r="BE158" s="170">
        <v>7487.68</v>
      </c>
      <c r="BF158" s="170">
        <v>7724.06</v>
      </c>
      <c r="BG158" s="170">
        <v>7974.85</v>
      </c>
      <c r="BH158" s="170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6" t="s">
        <v>2523</v>
      </c>
      <c r="B159" s="234" t="s">
        <v>2963</v>
      </c>
      <c r="C159" s="329" t="s">
        <v>2964</v>
      </c>
      <c r="D159" s="318" t="s">
        <v>2526</v>
      </c>
      <c r="E159" s="318" t="s">
        <v>29</v>
      </c>
      <c r="F159" s="95" t="s">
        <v>2527</v>
      </c>
      <c r="G159" s="44" t="str">
        <f t="shared" si="1"/>
        <v>Augusto</v>
      </c>
      <c r="H159" s="330" t="s">
        <v>186</v>
      </c>
      <c r="I159" s="46" t="s">
        <v>24</v>
      </c>
      <c r="J159" s="318" t="str">
        <f t="shared" si="2"/>
        <v>Não</v>
      </c>
      <c r="K159" s="331">
        <v>43692.0</v>
      </c>
      <c r="L159" s="331">
        <v>44505.0</v>
      </c>
      <c r="M159" s="95" t="s">
        <v>41</v>
      </c>
      <c r="N159" s="332">
        <v>0.01</v>
      </c>
      <c r="O159" s="318" t="s">
        <v>42</v>
      </c>
      <c r="P159" s="321">
        <v>0.1</v>
      </c>
      <c r="Q159" s="95" t="str">
        <f>IFERROR(VLOOKUP(F159,'Cadastro de assessores'!A:B,2,FALSE),"Não Cadastrado")</f>
        <v>17573</v>
      </c>
      <c r="R159" s="95" t="s">
        <v>2540</v>
      </c>
      <c r="S159" s="331">
        <v>43692.0</v>
      </c>
      <c r="T159" s="168"/>
      <c r="U159" s="74"/>
      <c r="V159" s="45" t="s">
        <v>113</v>
      </c>
      <c r="W159" s="13" t="s">
        <v>2965</v>
      </c>
      <c r="X159" s="95" t="s">
        <v>29</v>
      </c>
      <c r="Y159" s="51" t="str">
        <f t="shared" si="3"/>
        <v>Encerrado</v>
      </c>
      <c r="Z159" s="324"/>
      <c r="AA159" s="95" t="str">
        <f t="shared" si="4"/>
        <v/>
      </c>
      <c r="AB159" s="95"/>
      <c r="AC159" s="95"/>
      <c r="AD159" s="95" t="s">
        <v>2600</v>
      </c>
      <c r="AE159" s="170">
        <v>400422.77</v>
      </c>
      <c r="AF159" s="170">
        <v>395290.18</v>
      </c>
      <c r="AG159" s="170">
        <v>377285.2</v>
      </c>
      <c r="AH159" s="170">
        <v>382929.98</v>
      </c>
      <c r="AI159" s="170">
        <v>385405.56</v>
      </c>
      <c r="AJ159" s="170">
        <v>388895.31</v>
      </c>
      <c r="AK159" s="170">
        <v>394635.52</v>
      </c>
      <c r="AL159" s="170">
        <v>389383.38</v>
      </c>
      <c r="AM159" s="170">
        <v>385268.07</v>
      </c>
      <c r="AN159" s="170">
        <v>386552.02</v>
      </c>
      <c r="AO159" s="170">
        <v>396042.79</v>
      </c>
      <c r="AP159" s="170">
        <v>399685.9</v>
      </c>
      <c r="AQ159" s="170">
        <v>397933.91</v>
      </c>
      <c r="AR159" s="170">
        <v>391473.88</v>
      </c>
      <c r="AS159" s="170">
        <v>388722.82</v>
      </c>
      <c r="AT159" s="170">
        <v>395369.79</v>
      </c>
      <c r="AU159" s="170">
        <v>395606.78</v>
      </c>
      <c r="AV159" s="170">
        <v>395762.39</v>
      </c>
      <c r="AW159" s="170">
        <v>399867.24</v>
      </c>
      <c r="AX159" s="170">
        <v>399432.69</v>
      </c>
      <c r="AY159" s="170">
        <v>398303.09</v>
      </c>
      <c r="AZ159" s="170">
        <v>395608.53</v>
      </c>
      <c r="BA159" s="170">
        <v>391042.04</v>
      </c>
      <c r="BB159" s="170">
        <v>385086.87</v>
      </c>
      <c r="BC159" s="170"/>
      <c r="BD159" s="170"/>
      <c r="BE159" s="170"/>
      <c r="BF159" s="170">
        <v>0.0</v>
      </c>
      <c r="BG159" s="170">
        <v>0.0</v>
      </c>
      <c r="BH159" s="170">
        <v>0.0</v>
      </c>
      <c r="BI159" s="170" t="s">
        <v>2543</v>
      </c>
      <c r="BJ159" s="170">
        <v>0.0</v>
      </c>
      <c r="BK159" s="170" t="s">
        <v>2543</v>
      </c>
      <c r="BL159" s="170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6" t="s">
        <v>2523</v>
      </c>
      <c r="B160" s="234" t="s">
        <v>2966</v>
      </c>
      <c r="C160" s="329" t="s">
        <v>2967</v>
      </c>
      <c r="D160" s="318" t="s">
        <v>2526</v>
      </c>
      <c r="E160" s="318" t="s">
        <v>29</v>
      </c>
      <c r="F160" s="318" t="s">
        <v>2527</v>
      </c>
      <c r="G160" s="44" t="str">
        <f t="shared" si="1"/>
        <v>Augusto</v>
      </c>
      <c r="H160" s="164" t="s">
        <v>147</v>
      </c>
      <c r="I160" s="51" t="s">
        <v>220</v>
      </c>
      <c r="J160" s="318" t="str">
        <f t="shared" si="2"/>
        <v>Não</v>
      </c>
      <c r="K160" s="319">
        <v>43875.0</v>
      </c>
      <c r="L160" s="95"/>
      <c r="M160" s="95" t="s">
        <v>112</v>
      </c>
      <c r="N160" s="320">
        <v>0.012</v>
      </c>
      <c r="O160" s="318" t="s">
        <v>2528</v>
      </c>
      <c r="P160" s="321">
        <v>0.0</v>
      </c>
      <c r="Q160" s="318" t="str">
        <f>IFERROR(VLOOKUP(F160,'Cadastro de assessores'!A:B,2,FALSE),"Não Cadastrado")</f>
        <v>17573</v>
      </c>
      <c r="R160" s="318" t="s">
        <v>111</v>
      </c>
      <c r="S160" s="319">
        <v>43875.0</v>
      </c>
      <c r="T160" s="168"/>
      <c r="U160" s="168" t="s">
        <v>2968</v>
      </c>
      <c r="V160" s="45" t="s">
        <v>113</v>
      </c>
      <c r="W160" s="13" t="s">
        <v>2969</v>
      </c>
      <c r="X160" s="95" t="s">
        <v>29</v>
      </c>
      <c r="Y160" s="51" t="str">
        <f t="shared" si="3"/>
        <v>Ativo</v>
      </c>
      <c r="Z160" s="324"/>
      <c r="AA160" s="95" t="str">
        <f t="shared" si="4"/>
        <v>Varejo</v>
      </c>
      <c r="AB160" s="13" t="s">
        <v>124</v>
      </c>
      <c r="AC160" s="95"/>
      <c r="AD160" s="95" t="s">
        <v>2579</v>
      </c>
      <c r="AE160" s="170">
        <v>0.0</v>
      </c>
      <c r="AF160" s="170">
        <v>198314.93</v>
      </c>
      <c r="AG160" s="170">
        <v>189268.2</v>
      </c>
      <c r="AH160" s="170">
        <v>191716.18</v>
      </c>
      <c r="AI160" s="170">
        <v>193158.44</v>
      </c>
      <c r="AJ160" s="170">
        <v>193944.31</v>
      </c>
      <c r="AK160" s="170">
        <v>196266.39</v>
      </c>
      <c r="AL160" s="170">
        <v>193737.65</v>
      </c>
      <c r="AM160" s="170">
        <v>195722.03</v>
      </c>
      <c r="AN160" s="170">
        <v>191505.9</v>
      </c>
      <c r="AO160" s="170">
        <v>94491.15</v>
      </c>
      <c r="AP160" s="170">
        <v>95218.97</v>
      </c>
      <c r="AQ160" s="170">
        <v>94481.67</v>
      </c>
      <c r="AR160" s="170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70">
        <v>93418.22</v>
      </c>
      <c r="AY160" s="170">
        <v>93231.42</v>
      </c>
      <c r="AZ160" s="170">
        <v>92455.72</v>
      </c>
      <c r="BA160" s="170">
        <v>73572.75</v>
      </c>
      <c r="BB160" s="170">
        <v>47612.14</v>
      </c>
      <c r="BC160" s="170">
        <v>47913.17</v>
      </c>
      <c r="BD160" s="170">
        <v>48144.27</v>
      </c>
      <c r="BE160" s="170">
        <v>49186.79</v>
      </c>
      <c r="BF160" s="170">
        <v>8201.67</v>
      </c>
      <c r="BG160" s="170">
        <v>8719.92</v>
      </c>
      <c r="BH160" s="170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6" t="s">
        <v>2523</v>
      </c>
      <c r="B161" s="234" t="s">
        <v>2970</v>
      </c>
      <c r="C161" s="329" t="s">
        <v>2971</v>
      </c>
      <c r="D161" s="318" t="s">
        <v>2526</v>
      </c>
      <c r="E161" s="318" t="s">
        <v>29</v>
      </c>
      <c r="F161" s="95" t="s">
        <v>2539</v>
      </c>
      <c r="G161" s="44" t="str">
        <f t="shared" si="1"/>
        <v>Augusto</v>
      </c>
      <c r="H161" s="330" t="s">
        <v>186</v>
      </c>
      <c r="I161" s="46" t="s">
        <v>24</v>
      </c>
      <c r="J161" s="318" t="str">
        <f t="shared" si="2"/>
        <v>Não</v>
      </c>
      <c r="K161" s="336">
        <v>43752.0</v>
      </c>
      <c r="L161" s="336">
        <v>44517.0</v>
      </c>
      <c r="M161" s="95" t="s">
        <v>41</v>
      </c>
      <c r="N161" s="332">
        <v>0.015</v>
      </c>
      <c r="O161" s="318" t="s">
        <v>42</v>
      </c>
      <c r="P161" s="321">
        <v>0.1</v>
      </c>
      <c r="Q161" s="95" t="str">
        <f>IFERROR(VLOOKUP(F161,'Cadastro de assessores'!A:B,2,FALSE),"Não Cadastrado")</f>
        <v>2971</v>
      </c>
      <c r="R161" s="95" t="s">
        <v>2540</v>
      </c>
      <c r="S161" s="336">
        <v>43752.0</v>
      </c>
      <c r="T161" s="168"/>
      <c r="U161" s="74"/>
      <c r="V161" s="45" t="s">
        <v>113</v>
      </c>
      <c r="W161" s="13" t="s">
        <v>2972</v>
      </c>
      <c r="X161" s="95" t="s">
        <v>285</v>
      </c>
      <c r="Y161" s="51" t="str">
        <f t="shared" si="3"/>
        <v>Encerrado</v>
      </c>
      <c r="Z161" s="324"/>
      <c r="AA161" s="95" t="str">
        <f t="shared" si="4"/>
        <v/>
      </c>
      <c r="AB161" s="95"/>
      <c r="AC161" s="95"/>
      <c r="AD161" s="95" t="s">
        <v>2973</v>
      </c>
      <c r="AE161" s="170">
        <v>134446.18</v>
      </c>
      <c r="AF161" s="170">
        <v>234449.26</v>
      </c>
      <c r="AG161" s="170">
        <v>225422.57</v>
      </c>
      <c r="AH161" s="170">
        <v>228620.88</v>
      </c>
      <c r="AI161" s="170">
        <v>230534.3</v>
      </c>
      <c r="AJ161" s="170">
        <v>233220.57</v>
      </c>
      <c r="AK161" s="170">
        <v>237295.46</v>
      </c>
      <c r="AL161" s="170">
        <v>234410.05</v>
      </c>
      <c r="AM161" s="170">
        <v>232049.99</v>
      </c>
      <c r="AN161" s="170">
        <v>352485.42</v>
      </c>
      <c r="AO161" s="170">
        <v>371923.48</v>
      </c>
      <c r="AP161" s="170">
        <v>378615.1</v>
      </c>
      <c r="AQ161" s="170">
        <v>373674.05</v>
      </c>
      <c r="AR161" s="170">
        <v>359951.74</v>
      </c>
      <c r="AS161" s="170">
        <v>354514.66</v>
      </c>
      <c r="AT161" s="170">
        <v>367915.57</v>
      </c>
      <c r="AU161" s="170">
        <v>368447.7</v>
      </c>
      <c r="AV161" s="170">
        <v>368835.97</v>
      </c>
      <c r="AW161" s="170">
        <v>482967.81</v>
      </c>
      <c r="AX161" s="170">
        <v>430458.15</v>
      </c>
      <c r="AY161" s="170">
        <v>395446.0</v>
      </c>
      <c r="AZ161" s="170">
        <v>386977.41</v>
      </c>
      <c r="BA161" s="170">
        <v>357514.68</v>
      </c>
      <c r="BB161" s="170">
        <v>333758.21</v>
      </c>
      <c r="BC161" s="170"/>
      <c r="BD161" s="170"/>
      <c r="BE161" s="170"/>
      <c r="BF161" s="170">
        <v>0.0</v>
      </c>
      <c r="BG161" s="170">
        <v>0.0</v>
      </c>
      <c r="BH161" s="170">
        <v>0.0</v>
      </c>
      <c r="BI161" s="170" t="s">
        <v>2543</v>
      </c>
      <c r="BJ161" s="170">
        <v>0.0</v>
      </c>
      <c r="BK161" s="170" t="s">
        <v>2543</v>
      </c>
      <c r="BL161" s="170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6" t="s">
        <v>2523</v>
      </c>
      <c r="B162" s="342" t="s">
        <v>1132</v>
      </c>
      <c r="C162" s="329" t="s">
        <v>2974</v>
      </c>
      <c r="D162" s="318" t="s">
        <v>18</v>
      </c>
      <c r="E162" s="318" t="s">
        <v>175</v>
      </c>
      <c r="F162" s="318" t="s">
        <v>176</v>
      </c>
      <c r="G162" s="44" t="str">
        <f t="shared" si="1"/>
        <v>Augusto</v>
      </c>
      <c r="H162" s="330" t="s">
        <v>147</v>
      </c>
      <c r="I162" s="51" t="s">
        <v>220</v>
      </c>
      <c r="J162" s="318" t="str">
        <f t="shared" si="2"/>
        <v>Sim</v>
      </c>
      <c r="K162" s="319">
        <v>44263.0</v>
      </c>
      <c r="L162" s="95"/>
      <c r="M162" s="95" t="s">
        <v>270</v>
      </c>
      <c r="N162" s="320">
        <v>0.02</v>
      </c>
      <c r="O162" s="318" t="s">
        <v>42</v>
      </c>
      <c r="P162" s="321">
        <v>0.2</v>
      </c>
      <c r="Q162" s="318" t="str">
        <f>IFERROR(VLOOKUP(F162,'Cadastro de assessores'!A:B,2,FALSE),"Não Cadastrado")</f>
        <v>250</v>
      </c>
      <c r="R162" s="318" t="s">
        <v>111</v>
      </c>
      <c r="S162" s="319">
        <v>44253.0</v>
      </c>
      <c r="T162" s="334" t="s">
        <v>2975</v>
      </c>
      <c r="U162" s="343" t="s">
        <v>2976</v>
      </c>
      <c r="V162" s="45" t="s">
        <v>113</v>
      </c>
      <c r="W162" s="323" t="s">
        <v>1135</v>
      </c>
      <c r="X162" s="163" t="s">
        <v>179</v>
      </c>
      <c r="Y162" s="51" t="str">
        <f t="shared" si="3"/>
        <v>Ativo</v>
      </c>
      <c r="Z162" s="324"/>
      <c r="AA162" s="95" t="str">
        <f t="shared" si="4"/>
        <v>Varejo</v>
      </c>
      <c r="AB162" s="13" t="s">
        <v>124</v>
      </c>
      <c r="AC162" s="95"/>
      <c r="AD162" s="95" t="s">
        <v>2606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70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70">
        <v>141209.45</v>
      </c>
      <c r="AY162" s="170">
        <v>470827.25</v>
      </c>
      <c r="AZ162" s="170">
        <v>464321.95</v>
      </c>
      <c r="BA162" s="170">
        <v>452777.06</v>
      </c>
      <c r="BB162" s="170">
        <v>487963.45</v>
      </c>
      <c r="BC162" s="170">
        <v>505843.55</v>
      </c>
      <c r="BD162" s="170">
        <v>529557.28</v>
      </c>
      <c r="BE162" s="170">
        <v>599849.83</v>
      </c>
      <c r="BF162" s="170">
        <v>643812.22</v>
      </c>
      <c r="BG162" s="170">
        <v>705176.49</v>
      </c>
      <c r="BH162" s="170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6" t="s">
        <v>2523</v>
      </c>
      <c r="B163" s="342" t="s">
        <v>1132</v>
      </c>
      <c r="C163" s="71" t="s">
        <v>2977</v>
      </c>
      <c r="D163" s="318" t="s">
        <v>18</v>
      </c>
      <c r="E163" s="318" t="s">
        <v>175</v>
      </c>
      <c r="F163" s="93" t="s">
        <v>176</v>
      </c>
      <c r="G163" s="44" t="str">
        <f t="shared" si="1"/>
        <v>Augusto</v>
      </c>
      <c r="H163" s="164" t="s">
        <v>147</v>
      </c>
      <c r="I163" s="51" t="s">
        <v>220</v>
      </c>
      <c r="J163" s="318" t="str">
        <f t="shared" si="2"/>
        <v>Não</v>
      </c>
      <c r="K163" s="319">
        <v>44396.0</v>
      </c>
      <c r="L163" s="95"/>
      <c r="M163" s="95" t="s">
        <v>41</v>
      </c>
      <c r="N163" s="320">
        <v>0.015</v>
      </c>
      <c r="O163" s="318" t="s">
        <v>42</v>
      </c>
      <c r="P163" s="321">
        <v>0.1</v>
      </c>
      <c r="Q163" s="93" t="str">
        <f>IFERROR(VLOOKUP(F163,'Cadastro de assessores'!A:B,2,FALSE),"Não Cadastrado")</f>
        <v>250</v>
      </c>
      <c r="R163" s="318" t="s">
        <v>147</v>
      </c>
      <c r="S163" s="319">
        <v>44396.0</v>
      </c>
      <c r="T163" s="50"/>
      <c r="U163" s="50"/>
      <c r="V163" s="45" t="s">
        <v>113</v>
      </c>
      <c r="W163" s="323" t="s">
        <v>1135</v>
      </c>
      <c r="X163" s="163" t="s">
        <v>179</v>
      </c>
      <c r="Y163" s="51" t="str">
        <f t="shared" si="3"/>
        <v>Inativo</v>
      </c>
      <c r="Z163" s="324"/>
      <c r="AA163" s="95" t="str">
        <f t="shared" si="4"/>
        <v>Varejo</v>
      </c>
      <c r="AB163" s="13" t="s">
        <v>124</v>
      </c>
      <c r="AC163" s="95"/>
      <c r="AD163" s="95" t="s">
        <v>2606</v>
      </c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70"/>
      <c r="AR163" s="325"/>
      <c r="AS163" s="325"/>
      <c r="AT163" s="325"/>
      <c r="AU163" s="325"/>
      <c r="AV163" s="325"/>
      <c r="AW163" s="170"/>
      <c r="AX163" s="190"/>
      <c r="AY163" s="170">
        <v>5007.52</v>
      </c>
      <c r="AZ163" s="170">
        <v>5029.95</v>
      </c>
      <c r="BA163" s="170">
        <v>5039.69</v>
      </c>
      <c r="BB163" s="170">
        <v>12056.26</v>
      </c>
      <c r="BC163" s="170">
        <v>18130.58</v>
      </c>
      <c r="BD163" s="170">
        <v>18245.94</v>
      </c>
      <c r="BE163" s="170">
        <v>18377.9</v>
      </c>
      <c r="BF163" s="170">
        <v>22533.02</v>
      </c>
      <c r="BG163" s="170">
        <v>28760.13</v>
      </c>
      <c r="BH163" s="170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6" t="s">
        <v>2523</v>
      </c>
      <c r="B164" s="234" t="s">
        <v>1138</v>
      </c>
      <c r="C164" s="328" t="s">
        <v>2978</v>
      </c>
      <c r="D164" s="318" t="s">
        <v>18</v>
      </c>
      <c r="E164" s="318" t="s">
        <v>175</v>
      </c>
      <c r="F164" s="318" t="s">
        <v>2611</v>
      </c>
      <c r="G164" s="44" t="str">
        <f t="shared" si="1"/>
        <v>Augusto</v>
      </c>
      <c r="H164" s="164" t="s">
        <v>147</v>
      </c>
      <c r="I164" s="51" t="s">
        <v>220</v>
      </c>
      <c r="J164" s="318" t="str">
        <f t="shared" si="2"/>
        <v>Não</v>
      </c>
      <c r="K164" s="319">
        <v>44671.0</v>
      </c>
      <c r="L164" s="95"/>
      <c r="M164" s="95" t="s">
        <v>112</v>
      </c>
      <c r="N164" s="320">
        <v>0.012</v>
      </c>
      <c r="O164" s="318" t="s">
        <v>2528</v>
      </c>
      <c r="P164" s="321">
        <v>0.0</v>
      </c>
      <c r="Q164" s="318" t="str">
        <f>IFERROR(VLOOKUP(F164,'Cadastro de assessores'!A:B,2,FALSE),"Não Cadastrado")</f>
        <v>22066</v>
      </c>
      <c r="R164" s="318" t="s">
        <v>111</v>
      </c>
      <c r="S164" s="319">
        <v>44671.0</v>
      </c>
      <c r="T164" s="168"/>
      <c r="U164" s="168"/>
      <c r="V164" s="45" t="s">
        <v>113</v>
      </c>
      <c r="W164" s="13" t="s">
        <v>1140</v>
      </c>
      <c r="X164" s="163" t="s">
        <v>179</v>
      </c>
      <c r="Y164" s="51" t="str">
        <f t="shared" si="3"/>
        <v>Ativo</v>
      </c>
      <c r="Z164" s="324"/>
      <c r="AA164" s="95" t="str">
        <f t="shared" si="4"/>
        <v>Varejo</v>
      </c>
      <c r="AB164" s="13" t="s">
        <v>124</v>
      </c>
      <c r="AC164" s="95"/>
      <c r="AD164" s="95" t="s">
        <v>2586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70"/>
      <c r="AS164" s="325"/>
      <c r="AT164" s="325"/>
      <c r="AU164" s="325"/>
      <c r="AV164" s="325"/>
      <c r="AW164" s="325"/>
      <c r="AX164" s="170"/>
      <c r="AY164" s="170"/>
      <c r="AZ164" s="170"/>
      <c r="BA164" s="170"/>
      <c r="BB164" s="170"/>
      <c r="BC164" s="170"/>
      <c r="BD164" s="170"/>
      <c r="BE164" s="170"/>
      <c r="BF164" s="170"/>
      <c r="BG164" s="170"/>
      <c r="BH164" s="170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6" t="s">
        <v>2523</v>
      </c>
      <c r="B165" s="234" t="s">
        <v>2979</v>
      </c>
      <c r="C165" s="218" t="s">
        <v>2980</v>
      </c>
      <c r="D165" s="318" t="s">
        <v>18</v>
      </c>
      <c r="E165" s="318" t="s">
        <v>175</v>
      </c>
      <c r="F165" s="95" t="s">
        <v>176</v>
      </c>
      <c r="G165" s="44" t="str">
        <f t="shared" si="1"/>
        <v>Augusto</v>
      </c>
      <c r="H165" s="330" t="s">
        <v>147</v>
      </c>
      <c r="I165" s="51" t="s">
        <v>220</v>
      </c>
      <c r="J165" s="318" t="str">
        <f t="shared" si="2"/>
        <v>Não</v>
      </c>
      <c r="K165" s="319">
        <v>44291.0</v>
      </c>
      <c r="L165" s="95"/>
      <c r="M165" s="95" t="s">
        <v>112</v>
      </c>
      <c r="N165" s="320">
        <v>0.012</v>
      </c>
      <c r="O165" s="318" t="s">
        <v>2528</v>
      </c>
      <c r="P165" s="321">
        <v>0.0</v>
      </c>
      <c r="Q165" s="318" t="str">
        <f>IFERROR(VLOOKUP(F165,'Cadastro de assessores'!A:B,2,FALSE),"Não Cadastrado")</f>
        <v>250</v>
      </c>
      <c r="R165" s="318" t="s">
        <v>111</v>
      </c>
      <c r="S165" s="319">
        <v>44291.0</v>
      </c>
      <c r="T165" s="63"/>
      <c r="U165" s="168" t="s">
        <v>2981</v>
      </c>
      <c r="V165" s="45" t="s">
        <v>113</v>
      </c>
      <c r="W165" s="13" t="s">
        <v>1147</v>
      </c>
      <c r="X165" s="163" t="s">
        <v>179</v>
      </c>
      <c r="Y165" s="51" t="str">
        <f t="shared" si="3"/>
        <v>Ativo</v>
      </c>
      <c r="Z165" s="324"/>
      <c r="AA165" s="95" t="str">
        <f t="shared" si="4"/>
        <v>Varejo</v>
      </c>
      <c r="AB165" s="13" t="s">
        <v>124</v>
      </c>
      <c r="AC165" s="95"/>
      <c r="AD165" s="95" t="s">
        <v>2586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70"/>
      <c r="AS165" s="325"/>
      <c r="AT165" s="325">
        <v>335990.77</v>
      </c>
      <c r="AU165" s="325"/>
      <c r="AV165" s="325">
        <v>339283.25</v>
      </c>
      <c r="AW165" s="325">
        <v>342343.33</v>
      </c>
      <c r="AX165" s="170">
        <v>343939.81</v>
      </c>
      <c r="AY165" s="170">
        <v>342416.43</v>
      </c>
      <c r="AZ165" s="170">
        <v>339698.21</v>
      </c>
      <c r="BA165" s="170">
        <v>295130.66</v>
      </c>
      <c r="BB165" s="170">
        <v>330877.88</v>
      </c>
      <c r="BC165" s="170">
        <v>329048.32</v>
      </c>
      <c r="BD165" s="170">
        <v>329635.42</v>
      </c>
      <c r="BE165" s="170">
        <v>332448.68</v>
      </c>
      <c r="BF165" s="170">
        <v>334600.71</v>
      </c>
      <c r="BG165" s="170">
        <v>344066.72</v>
      </c>
      <c r="BH165" s="170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6" t="s">
        <v>2523</v>
      </c>
      <c r="B166" s="234" t="s">
        <v>2982</v>
      </c>
      <c r="C166" s="329" t="s">
        <v>2983</v>
      </c>
      <c r="D166" s="318" t="s">
        <v>18</v>
      </c>
      <c r="E166" s="318" t="s">
        <v>175</v>
      </c>
      <c r="F166" s="318" t="s">
        <v>197</v>
      </c>
      <c r="G166" s="44" t="str">
        <f t="shared" si="1"/>
        <v>Augusto</v>
      </c>
      <c r="H166" s="164" t="s">
        <v>147</v>
      </c>
      <c r="I166" s="51" t="s">
        <v>220</v>
      </c>
      <c r="J166" s="318" t="str">
        <f t="shared" si="2"/>
        <v>Não</v>
      </c>
      <c r="K166" s="319">
        <v>44265.0</v>
      </c>
      <c r="L166" s="95"/>
      <c r="M166" s="95" t="s">
        <v>41</v>
      </c>
      <c r="N166" s="320">
        <v>0.015</v>
      </c>
      <c r="O166" s="318" t="s">
        <v>42</v>
      </c>
      <c r="P166" s="321">
        <v>0.1</v>
      </c>
      <c r="Q166" s="318" t="str">
        <f>IFERROR(VLOOKUP(F166,'Cadastro de assessores'!A:B,2,FALSE),"Não Cadastrado")</f>
        <v>28411</v>
      </c>
      <c r="R166" s="318" t="s">
        <v>111</v>
      </c>
      <c r="S166" s="319">
        <v>44228.0</v>
      </c>
      <c r="T166" s="63"/>
      <c r="U166" s="334" t="s">
        <v>2984</v>
      </c>
      <c r="V166" s="45" t="s">
        <v>113</v>
      </c>
      <c r="W166" s="13" t="s">
        <v>1164</v>
      </c>
      <c r="X166" s="95" t="s">
        <v>29</v>
      </c>
      <c r="Y166" s="51" t="str">
        <f t="shared" si="3"/>
        <v>Ativo</v>
      </c>
      <c r="Z166" s="324"/>
      <c r="AA166" s="95" t="str">
        <f t="shared" si="4"/>
        <v>Qualificado</v>
      </c>
      <c r="AB166" s="13" t="s">
        <v>115</v>
      </c>
      <c r="AC166" s="95"/>
      <c r="AD166" s="95" t="s">
        <v>2652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70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70">
        <v>1232501.24</v>
      </c>
      <c r="AY166" s="170">
        <v>1219835.27</v>
      </c>
      <c r="AZ166" s="170">
        <v>1195873.98</v>
      </c>
      <c r="BA166" s="170">
        <v>1157176.72</v>
      </c>
      <c r="BB166" s="170">
        <v>1141724.87</v>
      </c>
      <c r="BC166" s="170">
        <v>1130173.04</v>
      </c>
      <c r="BD166" s="170">
        <v>1142763.69</v>
      </c>
      <c r="BE166" s="170">
        <v>1167571.64</v>
      </c>
      <c r="BF166" s="170">
        <v>1174433.86</v>
      </c>
      <c r="BG166" s="170">
        <v>1226346.39</v>
      </c>
      <c r="BH166" s="170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6" t="s">
        <v>2523</v>
      </c>
      <c r="B167" s="316" t="s">
        <v>2985</v>
      </c>
      <c r="C167" s="317" t="s">
        <v>2986</v>
      </c>
      <c r="D167" s="318" t="s">
        <v>2636</v>
      </c>
      <c r="E167" s="318" t="s">
        <v>29</v>
      </c>
      <c r="F167" s="318" t="s">
        <v>2636</v>
      </c>
      <c r="G167" s="44" t="str">
        <f t="shared" si="1"/>
        <v>Augusto</v>
      </c>
      <c r="H167" s="330" t="s">
        <v>186</v>
      </c>
      <c r="I167" s="46" t="s">
        <v>24</v>
      </c>
      <c r="J167" s="318" t="str">
        <f t="shared" si="2"/>
        <v>Não</v>
      </c>
      <c r="K167" s="319">
        <v>43375.0</v>
      </c>
      <c r="L167" s="353">
        <v>44952.0</v>
      </c>
      <c r="M167" s="95" t="s">
        <v>190</v>
      </c>
      <c r="N167" s="320">
        <v>0.01</v>
      </c>
      <c r="O167" s="318" t="s">
        <v>191</v>
      </c>
      <c r="P167" s="321">
        <v>0.2</v>
      </c>
      <c r="Q167" s="318" t="str">
        <f>IFERROR(VLOOKUP(F167,'Cadastro de assessores'!A:B,2,FALSE),"Não Cadastrado")</f>
        <v>22400</v>
      </c>
      <c r="R167" s="318" t="s">
        <v>111</v>
      </c>
      <c r="S167" s="319">
        <v>43375.0</v>
      </c>
      <c r="T167" s="168"/>
      <c r="U167" s="168"/>
      <c r="V167" s="45" t="s">
        <v>113</v>
      </c>
      <c r="W167" s="323" t="s">
        <v>2987</v>
      </c>
      <c r="X167" s="95" t="s">
        <v>29</v>
      </c>
      <c r="Y167" s="51" t="str">
        <f t="shared" si="3"/>
        <v>Encerrado</v>
      </c>
      <c r="Z167" s="324"/>
      <c r="AA167" s="95" t="str">
        <f t="shared" si="4"/>
        <v>Varejo</v>
      </c>
      <c r="AB167" s="13" t="s">
        <v>124</v>
      </c>
      <c r="AC167" s="95"/>
      <c r="AD167" s="95" t="s">
        <v>2652</v>
      </c>
      <c r="AE167" s="170">
        <v>411209.91</v>
      </c>
      <c r="AF167" s="170">
        <v>394780.2</v>
      </c>
      <c r="AG167" s="170">
        <v>286785.23</v>
      </c>
      <c r="AH167" s="170">
        <v>301761.68</v>
      </c>
      <c r="AI167" s="170">
        <v>362220.34</v>
      </c>
      <c r="AJ167" s="170">
        <v>431644.7</v>
      </c>
      <c r="AK167" s="170">
        <v>473003.48</v>
      </c>
      <c r="AL167" s="170">
        <v>438718.4</v>
      </c>
      <c r="AM167" s="170">
        <v>414649.49</v>
      </c>
      <c r="AN167" s="170">
        <v>426964.58</v>
      </c>
      <c r="AO167" s="170">
        <v>480173.03</v>
      </c>
      <c r="AP167" s="170">
        <v>605615.55</v>
      </c>
      <c r="AQ167" s="170">
        <v>588350.95</v>
      </c>
      <c r="AR167" s="170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70">
        <v>592451.27</v>
      </c>
      <c r="AY167" s="170">
        <v>575709.57</v>
      </c>
      <c r="AZ167" s="170">
        <v>550708.68</v>
      </c>
      <c r="BA167" s="170">
        <v>523915.92</v>
      </c>
      <c r="BB167" s="170">
        <v>493376.84</v>
      </c>
      <c r="BC167" s="170">
        <v>478811.61</v>
      </c>
      <c r="BD167" s="170">
        <v>481188.72</v>
      </c>
      <c r="BE167" s="170">
        <v>523465.58</v>
      </c>
      <c r="BF167" s="170">
        <v>542667.54</v>
      </c>
      <c r="BG167" s="170">
        <v>577803.59</v>
      </c>
      <c r="BH167" s="170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6" t="s">
        <v>2523</v>
      </c>
      <c r="B168" s="42" t="s">
        <v>1170</v>
      </c>
      <c r="C168" s="328" t="s">
        <v>2988</v>
      </c>
      <c r="D168" s="318" t="s">
        <v>18</v>
      </c>
      <c r="E168" s="318" t="s">
        <v>175</v>
      </c>
      <c r="F168" s="318" t="s">
        <v>176</v>
      </c>
      <c r="G168" s="44" t="str">
        <f t="shared" si="1"/>
        <v>Augusto</v>
      </c>
      <c r="H168" s="164" t="s">
        <v>147</v>
      </c>
      <c r="I168" s="51" t="s">
        <v>220</v>
      </c>
      <c r="J168" s="318" t="str">
        <f t="shared" si="2"/>
        <v>Não</v>
      </c>
      <c r="K168" s="319">
        <v>44319.0</v>
      </c>
      <c r="L168" s="95"/>
      <c r="M168" s="95" t="s">
        <v>41</v>
      </c>
      <c r="N168" s="320">
        <v>0.015</v>
      </c>
      <c r="O168" s="318" t="s">
        <v>42</v>
      </c>
      <c r="P168" s="321">
        <v>0.1</v>
      </c>
      <c r="Q168" s="318" t="str">
        <f>IFERROR(VLOOKUP(F168,'Cadastro de assessores'!A:B,2,FALSE),"Não Cadastrado")</f>
        <v>250</v>
      </c>
      <c r="R168" s="318" t="s">
        <v>111</v>
      </c>
      <c r="S168" s="319">
        <v>44319.0</v>
      </c>
      <c r="T168" s="63"/>
      <c r="U168" s="60" t="s">
        <v>2989</v>
      </c>
      <c r="V168" s="45" t="s">
        <v>113</v>
      </c>
      <c r="W168" s="5" t="s">
        <v>1172</v>
      </c>
      <c r="X168" s="163" t="s">
        <v>179</v>
      </c>
      <c r="Y168" s="51" t="str">
        <f t="shared" si="3"/>
        <v>Ativo</v>
      </c>
      <c r="Z168" s="324"/>
      <c r="AA168" s="95" t="str">
        <f t="shared" si="4"/>
        <v>Varejo</v>
      </c>
      <c r="AB168" s="13" t="s">
        <v>124</v>
      </c>
      <c r="AC168" s="95"/>
      <c r="AD168" s="95" t="s">
        <v>2586</v>
      </c>
      <c r="AE168" s="190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90"/>
      <c r="AP168" s="190"/>
      <c r="AQ168" s="190"/>
      <c r="AR168" s="170"/>
      <c r="AS168" s="170"/>
      <c r="AT168" s="170"/>
      <c r="AU168" s="170"/>
      <c r="AV168" s="170"/>
      <c r="AW168" s="170">
        <v>777093.28</v>
      </c>
      <c r="AX168" s="170">
        <v>744414.54</v>
      </c>
      <c r="AY168" s="170">
        <v>738530.97</v>
      </c>
      <c r="AZ168" s="170">
        <v>724815.86</v>
      </c>
      <c r="BA168" s="170">
        <v>712604.42</v>
      </c>
      <c r="BB168" s="170">
        <v>659555.67</v>
      </c>
      <c r="BC168" s="170">
        <v>650852.57</v>
      </c>
      <c r="BD168" s="170">
        <v>654900.89</v>
      </c>
      <c r="BE168" s="170">
        <v>669858.31</v>
      </c>
      <c r="BF168" s="170">
        <v>675958.05</v>
      </c>
      <c r="BG168" s="170">
        <v>665383.99</v>
      </c>
      <c r="BH168" s="170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6" t="s">
        <v>2523</v>
      </c>
      <c r="B169" s="42" t="s">
        <v>1178</v>
      </c>
      <c r="C169" s="328" t="s">
        <v>2990</v>
      </c>
      <c r="D169" s="318" t="s">
        <v>18</v>
      </c>
      <c r="E169" s="318" t="s">
        <v>175</v>
      </c>
      <c r="F169" s="318" t="s">
        <v>176</v>
      </c>
      <c r="G169" s="44" t="str">
        <f t="shared" si="1"/>
        <v>Augusto</v>
      </c>
      <c r="H169" s="164" t="s">
        <v>147</v>
      </c>
      <c r="I169" s="51" t="s">
        <v>220</v>
      </c>
      <c r="J169" s="318" t="str">
        <f t="shared" si="2"/>
        <v>Sim</v>
      </c>
      <c r="K169" s="319">
        <v>44319.0</v>
      </c>
      <c r="L169" s="95"/>
      <c r="M169" s="95" t="s">
        <v>190</v>
      </c>
      <c r="N169" s="320">
        <v>0.015</v>
      </c>
      <c r="O169" s="318" t="s">
        <v>191</v>
      </c>
      <c r="P169" s="321">
        <v>0.2</v>
      </c>
      <c r="Q169" s="318" t="str">
        <f>IFERROR(VLOOKUP(F169,'Cadastro de assessores'!A:B,2,FALSE),"Não Cadastrado")</f>
        <v>250</v>
      </c>
      <c r="R169" s="318" t="s">
        <v>111</v>
      </c>
      <c r="S169" s="319">
        <v>44319.0</v>
      </c>
      <c r="T169" s="60" t="s">
        <v>2991</v>
      </c>
      <c r="U169" s="322" t="s">
        <v>2992</v>
      </c>
      <c r="V169" s="45" t="s">
        <v>113</v>
      </c>
      <c r="W169" s="5" t="s">
        <v>1180</v>
      </c>
      <c r="X169" s="163" t="s">
        <v>179</v>
      </c>
      <c r="Y169" s="51" t="str">
        <f t="shared" si="3"/>
        <v>Ativo</v>
      </c>
      <c r="Z169" s="324"/>
      <c r="AA169" s="95" t="str">
        <f t="shared" si="4"/>
        <v>Varejo</v>
      </c>
      <c r="AB169" s="13" t="s">
        <v>124</v>
      </c>
      <c r="AC169" s="95"/>
      <c r="AD169" s="95" t="s">
        <v>2586</v>
      </c>
      <c r="AE169" s="190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90"/>
      <c r="AP169" s="190"/>
      <c r="AQ169" s="190"/>
      <c r="AR169" s="170"/>
      <c r="AS169" s="170"/>
      <c r="AT169" s="170"/>
      <c r="AU169" s="170"/>
      <c r="AV169" s="170"/>
      <c r="AW169" s="170">
        <v>308695.87</v>
      </c>
      <c r="AX169" s="170">
        <v>305913.61</v>
      </c>
      <c r="AY169" s="170">
        <v>298653.95</v>
      </c>
      <c r="AZ169" s="170">
        <v>283996.83</v>
      </c>
      <c r="BA169" s="170">
        <v>270279.89</v>
      </c>
      <c r="BB169" s="170">
        <v>252892.06</v>
      </c>
      <c r="BC169" s="170">
        <v>244738.56</v>
      </c>
      <c r="BD169" s="170">
        <v>246351.2</v>
      </c>
      <c r="BE169" s="170">
        <v>261284.29</v>
      </c>
      <c r="BF169" s="170">
        <v>263910.69</v>
      </c>
      <c r="BG169" s="170">
        <v>281887.28</v>
      </c>
      <c r="BH169" s="170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6" t="s">
        <v>2523</v>
      </c>
      <c r="B170" s="238" t="s">
        <v>2993</v>
      </c>
      <c r="C170" s="329" t="s">
        <v>2994</v>
      </c>
      <c r="D170" s="318" t="s">
        <v>2526</v>
      </c>
      <c r="E170" s="318" t="s">
        <v>29</v>
      </c>
      <c r="F170" s="95" t="s">
        <v>2539</v>
      </c>
      <c r="G170" s="44" t="str">
        <f t="shared" si="1"/>
        <v>Augusto</v>
      </c>
      <c r="H170" s="330" t="s">
        <v>186</v>
      </c>
      <c r="I170" s="46" t="s">
        <v>24</v>
      </c>
      <c r="J170" s="318" t="str">
        <f t="shared" si="2"/>
        <v>Não</v>
      </c>
      <c r="K170" s="336">
        <v>43822.0</v>
      </c>
      <c r="L170" s="331">
        <v>44007.0</v>
      </c>
      <c r="M170" s="95" t="s">
        <v>41</v>
      </c>
      <c r="N170" s="332">
        <v>0.015</v>
      </c>
      <c r="O170" s="318" t="s">
        <v>42</v>
      </c>
      <c r="P170" s="321">
        <v>0.1</v>
      </c>
      <c r="Q170" s="95" t="str">
        <f>IFERROR(VLOOKUP(F170,'Cadastro de assessores'!A:B,2,FALSE),"Não Cadastrado")</f>
        <v>2971</v>
      </c>
      <c r="R170" s="95" t="s">
        <v>2540</v>
      </c>
      <c r="S170" s="336">
        <v>43822.0</v>
      </c>
      <c r="T170" s="168"/>
      <c r="U170" s="168"/>
      <c r="V170" s="45" t="s">
        <v>113</v>
      </c>
      <c r="W170" s="13" t="s">
        <v>2995</v>
      </c>
      <c r="X170" s="95" t="s">
        <v>29</v>
      </c>
      <c r="Y170" s="51" t="str">
        <f t="shared" si="3"/>
        <v>Encerrado</v>
      </c>
      <c r="Z170" s="324"/>
      <c r="AA170" s="95" t="str">
        <f t="shared" si="4"/>
        <v/>
      </c>
      <c r="AB170" s="95"/>
      <c r="AC170" s="95"/>
      <c r="AD170" s="95" t="s">
        <v>2579</v>
      </c>
      <c r="AE170" s="170">
        <v>121315.32</v>
      </c>
      <c r="AF170" s="170">
        <v>118087.92</v>
      </c>
      <c r="AG170" s="170">
        <v>116174.16</v>
      </c>
      <c r="AH170" s="170">
        <v>117664.22</v>
      </c>
      <c r="AI170" s="170">
        <v>120144.24</v>
      </c>
      <c r="AJ170" s="170">
        <v>0.0</v>
      </c>
      <c r="AK170" s="170">
        <v>0.0</v>
      </c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70"/>
      <c r="AV170" s="170"/>
      <c r="AW170" s="170"/>
      <c r="AX170" s="335"/>
      <c r="AY170" s="335"/>
      <c r="AZ170" s="335"/>
      <c r="BA170" s="170"/>
      <c r="BB170" s="170"/>
      <c r="BC170" s="170"/>
      <c r="BD170" s="170"/>
      <c r="BE170" s="170"/>
      <c r="BF170" s="170">
        <v>0.0</v>
      </c>
      <c r="BG170" s="170">
        <v>0.0</v>
      </c>
      <c r="BH170" s="170">
        <v>0.0</v>
      </c>
      <c r="BI170" s="170" t="s">
        <v>2543</v>
      </c>
      <c r="BJ170" s="170">
        <v>0.0</v>
      </c>
      <c r="BK170" s="170" t="s">
        <v>2543</v>
      </c>
      <c r="BL170" s="170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6" t="s">
        <v>2523</v>
      </c>
      <c r="B171" s="61" t="s">
        <v>2996</v>
      </c>
      <c r="C171" s="340">
        <v>4458399.0</v>
      </c>
      <c r="D171" s="318" t="s">
        <v>18</v>
      </c>
      <c r="E171" s="318" t="s">
        <v>175</v>
      </c>
      <c r="F171" s="318" t="s">
        <v>197</v>
      </c>
      <c r="G171" s="44" t="str">
        <f t="shared" si="1"/>
        <v>Augusto</v>
      </c>
      <c r="H171" s="330" t="s">
        <v>147</v>
      </c>
      <c r="I171" s="51" t="s">
        <v>220</v>
      </c>
      <c r="J171" s="318" t="str">
        <f t="shared" si="2"/>
        <v>Não</v>
      </c>
      <c r="K171" s="122">
        <v>44489.0</v>
      </c>
      <c r="L171" s="45"/>
      <c r="M171" s="95" t="s">
        <v>112</v>
      </c>
      <c r="N171" s="320">
        <v>0.012</v>
      </c>
      <c r="O171" s="318" t="s">
        <v>2528</v>
      </c>
      <c r="P171" s="321">
        <v>0.0</v>
      </c>
      <c r="Q171" s="318" t="str">
        <f>IFERROR(VLOOKUP(F171,'Cadastro de assessores'!A:B,2,FALSE),"Não Cadastrado")</f>
        <v>28411</v>
      </c>
      <c r="R171" s="318" t="s">
        <v>111</v>
      </c>
      <c r="S171" s="122">
        <v>44483.0</v>
      </c>
      <c r="T171" s="50"/>
      <c r="U171" s="50"/>
      <c r="V171" s="45" t="s">
        <v>113</v>
      </c>
      <c r="W171" s="5" t="s">
        <v>2997</v>
      </c>
      <c r="X171" s="163" t="s">
        <v>179</v>
      </c>
      <c r="Y171" s="51" t="str">
        <f t="shared" si="3"/>
        <v>Ativo</v>
      </c>
      <c r="Z171" s="324"/>
      <c r="AA171" s="95" t="str">
        <f t="shared" si="4"/>
        <v>Varejo</v>
      </c>
      <c r="AB171" s="13" t="s">
        <v>124</v>
      </c>
      <c r="AC171" s="95"/>
      <c r="AD171" s="95" t="s">
        <v>2536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70"/>
      <c r="BB171" s="170">
        <v>208224.25</v>
      </c>
      <c r="BC171" s="170">
        <v>207172.41</v>
      </c>
      <c r="BD171" s="170">
        <v>207028.19</v>
      </c>
      <c r="BE171" s="170">
        <v>208219.71</v>
      </c>
      <c r="BF171" s="170">
        <v>209456.89</v>
      </c>
      <c r="BG171" s="170">
        <v>215636.62</v>
      </c>
      <c r="BH171" s="170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6" t="s">
        <v>2523</v>
      </c>
      <c r="B172" s="238" t="s">
        <v>2998</v>
      </c>
      <c r="C172" s="329" t="s">
        <v>2999</v>
      </c>
      <c r="D172" s="318" t="s">
        <v>2526</v>
      </c>
      <c r="E172" s="318" t="s">
        <v>29</v>
      </c>
      <c r="F172" s="95" t="s">
        <v>2527</v>
      </c>
      <c r="G172" s="44" t="str">
        <f t="shared" si="1"/>
        <v>Augusto</v>
      </c>
      <c r="H172" s="330" t="s">
        <v>186</v>
      </c>
      <c r="I172" s="46" t="s">
        <v>24</v>
      </c>
      <c r="J172" s="318" t="str">
        <f t="shared" si="2"/>
        <v>Não</v>
      </c>
      <c r="K172" s="331">
        <v>43620.0</v>
      </c>
      <c r="L172" s="336">
        <v>44482.0</v>
      </c>
      <c r="M172" s="95" t="s">
        <v>190</v>
      </c>
      <c r="N172" s="332">
        <v>0.02</v>
      </c>
      <c r="O172" s="318" t="s">
        <v>191</v>
      </c>
      <c r="P172" s="321">
        <v>0.2</v>
      </c>
      <c r="Q172" s="95" t="str">
        <f>IFERROR(VLOOKUP(F172,'Cadastro de assessores'!A:B,2,FALSE),"Não Cadastrado")</f>
        <v>17573</v>
      </c>
      <c r="R172" s="95" t="s">
        <v>2540</v>
      </c>
      <c r="S172" s="331">
        <v>43620.0</v>
      </c>
      <c r="T172" s="168"/>
      <c r="U172" s="168"/>
      <c r="V172" s="45" t="s">
        <v>113</v>
      </c>
      <c r="W172" s="13" t="s">
        <v>3000</v>
      </c>
      <c r="X172" s="95" t="s">
        <v>29</v>
      </c>
      <c r="Y172" s="51" t="str">
        <f t="shared" si="3"/>
        <v>Encerrado</v>
      </c>
      <c r="Z172" s="324"/>
      <c r="AA172" s="95" t="str">
        <f t="shared" si="4"/>
        <v/>
      </c>
      <c r="AB172" s="95"/>
      <c r="AC172" s="95"/>
      <c r="AD172" s="95" t="s">
        <v>2652</v>
      </c>
      <c r="AE172" s="170">
        <v>218181.02</v>
      </c>
      <c r="AF172" s="170">
        <v>215493.89</v>
      </c>
      <c r="AG172" s="170">
        <v>206730.32</v>
      </c>
      <c r="AH172" s="170">
        <v>208832.87</v>
      </c>
      <c r="AI172" s="170">
        <v>210251.13</v>
      </c>
      <c r="AJ172" s="170">
        <v>211079.19</v>
      </c>
      <c r="AK172" s="170">
        <v>51937.3</v>
      </c>
      <c r="AL172" s="170">
        <v>0.0</v>
      </c>
      <c r="AM172" s="335"/>
      <c r="AN172" s="170">
        <v>168.77</v>
      </c>
      <c r="AO172" s="170">
        <v>168.77</v>
      </c>
      <c r="AP172" s="170">
        <v>264.0</v>
      </c>
      <c r="AQ172" s="170">
        <v>264.0</v>
      </c>
      <c r="AR172" s="170">
        <v>264.0</v>
      </c>
      <c r="AS172" s="170">
        <v>264.0</v>
      </c>
      <c r="AT172" s="170">
        <v>264.0</v>
      </c>
      <c r="AU172" s="170">
        <v>264.0</v>
      </c>
      <c r="AV172" s="170">
        <v>264.0</v>
      </c>
      <c r="AW172" s="170"/>
      <c r="AX172" s="335"/>
      <c r="AY172" s="170">
        <v>115.28</v>
      </c>
      <c r="AZ172" s="170">
        <v>115.28</v>
      </c>
      <c r="BA172" s="170">
        <v>115.28</v>
      </c>
      <c r="BB172" s="170"/>
      <c r="BC172" s="170"/>
      <c r="BD172" s="170"/>
      <c r="BE172" s="170"/>
      <c r="BF172" s="170">
        <v>0.0</v>
      </c>
      <c r="BG172" s="170">
        <v>0.0</v>
      </c>
      <c r="BH172" s="170">
        <v>0.0</v>
      </c>
      <c r="BI172" s="170" t="s">
        <v>2543</v>
      </c>
      <c r="BJ172" s="170">
        <v>0.0</v>
      </c>
      <c r="BK172" s="170" t="s">
        <v>2543</v>
      </c>
      <c r="BL172" s="170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6" t="s">
        <v>2523</v>
      </c>
      <c r="B173" s="42" t="s">
        <v>3001</v>
      </c>
      <c r="C173" s="364" t="s">
        <v>3002</v>
      </c>
      <c r="D173" s="318" t="s">
        <v>18</v>
      </c>
      <c r="E173" s="318" t="s">
        <v>175</v>
      </c>
      <c r="F173" s="95" t="s">
        <v>176</v>
      </c>
      <c r="G173" s="44" t="str">
        <f t="shared" si="1"/>
        <v>Augusto</v>
      </c>
      <c r="H173" s="330" t="s">
        <v>186</v>
      </c>
      <c r="I173" s="46" t="s">
        <v>24</v>
      </c>
      <c r="J173" s="318" t="str">
        <f t="shared" si="2"/>
        <v>Não</v>
      </c>
      <c r="K173" s="331">
        <v>44313.0</v>
      </c>
      <c r="L173" s="331">
        <v>44691.0</v>
      </c>
      <c r="M173" s="95" t="s">
        <v>41</v>
      </c>
      <c r="N173" s="332">
        <v>0.015</v>
      </c>
      <c r="O173" s="318" t="s">
        <v>42</v>
      </c>
      <c r="P173" s="321">
        <v>0.1</v>
      </c>
      <c r="Q173" s="95" t="str">
        <f>IFERROR(VLOOKUP(F173,'Cadastro de assessores'!A:B,2,FALSE),"Não Cadastrado")</f>
        <v>250</v>
      </c>
      <c r="R173" s="95" t="s">
        <v>2540</v>
      </c>
      <c r="S173" s="331">
        <v>44313.0</v>
      </c>
      <c r="T173" s="50"/>
      <c r="U173" s="50"/>
      <c r="V173" s="45" t="s">
        <v>113</v>
      </c>
      <c r="W173" s="5" t="s">
        <v>3003</v>
      </c>
      <c r="X173" s="163" t="s">
        <v>179</v>
      </c>
      <c r="Y173" s="51" t="str">
        <f t="shared" si="3"/>
        <v>Encerrado</v>
      </c>
      <c r="Z173" s="324"/>
      <c r="AA173" s="95" t="str">
        <f t="shared" si="4"/>
        <v>Varejo</v>
      </c>
      <c r="AB173" s="13" t="s">
        <v>124</v>
      </c>
      <c r="AC173" s="95"/>
      <c r="AD173" s="95" t="s">
        <v>2586</v>
      </c>
      <c r="AE173" s="190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90"/>
      <c r="AP173" s="190"/>
      <c r="AQ173" s="190"/>
      <c r="AR173" s="170"/>
      <c r="AS173" s="170"/>
      <c r="AT173" s="170"/>
      <c r="AU173" s="170"/>
      <c r="AV173" s="170"/>
      <c r="AW173" s="170">
        <v>728273.19</v>
      </c>
      <c r="AX173" s="170">
        <v>664968.23</v>
      </c>
      <c r="AY173" s="170">
        <v>460365.58</v>
      </c>
      <c r="AZ173" s="170">
        <v>451079.12</v>
      </c>
      <c r="BA173" s="170">
        <v>317794.07</v>
      </c>
      <c r="BB173" s="170"/>
      <c r="BC173" s="170"/>
      <c r="BD173" s="170">
        <v>215.41</v>
      </c>
      <c r="BE173" s="170">
        <v>0.05</v>
      </c>
      <c r="BF173" s="170">
        <v>0.05</v>
      </c>
      <c r="BG173" s="170">
        <v>-834.26</v>
      </c>
      <c r="BH173" s="170">
        <v>-834.26</v>
      </c>
      <c r="BI173" s="170" t="s">
        <v>2543</v>
      </c>
      <c r="BJ173" s="170">
        <v>0.0</v>
      </c>
      <c r="BK173" s="170" t="s">
        <v>2543</v>
      </c>
      <c r="BL173" s="170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6" t="s">
        <v>2523</v>
      </c>
      <c r="B174" s="238" t="s">
        <v>3004</v>
      </c>
      <c r="C174" s="329" t="s">
        <v>3005</v>
      </c>
      <c r="D174" s="318" t="s">
        <v>18</v>
      </c>
      <c r="E174" s="318" t="s">
        <v>29</v>
      </c>
      <c r="F174" s="95" t="s">
        <v>2780</v>
      </c>
      <c r="G174" s="44" t="str">
        <f t="shared" si="1"/>
        <v>Augusto</v>
      </c>
      <c r="H174" s="330" t="s">
        <v>186</v>
      </c>
      <c r="I174" s="46" t="s">
        <v>24</v>
      </c>
      <c r="J174" s="318" t="str">
        <f t="shared" si="2"/>
        <v>Não</v>
      </c>
      <c r="K174" s="331">
        <v>43510.0</v>
      </c>
      <c r="L174" s="331">
        <v>44322.0</v>
      </c>
      <c r="M174" s="95" t="s">
        <v>270</v>
      </c>
      <c r="N174" s="332">
        <v>0.0075</v>
      </c>
      <c r="O174" s="318" t="s">
        <v>42</v>
      </c>
      <c r="P174" s="321">
        <v>0.2</v>
      </c>
      <c r="Q174" s="95" t="str">
        <f>IFERROR(VLOOKUP(F174,'Cadastro de assessores'!A:B,2,FALSE),"Não Cadastrado")</f>
        <v>18236</v>
      </c>
      <c r="R174" s="95" t="s">
        <v>2540</v>
      </c>
      <c r="S174" s="331">
        <v>43510.0</v>
      </c>
      <c r="T174" s="77"/>
      <c r="U174" s="168" t="s">
        <v>3006</v>
      </c>
      <c r="V174" s="45" t="s">
        <v>365</v>
      </c>
      <c r="W174" s="13" t="s">
        <v>3007</v>
      </c>
      <c r="X174" s="95" t="s">
        <v>29</v>
      </c>
      <c r="Y174" s="51" t="str">
        <f t="shared" si="3"/>
        <v>Encerrado</v>
      </c>
      <c r="Z174" s="324"/>
      <c r="AA174" s="95" t="str">
        <f t="shared" si="4"/>
        <v/>
      </c>
      <c r="AB174" s="95"/>
      <c r="AC174" s="95"/>
      <c r="AD174" s="95" t="s">
        <v>2568</v>
      </c>
      <c r="AE174" s="170">
        <v>872384.36</v>
      </c>
      <c r="AF174" s="170">
        <v>844095.88</v>
      </c>
      <c r="AG174" s="170">
        <v>730451.12</v>
      </c>
      <c r="AH174" s="170">
        <v>729844.11</v>
      </c>
      <c r="AI174" s="170">
        <v>723713.77</v>
      </c>
      <c r="AJ174" s="170">
        <v>737248.91</v>
      </c>
      <c r="AK174" s="170">
        <v>769104.01</v>
      </c>
      <c r="AL174" s="170">
        <v>745360.56</v>
      </c>
      <c r="AM174" s="170">
        <v>728142.56</v>
      </c>
      <c r="AN174" s="170">
        <v>737493.66</v>
      </c>
      <c r="AO174" s="170">
        <v>787952.19</v>
      </c>
      <c r="AP174" s="170">
        <v>805964.88</v>
      </c>
      <c r="AQ174" s="170">
        <v>795251.09</v>
      </c>
      <c r="AR174" s="170">
        <v>766802.23</v>
      </c>
      <c r="AS174" s="170">
        <v>853255.46</v>
      </c>
      <c r="AT174" s="170">
        <v>876169.3</v>
      </c>
      <c r="AU174" s="170">
        <v>416791.76</v>
      </c>
      <c r="AV174" s="170">
        <v>416280.74</v>
      </c>
      <c r="AW174" s="170"/>
      <c r="AX174" s="170">
        <v>7.66</v>
      </c>
      <c r="AY174" s="170">
        <v>7.66</v>
      </c>
      <c r="AZ174" s="170">
        <v>7.66</v>
      </c>
      <c r="BA174" s="170">
        <v>7.66</v>
      </c>
      <c r="BB174" s="170">
        <v>7.66</v>
      </c>
      <c r="BC174" s="170">
        <v>7.66</v>
      </c>
      <c r="BD174" s="170">
        <v>7.66</v>
      </c>
      <c r="BE174" s="170"/>
      <c r="BF174" s="170">
        <v>0.0</v>
      </c>
      <c r="BG174" s="170">
        <v>0.0</v>
      </c>
      <c r="BH174" s="170">
        <v>0.0</v>
      </c>
      <c r="BI174" s="170" t="s">
        <v>2543</v>
      </c>
      <c r="BJ174" s="170">
        <v>0.0</v>
      </c>
      <c r="BK174" s="170" t="s">
        <v>2543</v>
      </c>
      <c r="BL174" s="170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6" t="s">
        <v>2523</v>
      </c>
      <c r="B175" s="238" t="s">
        <v>3008</v>
      </c>
      <c r="C175" s="329" t="s">
        <v>3009</v>
      </c>
      <c r="D175" s="318" t="s">
        <v>2636</v>
      </c>
      <c r="E175" s="318" t="s">
        <v>29</v>
      </c>
      <c r="F175" s="95" t="s">
        <v>2636</v>
      </c>
      <c r="G175" s="44" t="str">
        <f t="shared" si="1"/>
        <v>Augusto</v>
      </c>
      <c r="H175" s="330" t="s">
        <v>186</v>
      </c>
      <c r="I175" s="46" t="s">
        <v>24</v>
      </c>
      <c r="J175" s="318" t="str">
        <f t="shared" si="2"/>
        <v>Não</v>
      </c>
      <c r="K175" s="331">
        <v>44021.0</v>
      </c>
      <c r="L175" s="331">
        <v>44680.0</v>
      </c>
      <c r="M175" s="95" t="s">
        <v>41</v>
      </c>
      <c r="N175" s="332">
        <v>0.015</v>
      </c>
      <c r="O175" s="318" t="s">
        <v>42</v>
      </c>
      <c r="P175" s="321">
        <v>0.1</v>
      </c>
      <c r="Q175" s="95" t="str">
        <f>IFERROR(VLOOKUP(F175,'Cadastro de assessores'!A:B,2,FALSE),"Não Cadastrado")</f>
        <v>22400</v>
      </c>
      <c r="R175" s="95" t="s">
        <v>2540</v>
      </c>
      <c r="S175" s="331">
        <v>44021.0</v>
      </c>
      <c r="T175" s="168"/>
      <c r="U175" s="74"/>
      <c r="V175" s="45" t="s">
        <v>113</v>
      </c>
      <c r="W175" s="13" t="s">
        <v>3010</v>
      </c>
      <c r="X175" s="95" t="s">
        <v>29</v>
      </c>
      <c r="Y175" s="51" t="str">
        <f t="shared" si="3"/>
        <v>Encerrado</v>
      </c>
      <c r="Z175" s="324"/>
      <c r="AA175" s="95" t="str">
        <f t="shared" si="4"/>
        <v>Qualificado</v>
      </c>
      <c r="AB175" s="13" t="s">
        <v>115</v>
      </c>
      <c r="AC175" s="95"/>
      <c r="AD175" s="95" t="s">
        <v>2568</v>
      </c>
      <c r="AE175" s="335"/>
      <c r="AF175" s="335"/>
      <c r="AG175" s="335"/>
      <c r="AH175" s="170"/>
      <c r="AI175" s="170">
        <v>0.0</v>
      </c>
      <c r="AJ175" s="170">
        <v>6841118.73</v>
      </c>
      <c r="AK175" s="170">
        <v>9096049.67</v>
      </c>
      <c r="AL175" s="170">
        <v>8828518.9</v>
      </c>
      <c r="AM175" s="170">
        <v>8654606.47</v>
      </c>
      <c r="AN175" s="170">
        <v>8728628.99</v>
      </c>
      <c r="AO175" s="170">
        <v>9113779.66</v>
      </c>
      <c r="AP175" s="170">
        <v>9376070.28</v>
      </c>
      <c r="AQ175" s="170">
        <v>9208066.83</v>
      </c>
      <c r="AR175" s="170">
        <v>8973257.1</v>
      </c>
      <c r="AS175" s="170">
        <v>8908862.14</v>
      </c>
      <c r="AT175" s="170">
        <v>9070859.03</v>
      </c>
      <c r="AU175" s="170">
        <v>9178962.41</v>
      </c>
      <c r="AV175" s="170">
        <v>9207697.63</v>
      </c>
      <c r="AW175" s="170">
        <v>9371703.23</v>
      </c>
      <c r="AX175" s="170">
        <v>9330180.91</v>
      </c>
      <c r="AY175" s="170">
        <v>9075569.85</v>
      </c>
      <c r="AZ175" s="170">
        <v>9089027.13</v>
      </c>
      <c r="BA175" s="170">
        <v>8346383.95</v>
      </c>
      <c r="BB175" s="170">
        <v>7980306.03</v>
      </c>
      <c r="BC175" s="170">
        <v>7494326.6</v>
      </c>
      <c r="BD175" s="170">
        <v>7396697.65</v>
      </c>
      <c r="BE175" s="170">
        <v>7282762.4</v>
      </c>
      <c r="BF175" s="170">
        <v>7326007.18</v>
      </c>
      <c r="BG175" s="170">
        <v>7634416.94</v>
      </c>
      <c r="BH175" s="170">
        <v>7493755.94</v>
      </c>
      <c r="BI175" s="170" t="s">
        <v>2543</v>
      </c>
      <c r="BJ175" s="170">
        <v>0.0</v>
      </c>
      <c r="BK175" s="170" t="s">
        <v>2543</v>
      </c>
      <c r="BL175" s="170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6" t="s">
        <v>2523</v>
      </c>
      <c r="B176" s="238" t="s">
        <v>3008</v>
      </c>
      <c r="C176" s="329" t="s">
        <v>3011</v>
      </c>
      <c r="D176" s="318" t="s">
        <v>2636</v>
      </c>
      <c r="E176" s="318" t="s">
        <v>29</v>
      </c>
      <c r="F176" s="95" t="s">
        <v>2636</v>
      </c>
      <c r="G176" s="44" t="str">
        <f t="shared" si="1"/>
        <v>Augusto</v>
      </c>
      <c r="H176" s="330" t="s">
        <v>186</v>
      </c>
      <c r="I176" s="46" t="s">
        <v>24</v>
      </c>
      <c r="J176" s="318" t="str">
        <f t="shared" si="2"/>
        <v>Não</v>
      </c>
      <c r="K176" s="331">
        <v>44029.0</v>
      </c>
      <c r="L176" s="331">
        <v>44680.0</v>
      </c>
      <c r="M176" s="95" t="s">
        <v>190</v>
      </c>
      <c r="N176" s="332">
        <v>0.018</v>
      </c>
      <c r="O176" s="318" t="s">
        <v>191</v>
      </c>
      <c r="P176" s="321">
        <v>0.2</v>
      </c>
      <c r="Q176" s="95" t="str">
        <f>IFERROR(VLOOKUP(F176,'Cadastro de assessores'!A:B,2,FALSE),"Não Cadastrado")</f>
        <v>22400</v>
      </c>
      <c r="R176" s="95" t="s">
        <v>2540</v>
      </c>
      <c r="S176" s="331">
        <v>44029.0</v>
      </c>
      <c r="T176" s="322"/>
      <c r="U176" s="168"/>
      <c r="V176" s="45" t="s">
        <v>113</v>
      </c>
      <c r="W176" s="13" t="s">
        <v>3010</v>
      </c>
      <c r="X176" s="95" t="s">
        <v>29</v>
      </c>
      <c r="Y176" s="51" t="str">
        <f t="shared" si="3"/>
        <v>Encerrado</v>
      </c>
      <c r="Z176" s="324"/>
      <c r="AA176" s="95" t="str">
        <f t="shared" si="4"/>
        <v>Qualificado</v>
      </c>
      <c r="AB176" s="13" t="s">
        <v>115</v>
      </c>
      <c r="AC176" s="95"/>
      <c r="AD176" s="95" t="s">
        <v>2568</v>
      </c>
      <c r="AE176" s="335"/>
      <c r="AF176" s="335"/>
      <c r="AG176" s="335"/>
      <c r="AH176" s="170"/>
      <c r="AI176" s="170">
        <v>0.0</v>
      </c>
      <c r="AJ176" s="170">
        <v>0.0</v>
      </c>
      <c r="AK176" s="170">
        <v>7045080.13</v>
      </c>
      <c r="AL176" s="170">
        <v>4786748.79</v>
      </c>
      <c r="AM176" s="170">
        <v>4595236.28</v>
      </c>
      <c r="AN176" s="170">
        <v>4681114.88</v>
      </c>
      <c r="AO176" s="170">
        <v>5212637.49</v>
      </c>
      <c r="AP176" s="170">
        <v>5523118.8</v>
      </c>
      <c r="AQ176" s="170">
        <v>5332603.35</v>
      </c>
      <c r="AR176" s="170">
        <v>4963853.56</v>
      </c>
      <c r="AS176" s="170">
        <v>4849615.33</v>
      </c>
      <c r="AT176" s="170">
        <v>5106264.26</v>
      </c>
      <c r="AU176" s="170">
        <v>5272190.91</v>
      </c>
      <c r="AV176" s="170">
        <v>5317202.86</v>
      </c>
      <c r="AW176" s="170">
        <v>5541725.21</v>
      </c>
      <c r="AX176" s="170">
        <v>5462678.28</v>
      </c>
      <c r="AY176" s="170">
        <v>5306252.61</v>
      </c>
      <c r="AZ176" s="170">
        <v>5073945.41</v>
      </c>
      <c r="BA176" s="170">
        <v>4824950.52</v>
      </c>
      <c r="BB176" s="170">
        <v>4527303.37</v>
      </c>
      <c r="BC176" s="170">
        <v>4368466.66</v>
      </c>
      <c r="BD176" s="170">
        <v>4404295.46</v>
      </c>
      <c r="BE176" s="170">
        <v>4694526.63</v>
      </c>
      <c r="BF176" s="170">
        <v>4732058.21</v>
      </c>
      <c r="BG176" s="170">
        <v>5110232.33</v>
      </c>
      <c r="BH176" s="170">
        <v>4878578.17</v>
      </c>
      <c r="BI176" s="170" t="s">
        <v>2543</v>
      </c>
      <c r="BJ176" s="170">
        <v>0.0</v>
      </c>
      <c r="BK176" s="170" t="s">
        <v>2543</v>
      </c>
      <c r="BL176" s="170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6" t="s">
        <v>2523</v>
      </c>
      <c r="B177" s="234" t="s">
        <v>3012</v>
      </c>
      <c r="C177" s="218" t="s">
        <v>3013</v>
      </c>
      <c r="D177" s="318" t="s">
        <v>18</v>
      </c>
      <c r="E177" s="318" t="s">
        <v>175</v>
      </c>
      <c r="F177" s="318" t="s">
        <v>197</v>
      </c>
      <c r="G177" s="44" t="str">
        <f t="shared" si="1"/>
        <v>Augusto</v>
      </c>
      <c r="H177" s="164" t="s">
        <v>147</v>
      </c>
      <c r="I177" s="51" t="s">
        <v>220</v>
      </c>
      <c r="J177" s="318" t="str">
        <f t="shared" si="2"/>
        <v>Não</v>
      </c>
      <c r="K177" s="319">
        <v>44291.0</v>
      </c>
      <c r="L177" s="95"/>
      <c r="M177" s="95" t="s">
        <v>41</v>
      </c>
      <c r="N177" s="320">
        <v>0.015</v>
      </c>
      <c r="O177" s="318" t="s">
        <v>42</v>
      </c>
      <c r="P177" s="321">
        <v>0.1</v>
      </c>
      <c r="Q177" s="318" t="str">
        <f>IFERROR(VLOOKUP(F177,'Cadastro de assessores'!A:B,2,FALSE),"Não Cadastrado")</f>
        <v>28411</v>
      </c>
      <c r="R177" s="318" t="s">
        <v>111</v>
      </c>
      <c r="S177" s="319">
        <v>44291.0</v>
      </c>
      <c r="T177" s="74"/>
      <c r="U177" s="168" t="s">
        <v>2807</v>
      </c>
      <c r="V177" s="45" t="s">
        <v>365</v>
      </c>
      <c r="W177" s="13" t="s">
        <v>3014</v>
      </c>
      <c r="X177" s="163" t="s">
        <v>179</v>
      </c>
      <c r="Y177" s="51" t="str">
        <f t="shared" si="3"/>
        <v>Ativo</v>
      </c>
      <c r="Z177" s="324"/>
      <c r="AA177" s="95" t="str">
        <f t="shared" si="4"/>
        <v>Varejo</v>
      </c>
      <c r="AB177" s="13" t="s">
        <v>124</v>
      </c>
      <c r="AC177" s="95"/>
      <c r="AD177" s="95" t="s">
        <v>3015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70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70">
        <v>327465.8</v>
      </c>
      <c r="AY177" s="170">
        <v>323979.0</v>
      </c>
      <c r="AZ177" s="170">
        <v>318108.39</v>
      </c>
      <c r="BA177" s="170">
        <v>313689.48</v>
      </c>
      <c r="BB177" s="170">
        <v>306576.34</v>
      </c>
      <c r="BC177" s="170">
        <v>303835.54</v>
      </c>
      <c r="BD177" s="170">
        <v>304185.04</v>
      </c>
      <c r="BE177" s="170">
        <v>310974.42</v>
      </c>
      <c r="BF177" s="170">
        <v>313115.38</v>
      </c>
      <c r="BG177" s="170">
        <v>323213.95</v>
      </c>
      <c r="BH177" s="170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6" t="s">
        <v>2523</v>
      </c>
      <c r="B178" s="316" t="s">
        <v>3016</v>
      </c>
      <c r="C178" s="317" t="s">
        <v>3017</v>
      </c>
      <c r="D178" s="318" t="s">
        <v>18</v>
      </c>
      <c r="E178" s="318" t="s">
        <v>29</v>
      </c>
      <c r="F178" s="318" t="s">
        <v>295</v>
      </c>
      <c r="G178" s="44" t="str">
        <f t="shared" si="1"/>
        <v>Breno</v>
      </c>
      <c r="H178" s="164" t="s">
        <v>111</v>
      </c>
      <c r="I178" s="46" t="s">
        <v>24</v>
      </c>
      <c r="J178" s="318" t="str">
        <f t="shared" si="2"/>
        <v>Não</v>
      </c>
      <c r="K178" s="319">
        <v>43605.0</v>
      </c>
      <c r="L178" s="95"/>
      <c r="M178" s="95" t="s">
        <v>112</v>
      </c>
      <c r="N178" s="320">
        <v>0.005</v>
      </c>
      <c r="O178" s="318" t="s">
        <v>2528</v>
      </c>
      <c r="P178" s="321">
        <v>0.0</v>
      </c>
      <c r="Q178" s="318">
        <f>IFERROR(VLOOKUP(F178,'Cadastro de assessores'!A:B,2,FALSE),"Não Cadastrado")</f>
        <v>12359</v>
      </c>
      <c r="R178" s="318" t="s">
        <v>111</v>
      </c>
      <c r="S178" s="319">
        <v>43577.0</v>
      </c>
      <c r="T178" s="168"/>
      <c r="U178" s="334" t="s">
        <v>3018</v>
      </c>
      <c r="V178" s="45" t="s">
        <v>113</v>
      </c>
      <c r="W178" s="323" t="s">
        <v>3019</v>
      </c>
      <c r="X178" s="95" t="s">
        <v>29</v>
      </c>
      <c r="Y178" s="51" t="str">
        <f t="shared" si="3"/>
        <v>Ativo</v>
      </c>
      <c r="Z178" s="324"/>
      <c r="AA178" s="95" t="str">
        <f t="shared" si="4"/>
        <v>Varejo</v>
      </c>
      <c r="AB178" s="13" t="s">
        <v>124</v>
      </c>
      <c r="AC178" s="95"/>
      <c r="AD178" s="95" t="s">
        <v>2591</v>
      </c>
      <c r="AE178" s="170">
        <v>924787.49</v>
      </c>
      <c r="AF178" s="170">
        <v>916852.85</v>
      </c>
      <c r="AG178" s="170">
        <v>899633.62</v>
      </c>
      <c r="AH178" s="170">
        <v>847522.08</v>
      </c>
      <c r="AI178" s="170">
        <v>833539.3</v>
      </c>
      <c r="AJ178" s="170">
        <v>871019.42</v>
      </c>
      <c r="AK178" s="170">
        <v>847214.95</v>
      </c>
      <c r="AL178" s="170">
        <v>827306.87</v>
      </c>
      <c r="AM178" s="170">
        <v>805568.91</v>
      </c>
      <c r="AN178" s="170">
        <v>747391.23</v>
      </c>
      <c r="AO178" s="170">
        <v>689496.61</v>
      </c>
      <c r="AP178" s="170">
        <v>665441.54</v>
      </c>
      <c r="AQ178" s="170">
        <v>628315.75</v>
      </c>
      <c r="AR178" s="170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70">
        <v>589117.26</v>
      </c>
      <c r="AY178" s="170">
        <v>576105.44</v>
      </c>
      <c r="AZ178" s="170">
        <v>560152.18</v>
      </c>
      <c r="BA178" s="170">
        <v>530122.17</v>
      </c>
      <c r="BB178" s="170">
        <v>520943.84</v>
      </c>
      <c r="BC178" s="170">
        <v>518853.22</v>
      </c>
      <c r="BD178" s="170">
        <v>490304.02</v>
      </c>
      <c r="BE178" s="170">
        <v>493357.38</v>
      </c>
      <c r="BF178" s="170">
        <v>479384.81</v>
      </c>
      <c r="BG178" s="170">
        <v>478297.29</v>
      </c>
      <c r="BH178" s="170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6" t="s">
        <v>2523</v>
      </c>
      <c r="B179" s="316" t="s">
        <v>3016</v>
      </c>
      <c r="C179" s="317" t="s">
        <v>3020</v>
      </c>
      <c r="D179" s="318" t="s">
        <v>18</v>
      </c>
      <c r="E179" s="318" t="s">
        <v>29</v>
      </c>
      <c r="F179" s="318" t="s">
        <v>295</v>
      </c>
      <c r="G179" s="44" t="str">
        <f t="shared" si="1"/>
        <v>Augusto</v>
      </c>
      <c r="H179" s="164" t="s">
        <v>111</v>
      </c>
      <c r="I179" s="46" t="s">
        <v>24</v>
      </c>
      <c r="J179" s="318" t="str">
        <f t="shared" si="2"/>
        <v>Não</v>
      </c>
      <c r="K179" s="319">
        <v>43605.0</v>
      </c>
      <c r="L179" s="95"/>
      <c r="M179" s="95" t="s">
        <v>190</v>
      </c>
      <c r="N179" s="320">
        <v>0.02</v>
      </c>
      <c r="O179" s="318" t="s">
        <v>191</v>
      </c>
      <c r="P179" s="321">
        <v>0.2</v>
      </c>
      <c r="Q179" s="318">
        <f>IFERROR(VLOOKUP(F179,'Cadastro de assessores'!A:B,2,FALSE),"Não Cadastrado")</f>
        <v>12359</v>
      </c>
      <c r="R179" s="318" t="s">
        <v>111</v>
      </c>
      <c r="S179" s="319">
        <v>43577.0</v>
      </c>
      <c r="T179" s="168"/>
      <c r="U179" s="334" t="s">
        <v>3018</v>
      </c>
      <c r="V179" s="45" t="s">
        <v>113</v>
      </c>
      <c r="W179" s="323" t="s">
        <v>3019</v>
      </c>
      <c r="X179" s="95" t="s">
        <v>29</v>
      </c>
      <c r="Y179" s="51" t="str">
        <f t="shared" si="3"/>
        <v>Ativo</v>
      </c>
      <c r="Z179" s="324"/>
      <c r="AA179" s="95" t="str">
        <f t="shared" si="4"/>
        <v>Varejo</v>
      </c>
      <c r="AB179" s="13" t="s">
        <v>124</v>
      </c>
      <c r="AC179" s="95"/>
      <c r="AD179" s="95" t="s">
        <v>2591</v>
      </c>
      <c r="AE179" s="170">
        <v>239636.26</v>
      </c>
      <c r="AF179" s="170">
        <v>221814.74</v>
      </c>
      <c r="AG179" s="170">
        <v>151809.22</v>
      </c>
      <c r="AH179" s="170">
        <v>153091.9</v>
      </c>
      <c r="AI179" s="170">
        <v>158665.67</v>
      </c>
      <c r="AJ179" s="170">
        <v>168494.07</v>
      </c>
      <c r="AK179" s="170">
        <v>185312.46</v>
      </c>
      <c r="AL179" s="170">
        <v>176858.19</v>
      </c>
      <c r="AM179" s="170">
        <v>167427.84</v>
      </c>
      <c r="AN179" s="170">
        <v>173465.16</v>
      </c>
      <c r="AO179" s="170">
        <v>196681.8</v>
      </c>
      <c r="AP179" s="170">
        <v>202419.98</v>
      </c>
      <c r="AQ179" s="170">
        <v>196803.27</v>
      </c>
      <c r="AR179" s="170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70">
        <v>163536.4</v>
      </c>
      <c r="AY179" s="170">
        <v>157843.12</v>
      </c>
      <c r="AZ179" s="170">
        <v>150690.14</v>
      </c>
      <c r="BA179" s="170">
        <v>143321.14</v>
      </c>
      <c r="BB179" s="170">
        <v>134959.45</v>
      </c>
      <c r="BC179" s="170">
        <v>131495.03</v>
      </c>
      <c r="BD179" s="170">
        <v>130695.68</v>
      </c>
      <c r="BE179" s="170">
        <v>136906.14</v>
      </c>
      <c r="BF179" s="170">
        <v>139503.54</v>
      </c>
      <c r="BG179" s="170">
        <v>135627.01</v>
      </c>
      <c r="BH179" s="170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6" t="s">
        <v>2523</v>
      </c>
      <c r="B180" s="42" t="s">
        <v>3021</v>
      </c>
      <c r="C180" s="364" t="s">
        <v>3022</v>
      </c>
      <c r="D180" s="318" t="s">
        <v>18</v>
      </c>
      <c r="E180" s="318" t="s">
        <v>175</v>
      </c>
      <c r="F180" s="95" t="s">
        <v>176</v>
      </c>
      <c r="G180" s="44" t="str">
        <f t="shared" si="1"/>
        <v>Augusto</v>
      </c>
      <c r="H180" s="330" t="s">
        <v>186</v>
      </c>
      <c r="I180" s="46" t="s">
        <v>24</v>
      </c>
      <c r="J180" s="318" t="str">
        <f t="shared" si="2"/>
        <v>Não</v>
      </c>
      <c r="K180" s="331">
        <v>44319.0</v>
      </c>
      <c r="L180" s="336">
        <v>44522.0</v>
      </c>
      <c r="M180" s="95" t="s">
        <v>41</v>
      </c>
      <c r="N180" s="332">
        <v>0.015</v>
      </c>
      <c r="O180" s="318" t="s">
        <v>42</v>
      </c>
      <c r="P180" s="321">
        <v>0.1</v>
      </c>
      <c r="Q180" s="95" t="str">
        <f>IFERROR(VLOOKUP(F180,'Cadastro de assessores'!A:B,2,FALSE),"Não Cadastrado")</f>
        <v>250</v>
      </c>
      <c r="R180" s="95" t="s">
        <v>2540</v>
      </c>
      <c r="S180" s="331">
        <v>44319.0</v>
      </c>
      <c r="T180" s="168"/>
      <c r="U180" s="168"/>
      <c r="V180" s="45" t="s">
        <v>113</v>
      </c>
      <c r="W180" s="5" t="s">
        <v>3023</v>
      </c>
      <c r="X180" s="163" t="s">
        <v>179</v>
      </c>
      <c r="Y180" s="51" t="str">
        <f t="shared" si="3"/>
        <v>Encerrado</v>
      </c>
      <c r="Z180" s="324"/>
      <c r="AA180" s="95" t="str">
        <f t="shared" si="4"/>
        <v/>
      </c>
      <c r="AB180" s="95"/>
      <c r="AC180" s="95"/>
      <c r="AD180" s="95" t="s">
        <v>2586</v>
      </c>
      <c r="AE180" s="190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90"/>
      <c r="AP180" s="190"/>
      <c r="AQ180" s="190"/>
      <c r="AR180" s="170"/>
      <c r="AS180" s="170"/>
      <c r="AT180" s="170"/>
      <c r="AU180" s="170"/>
      <c r="AV180" s="170"/>
      <c r="AW180" s="170">
        <v>1150674.42</v>
      </c>
      <c r="AX180" s="170">
        <v>1145387.21</v>
      </c>
      <c r="AY180" s="170">
        <v>1134616.15</v>
      </c>
      <c r="AZ180" s="170">
        <v>1114258.79</v>
      </c>
      <c r="BA180" s="170">
        <v>1069254.12</v>
      </c>
      <c r="BB180" s="170">
        <v>1042953.45</v>
      </c>
      <c r="BC180" s="170"/>
      <c r="BD180" s="170"/>
      <c r="BE180" s="170"/>
      <c r="BF180" s="170">
        <v>0.0</v>
      </c>
      <c r="BG180" s="170">
        <v>0.0</v>
      </c>
      <c r="BH180" s="170">
        <v>0.0</v>
      </c>
      <c r="BI180" s="170" t="s">
        <v>2543</v>
      </c>
      <c r="BJ180" s="170">
        <v>0.0</v>
      </c>
      <c r="BK180" s="170" t="s">
        <v>2543</v>
      </c>
      <c r="BL180" s="170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6" t="s">
        <v>2523</v>
      </c>
      <c r="B181" s="234" t="s">
        <v>1230</v>
      </c>
      <c r="C181" s="218" t="s">
        <v>3024</v>
      </c>
      <c r="D181" s="318" t="s">
        <v>18</v>
      </c>
      <c r="E181" s="318" t="s">
        <v>175</v>
      </c>
      <c r="F181" s="318" t="s">
        <v>176</v>
      </c>
      <c r="G181" s="44" t="str">
        <f t="shared" si="1"/>
        <v>Augusto</v>
      </c>
      <c r="H181" s="164" t="s">
        <v>147</v>
      </c>
      <c r="I181" s="51" t="s">
        <v>220</v>
      </c>
      <c r="J181" s="318" t="str">
        <f t="shared" si="2"/>
        <v>Não</v>
      </c>
      <c r="K181" s="319">
        <v>44280.0</v>
      </c>
      <c r="L181" s="95"/>
      <c r="M181" s="95" t="s">
        <v>51</v>
      </c>
      <c r="N181" s="332">
        <v>0.007</v>
      </c>
      <c r="O181" s="318" t="s">
        <v>2528</v>
      </c>
      <c r="P181" s="321">
        <v>0.0</v>
      </c>
      <c r="Q181" s="318" t="str">
        <f>IFERROR(VLOOKUP(F181,'Cadastro de assessores'!A:B,2,FALSE),"Não Cadastrado")</f>
        <v>250</v>
      </c>
      <c r="R181" s="318" t="s">
        <v>111</v>
      </c>
      <c r="S181" s="319">
        <v>44280.0</v>
      </c>
      <c r="T181" s="63"/>
      <c r="U181" s="168"/>
      <c r="V181" s="45" t="s">
        <v>113</v>
      </c>
      <c r="W181" s="13" t="s">
        <v>1233</v>
      </c>
      <c r="X181" s="163" t="s">
        <v>179</v>
      </c>
      <c r="Y181" s="51" t="str">
        <f t="shared" si="3"/>
        <v>Ativo</v>
      </c>
      <c r="Z181" s="324"/>
      <c r="AA181" s="95" t="str">
        <f t="shared" si="4"/>
        <v>Varejo</v>
      </c>
      <c r="AB181" s="13" t="s">
        <v>124</v>
      </c>
      <c r="AC181" s="95"/>
      <c r="AD181" s="95" t="s">
        <v>2586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70"/>
      <c r="AS181" s="325"/>
      <c r="AT181" s="325">
        <v>605627.57</v>
      </c>
      <c r="AU181" s="325"/>
      <c r="AV181" s="325">
        <v>578392.64</v>
      </c>
      <c r="AW181" s="325">
        <v>618308.4</v>
      </c>
      <c r="AX181" s="170">
        <v>617708.5</v>
      </c>
      <c r="AY181" s="170">
        <v>552062.75</v>
      </c>
      <c r="AZ181" s="170">
        <v>641248.39</v>
      </c>
      <c r="BA181" s="170">
        <v>586736.95</v>
      </c>
      <c r="BB181" s="170">
        <v>562372.33</v>
      </c>
      <c r="BC181" s="170">
        <v>555717.45</v>
      </c>
      <c r="BD181" s="170">
        <v>554882.95</v>
      </c>
      <c r="BE181" s="170">
        <v>556263.38</v>
      </c>
      <c r="BF181" s="170">
        <v>560378.11</v>
      </c>
      <c r="BG181" s="170">
        <v>585650.72</v>
      </c>
      <c r="BH181" s="170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6" t="s">
        <v>2523</v>
      </c>
      <c r="B182" s="61" t="s">
        <v>1230</v>
      </c>
      <c r="C182" s="328" t="s">
        <v>3025</v>
      </c>
      <c r="D182" s="318" t="s">
        <v>18</v>
      </c>
      <c r="E182" s="318" t="s">
        <v>175</v>
      </c>
      <c r="F182" s="318" t="s">
        <v>176</v>
      </c>
      <c r="G182" s="44" t="str">
        <f t="shared" si="1"/>
        <v>Augusto</v>
      </c>
      <c r="H182" s="164" t="s">
        <v>147</v>
      </c>
      <c r="I182" s="51" t="s">
        <v>220</v>
      </c>
      <c r="J182" s="318" t="str">
        <f t="shared" si="2"/>
        <v>Sim</v>
      </c>
      <c r="K182" s="331">
        <v>44610.0</v>
      </c>
      <c r="L182" s="95"/>
      <c r="M182" s="95" t="s">
        <v>51</v>
      </c>
      <c r="N182" s="332">
        <v>0.007</v>
      </c>
      <c r="O182" s="318" t="s">
        <v>2528</v>
      </c>
      <c r="P182" s="321">
        <v>0.0</v>
      </c>
      <c r="Q182" s="318" t="str">
        <f>IFERROR(VLOOKUP(F182,'Cadastro de assessores'!A:B,2,FALSE),"Não Cadastrado")</f>
        <v>250</v>
      </c>
      <c r="R182" s="318" t="s">
        <v>111</v>
      </c>
      <c r="S182" s="331">
        <v>44610.0</v>
      </c>
      <c r="T182" s="168" t="s">
        <v>3026</v>
      </c>
      <c r="U182" s="168"/>
      <c r="V182" s="45" t="s">
        <v>113</v>
      </c>
      <c r="W182" s="5" t="s">
        <v>1233</v>
      </c>
      <c r="X182" s="163" t="s">
        <v>179</v>
      </c>
      <c r="Y182" s="51" t="str">
        <f t="shared" si="3"/>
        <v>Ativo</v>
      </c>
      <c r="Z182" s="324"/>
      <c r="AA182" s="95" t="str">
        <f t="shared" si="4"/>
        <v>Varejo</v>
      </c>
      <c r="AB182" s="13" t="s">
        <v>124</v>
      </c>
      <c r="AC182" s="95"/>
      <c r="AD182" s="95" t="s">
        <v>2586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70"/>
      <c r="AS182" s="325"/>
      <c r="AT182" s="325"/>
      <c r="AU182" s="325"/>
      <c r="AV182" s="325"/>
      <c r="AW182" s="325"/>
      <c r="AX182" s="170"/>
      <c r="AY182" s="170"/>
      <c r="AZ182" s="170"/>
      <c r="BA182" s="170"/>
      <c r="BB182" s="170"/>
      <c r="BC182" s="170"/>
      <c r="BD182" s="170"/>
      <c r="BE182" s="170"/>
      <c r="BF182" s="170">
        <v>80025.17</v>
      </c>
      <c r="BG182" s="170">
        <v>80857.9</v>
      </c>
      <c r="BH182" s="170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6" t="s">
        <v>2523</v>
      </c>
      <c r="B183" s="234" t="s">
        <v>3027</v>
      </c>
      <c r="C183" s="354" t="s">
        <v>3028</v>
      </c>
      <c r="D183" s="318" t="s">
        <v>18</v>
      </c>
      <c r="E183" s="318" t="s">
        <v>175</v>
      </c>
      <c r="F183" s="95" t="s">
        <v>197</v>
      </c>
      <c r="G183" s="44" t="str">
        <f t="shared" si="1"/>
        <v>Augusto</v>
      </c>
      <c r="H183" s="330" t="s">
        <v>186</v>
      </c>
      <c r="I183" s="46" t="s">
        <v>24</v>
      </c>
      <c r="J183" s="318" t="str">
        <f t="shared" si="2"/>
        <v>Não</v>
      </c>
      <c r="K183" s="331">
        <v>44280.0</v>
      </c>
      <c r="L183" s="331">
        <v>44393.0</v>
      </c>
      <c r="M183" s="95" t="s">
        <v>41</v>
      </c>
      <c r="N183" s="332">
        <v>0.015</v>
      </c>
      <c r="O183" s="318" t="s">
        <v>42</v>
      </c>
      <c r="P183" s="321">
        <v>0.1</v>
      </c>
      <c r="Q183" s="95" t="str">
        <f>IFERROR(VLOOKUP(F183,'Cadastro de assessores'!A:B,2,FALSE),"Não Cadastrado")</f>
        <v>28411</v>
      </c>
      <c r="R183" s="95" t="s">
        <v>2540</v>
      </c>
      <c r="S183" s="331">
        <v>44280.0</v>
      </c>
      <c r="T183" s="168"/>
      <c r="U183" s="168"/>
      <c r="V183" s="45" t="s">
        <v>113</v>
      </c>
      <c r="W183" s="13" t="s">
        <v>3029</v>
      </c>
      <c r="X183" s="13" t="s">
        <v>46</v>
      </c>
      <c r="Y183" s="51" t="str">
        <f t="shared" si="3"/>
        <v>Encerrado</v>
      </c>
      <c r="Z183" s="324"/>
      <c r="AA183" s="95" t="str">
        <f t="shared" si="4"/>
        <v/>
      </c>
      <c r="AB183" s="95"/>
      <c r="AC183" s="95"/>
      <c r="AD183" s="95" t="s">
        <v>2573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70"/>
      <c r="AS183" s="170"/>
      <c r="AT183" s="170">
        <v>113735.9</v>
      </c>
      <c r="AU183" s="170"/>
      <c r="AV183" s="170">
        <v>114969.98</v>
      </c>
      <c r="AW183" s="170">
        <v>157199.93</v>
      </c>
      <c r="AX183" s="170">
        <v>156601.32</v>
      </c>
      <c r="AY183" s="335"/>
      <c r="AZ183" s="335"/>
      <c r="BA183" s="170"/>
      <c r="BB183" s="170"/>
      <c r="BC183" s="170"/>
      <c r="BD183" s="170"/>
      <c r="BE183" s="170"/>
      <c r="BF183" s="170">
        <v>0.0</v>
      </c>
      <c r="BG183" s="170">
        <v>0.0</v>
      </c>
      <c r="BH183" s="170">
        <v>0.0</v>
      </c>
      <c r="BI183" s="170" t="s">
        <v>2543</v>
      </c>
      <c r="BJ183" s="170">
        <v>0.0</v>
      </c>
      <c r="BK183" s="170" t="s">
        <v>2543</v>
      </c>
      <c r="BL183" s="170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6" t="s">
        <v>2523</v>
      </c>
      <c r="B184" s="42" t="s">
        <v>1245</v>
      </c>
      <c r="C184" s="328" t="s">
        <v>3030</v>
      </c>
      <c r="D184" s="318" t="s">
        <v>18</v>
      </c>
      <c r="E184" s="318" t="s">
        <v>175</v>
      </c>
      <c r="F184" s="95" t="s">
        <v>176</v>
      </c>
      <c r="G184" s="44" t="str">
        <f t="shared" si="1"/>
        <v>Breno</v>
      </c>
      <c r="H184" s="330" t="s">
        <v>147</v>
      </c>
      <c r="I184" s="51" t="s">
        <v>685</v>
      </c>
      <c r="J184" s="318" t="str">
        <f t="shared" si="2"/>
        <v>Não</v>
      </c>
      <c r="K184" s="319">
        <v>44340.0</v>
      </c>
      <c r="L184" s="95"/>
      <c r="M184" s="95" t="s">
        <v>112</v>
      </c>
      <c r="N184" s="320">
        <v>0.012</v>
      </c>
      <c r="O184" s="318" t="s">
        <v>2528</v>
      </c>
      <c r="P184" s="321">
        <v>0.0</v>
      </c>
      <c r="Q184" s="93" t="str">
        <f>IFERROR(VLOOKUP(F184,'Cadastro de assessores'!A:B,2,FALSE),"Não Cadastrado")</f>
        <v>250</v>
      </c>
      <c r="R184" s="318" t="s">
        <v>111</v>
      </c>
      <c r="S184" s="319">
        <v>44340.0</v>
      </c>
      <c r="T184" s="50"/>
      <c r="U184" s="50"/>
      <c r="V184" s="45" t="s">
        <v>113</v>
      </c>
      <c r="W184" s="5" t="s">
        <v>1247</v>
      </c>
      <c r="X184" s="163" t="s">
        <v>179</v>
      </c>
      <c r="Y184" s="51" t="str">
        <f t="shared" si="3"/>
        <v>Ativo</v>
      </c>
      <c r="Z184" s="324"/>
      <c r="AA184" s="95" t="str">
        <f t="shared" si="4"/>
        <v>Varejo</v>
      </c>
      <c r="AB184" s="13" t="s">
        <v>124</v>
      </c>
      <c r="AC184" s="95"/>
      <c r="AD184" s="95" t="s">
        <v>2746</v>
      </c>
      <c r="AE184" s="190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90"/>
      <c r="AP184" s="190"/>
      <c r="AQ184" s="190"/>
      <c r="AR184" s="190"/>
      <c r="AS184" s="325"/>
      <c r="AT184" s="325"/>
      <c r="AU184" s="325"/>
      <c r="AV184" s="190"/>
      <c r="AW184" s="190">
        <v>110168.22</v>
      </c>
      <c r="AX184" s="170">
        <v>111019.02</v>
      </c>
      <c r="AY184" s="170">
        <v>123604.24</v>
      </c>
      <c r="AZ184" s="170">
        <v>123716.17</v>
      </c>
      <c r="BA184" s="170">
        <v>102475.73</v>
      </c>
      <c r="BB184" s="170">
        <v>120018.46</v>
      </c>
      <c r="BC184" s="170">
        <v>119650.49</v>
      </c>
      <c r="BD184" s="170">
        <v>120506.45</v>
      </c>
      <c r="BE184" s="170">
        <v>122243.31</v>
      </c>
      <c r="BF184" s="170">
        <v>122938.59</v>
      </c>
      <c r="BG184" s="170">
        <v>126227.97</v>
      </c>
      <c r="BH184" s="170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6" t="s">
        <v>2523</v>
      </c>
      <c r="B185" s="238" t="s">
        <v>3031</v>
      </c>
      <c r="C185" s="329" t="s">
        <v>3032</v>
      </c>
      <c r="D185" s="318" t="s">
        <v>2526</v>
      </c>
      <c r="E185" s="318" t="s">
        <v>29</v>
      </c>
      <c r="F185" s="95" t="s">
        <v>2539</v>
      </c>
      <c r="G185" s="44" t="str">
        <f t="shared" si="1"/>
        <v>Augusto</v>
      </c>
      <c r="H185" s="330" t="s">
        <v>186</v>
      </c>
      <c r="I185" s="46" t="s">
        <v>24</v>
      </c>
      <c r="J185" s="318" t="str">
        <f t="shared" si="2"/>
        <v>Não</v>
      </c>
      <c r="K185" s="331">
        <v>43559.0</v>
      </c>
      <c r="L185" s="336">
        <v>44482.0</v>
      </c>
      <c r="M185" s="95" t="s">
        <v>41</v>
      </c>
      <c r="N185" s="332">
        <v>0.01</v>
      </c>
      <c r="O185" s="318" t="s">
        <v>42</v>
      </c>
      <c r="P185" s="321">
        <v>0.1</v>
      </c>
      <c r="Q185" s="95" t="str">
        <f>IFERROR(VLOOKUP(F185,'Cadastro de assessores'!A:B,2,FALSE),"Não Cadastrado")</f>
        <v>2971</v>
      </c>
      <c r="R185" s="95" t="s">
        <v>2540</v>
      </c>
      <c r="S185" s="331">
        <v>43559.0</v>
      </c>
      <c r="T185" s="322"/>
      <c r="U185" s="322"/>
      <c r="V185" s="45" t="s">
        <v>113</v>
      </c>
      <c r="W185" s="13" t="s">
        <v>3033</v>
      </c>
      <c r="X185" s="95" t="s">
        <v>29</v>
      </c>
      <c r="Y185" s="51" t="str">
        <f t="shared" si="3"/>
        <v>Encerrado</v>
      </c>
      <c r="Z185" s="324"/>
      <c r="AA185" s="95" t="str">
        <f t="shared" si="4"/>
        <v/>
      </c>
      <c r="AB185" s="95"/>
      <c r="AC185" s="95"/>
      <c r="AD185" s="95" t="s">
        <v>2918</v>
      </c>
      <c r="AE185" s="170">
        <v>267466.45</v>
      </c>
      <c r="AF185" s="170">
        <v>255373.39</v>
      </c>
      <c r="AG185" s="170">
        <v>227465.22</v>
      </c>
      <c r="AH185" s="170">
        <v>224494.2</v>
      </c>
      <c r="AI185" s="170">
        <v>214906.93</v>
      </c>
      <c r="AJ185" s="170">
        <v>202047.35</v>
      </c>
      <c r="AK185" s="170">
        <v>197946.98</v>
      </c>
      <c r="AL185" s="170">
        <v>179946.75</v>
      </c>
      <c r="AM185" s="170">
        <v>180319.19</v>
      </c>
      <c r="AN185" s="170">
        <v>165181.51</v>
      </c>
      <c r="AO185" s="170">
        <v>160124.05</v>
      </c>
      <c r="AP185" s="170">
        <v>143317.8</v>
      </c>
      <c r="AQ185" s="170">
        <v>128344.0</v>
      </c>
      <c r="AR185" s="170">
        <v>123587.07</v>
      </c>
      <c r="AS185" s="170">
        <v>115316.15</v>
      </c>
      <c r="AT185" s="170">
        <v>112816.83</v>
      </c>
      <c r="AU185" s="170">
        <v>113905.61</v>
      </c>
      <c r="AV185" s="170">
        <v>98710.87</v>
      </c>
      <c r="AW185" s="170">
        <v>46052.26</v>
      </c>
      <c r="AX185" s="170">
        <v>499.8</v>
      </c>
      <c r="AY185" s="335"/>
      <c r="AZ185" s="335">
        <v>15.64</v>
      </c>
      <c r="BA185" s="170">
        <v>15.64</v>
      </c>
      <c r="BB185" s="170"/>
      <c r="BC185" s="170"/>
      <c r="BD185" s="170"/>
      <c r="BE185" s="170"/>
      <c r="BF185" s="170">
        <v>0.0</v>
      </c>
      <c r="BG185" s="170">
        <v>0.0</v>
      </c>
      <c r="BH185" s="170">
        <v>0.0</v>
      </c>
      <c r="BI185" s="170" t="s">
        <v>2543</v>
      </c>
      <c r="BJ185" s="170">
        <v>0.0</v>
      </c>
      <c r="BK185" s="170" t="s">
        <v>2543</v>
      </c>
      <c r="BL185" s="170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6" t="s">
        <v>2523</v>
      </c>
      <c r="B186" s="234" t="s">
        <v>3034</v>
      </c>
      <c r="C186" s="218" t="s">
        <v>3035</v>
      </c>
      <c r="D186" s="318" t="s">
        <v>18</v>
      </c>
      <c r="E186" s="318" t="s">
        <v>175</v>
      </c>
      <c r="F186" s="318" t="s">
        <v>2611</v>
      </c>
      <c r="G186" s="44" t="str">
        <f t="shared" si="1"/>
        <v>Augusto</v>
      </c>
      <c r="H186" s="330" t="s">
        <v>186</v>
      </c>
      <c r="I186" s="46" t="s">
        <v>24</v>
      </c>
      <c r="J186" s="318" t="str">
        <f t="shared" si="2"/>
        <v>Não</v>
      </c>
      <c r="K186" s="319">
        <v>44266.0</v>
      </c>
      <c r="L186" s="331">
        <v>44831.0</v>
      </c>
      <c r="M186" s="95" t="s">
        <v>112</v>
      </c>
      <c r="N186" s="320">
        <v>0.012</v>
      </c>
      <c r="O186" s="318" t="s">
        <v>2528</v>
      </c>
      <c r="P186" s="321">
        <v>0.0</v>
      </c>
      <c r="Q186" s="318" t="str">
        <f>IFERROR(VLOOKUP(F186,'Cadastro de assessores'!A:B,2,FALSE),"Não Cadastrado")</f>
        <v>22066</v>
      </c>
      <c r="R186" s="318" t="s">
        <v>111</v>
      </c>
      <c r="S186" s="319">
        <v>44266.0</v>
      </c>
      <c r="T186" s="168"/>
      <c r="U186" s="168"/>
      <c r="V186" s="45" t="s">
        <v>113</v>
      </c>
      <c r="W186" s="13" t="s">
        <v>3036</v>
      </c>
      <c r="X186" s="163" t="s">
        <v>179</v>
      </c>
      <c r="Y186" s="51" t="str">
        <f t="shared" si="3"/>
        <v>Encerrado</v>
      </c>
      <c r="Z186" s="324"/>
      <c r="AA186" s="95" t="str">
        <f t="shared" si="4"/>
        <v>Varejo</v>
      </c>
      <c r="AB186" s="13" t="s">
        <v>124</v>
      </c>
      <c r="AC186" s="95"/>
      <c r="AD186" s="95" t="s">
        <v>3037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70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70">
        <v>291115.1</v>
      </c>
      <c r="AY186" s="170">
        <v>290231.61</v>
      </c>
      <c r="AZ186" s="170">
        <v>271726.55</v>
      </c>
      <c r="BA186" s="170">
        <v>192658.06</v>
      </c>
      <c r="BB186" s="170">
        <v>202578.14</v>
      </c>
      <c r="BC186" s="170">
        <v>161973.11</v>
      </c>
      <c r="BD186" s="170">
        <v>151724.17</v>
      </c>
      <c r="BE186" s="170">
        <v>138621.23</v>
      </c>
      <c r="BF186" s="170">
        <v>126307.39</v>
      </c>
      <c r="BG186" s="170">
        <v>111262.06</v>
      </c>
      <c r="BH186" s="170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6" t="s">
        <v>2523</v>
      </c>
      <c r="B187" s="234" t="s">
        <v>1252</v>
      </c>
      <c r="C187" s="218" t="s">
        <v>3038</v>
      </c>
      <c r="D187" s="318" t="s">
        <v>18</v>
      </c>
      <c r="E187" s="318" t="s">
        <v>175</v>
      </c>
      <c r="F187" s="318" t="s">
        <v>176</v>
      </c>
      <c r="G187" s="44" t="str">
        <f t="shared" si="1"/>
        <v>Augusto</v>
      </c>
      <c r="H187" s="330" t="s">
        <v>147</v>
      </c>
      <c r="I187" s="51" t="s">
        <v>220</v>
      </c>
      <c r="J187" s="318" t="str">
        <f t="shared" si="2"/>
        <v>Não</v>
      </c>
      <c r="K187" s="319">
        <v>44276.0</v>
      </c>
      <c r="L187" s="95"/>
      <c r="M187" s="95" t="s">
        <v>41</v>
      </c>
      <c r="N187" s="332">
        <v>0.015</v>
      </c>
      <c r="O187" s="318" t="s">
        <v>42</v>
      </c>
      <c r="P187" s="321">
        <v>0.1</v>
      </c>
      <c r="Q187" s="318" t="str">
        <f>IFERROR(VLOOKUP(F187,'Cadastro de assessores'!A:B,2,FALSE),"Não Cadastrado")</f>
        <v>250</v>
      </c>
      <c r="R187" s="318" t="s">
        <v>111</v>
      </c>
      <c r="S187" s="319">
        <v>44276.0</v>
      </c>
      <c r="T187" s="63"/>
      <c r="U187" s="168"/>
      <c r="V187" s="45" t="s">
        <v>113</v>
      </c>
      <c r="W187" s="13" t="s">
        <v>1254</v>
      </c>
      <c r="X187" s="163" t="s">
        <v>179</v>
      </c>
      <c r="Y187" s="51" t="str">
        <f t="shared" si="3"/>
        <v>Ativo</v>
      </c>
      <c r="Z187" s="324"/>
      <c r="AA187" s="95" t="str">
        <f t="shared" si="4"/>
        <v>Varejo</v>
      </c>
      <c r="AB187" s="13" t="s">
        <v>124</v>
      </c>
      <c r="AC187" s="95"/>
      <c r="AD187" s="95" t="s">
        <v>2586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70"/>
      <c r="AS187" s="325"/>
      <c r="AT187" s="325">
        <v>419598.61</v>
      </c>
      <c r="AU187" s="325"/>
      <c r="AV187" s="325">
        <v>426548.85</v>
      </c>
      <c r="AW187" s="325">
        <v>433725.04</v>
      </c>
      <c r="AX187" s="170">
        <v>433632.81</v>
      </c>
      <c r="AY187" s="170">
        <v>429540.47</v>
      </c>
      <c r="AZ187" s="170">
        <v>421269.23</v>
      </c>
      <c r="BA187" s="170">
        <v>390450.12</v>
      </c>
      <c r="BB187" s="170">
        <v>402724.4</v>
      </c>
      <c r="BC187" s="170">
        <v>408499.11</v>
      </c>
      <c r="BD187" s="170">
        <v>409894.99</v>
      </c>
      <c r="BE187" s="170">
        <v>416191.12</v>
      </c>
      <c r="BF187" s="170">
        <v>418360.96</v>
      </c>
      <c r="BG187" s="170">
        <v>427072.36</v>
      </c>
      <c r="BH187" s="170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6" t="s">
        <v>2523</v>
      </c>
      <c r="B188" s="155" t="s">
        <v>3039</v>
      </c>
      <c r="C188" s="328" t="s">
        <v>3040</v>
      </c>
      <c r="D188" s="318" t="s">
        <v>18</v>
      </c>
      <c r="E188" s="318" t="s">
        <v>29</v>
      </c>
      <c r="F188" s="318" t="s">
        <v>2582</v>
      </c>
      <c r="G188" s="44" t="str">
        <f t="shared" si="1"/>
        <v>Augusto</v>
      </c>
      <c r="H188" s="164" t="s">
        <v>111</v>
      </c>
      <c r="I188" s="46" t="s">
        <v>24</v>
      </c>
      <c r="J188" s="318" t="str">
        <f t="shared" si="2"/>
        <v>Sim</v>
      </c>
      <c r="K188" s="319">
        <v>45146.0</v>
      </c>
      <c r="L188" s="95"/>
      <c r="M188" s="95" t="s">
        <v>51</v>
      </c>
      <c r="N188" s="332">
        <v>0.012</v>
      </c>
      <c r="O188" s="318" t="s">
        <v>2528</v>
      </c>
      <c r="P188" s="321">
        <v>0.0</v>
      </c>
      <c r="Q188" s="318"/>
      <c r="R188" s="318"/>
      <c r="S188" s="319"/>
      <c r="T188" s="334" t="s">
        <v>3041</v>
      </c>
      <c r="U188" s="168"/>
      <c r="V188" s="45" t="s">
        <v>113</v>
      </c>
      <c r="W188" s="11" t="s">
        <v>3042</v>
      </c>
      <c r="X188" s="5" t="s">
        <v>783</v>
      </c>
      <c r="Y188" s="51" t="str">
        <f t="shared" si="3"/>
        <v>Inativo</v>
      </c>
      <c r="Z188" s="324"/>
      <c r="AA188" s="95" t="str">
        <f t="shared" si="4"/>
        <v/>
      </c>
      <c r="AB188" s="13" t="s">
        <v>124</v>
      </c>
      <c r="AC188" s="95"/>
      <c r="AD188" s="95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70"/>
      <c r="AS188" s="325"/>
      <c r="AT188" s="325"/>
      <c r="AU188" s="325"/>
      <c r="AV188" s="325"/>
      <c r="AW188" s="325"/>
      <c r="AX188" s="170"/>
      <c r="AY188" s="170"/>
      <c r="AZ188" s="170"/>
      <c r="BA188" s="170"/>
      <c r="BB188" s="170"/>
      <c r="BC188" s="170"/>
      <c r="BD188" s="170"/>
      <c r="BE188" s="170"/>
      <c r="BF188" s="170"/>
      <c r="BG188" s="170"/>
      <c r="BH188" s="170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6" t="s">
        <v>2523</v>
      </c>
      <c r="B189" s="234" t="s">
        <v>3043</v>
      </c>
      <c r="C189" s="218" t="s">
        <v>3044</v>
      </c>
      <c r="D189" s="318" t="s">
        <v>18</v>
      </c>
      <c r="E189" s="318" t="s">
        <v>175</v>
      </c>
      <c r="F189" s="95" t="s">
        <v>525</v>
      </c>
      <c r="G189" s="44" t="str">
        <f t="shared" si="1"/>
        <v>Breno</v>
      </c>
      <c r="H189" s="164" t="s">
        <v>111</v>
      </c>
      <c r="I189" s="46" t="s">
        <v>24</v>
      </c>
      <c r="J189" s="318" t="str">
        <f t="shared" si="2"/>
        <v>Não</v>
      </c>
      <c r="K189" s="319">
        <v>44263.0</v>
      </c>
      <c r="L189" s="95"/>
      <c r="M189" s="95" t="s">
        <v>41</v>
      </c>
      <c r="N189" s="320">
        <v>0.015</v>
      </c>
      <c r="O189" s="318" t="s">
        <v>42</v>
      </c>
      <c r="P189" s="321">
        <v>0.1</v>
      </c>
      <c r="Q189" s="318">
        <f>IFERROR(VLOOKUP(F189,'Cadastro de assessores'!A:B,2,FALSE),"Não Cadastrado")</f>
        <v>12362</v>
      </c>
      <c r="R189" s="318" t="s">
        <v>111</v>
      </c>
      <c r="S189" s="319">
        <v>44263.0</v>
      </c>
      <c r="T189" s="168"/>
      <c r="U189" s="168"/>
      <c r="V189" s="45" t="s">
        <v>113</v>
      </c>
      <c r="W189" s="13" t="s">
        <v>3045</v>
      </c>
      <c r="X189" s="13" t="s">
        <v>46</v>
      </c>
      <c r="Y189" s="51" t="str">
        <f t="shared" si="3"/>
        <v>Ativo</v>
      </c>
      <c r="Z189" s="324"/>
      <c r="AA189" s="95" t="str">
        <f t="shared" si="4"/>
        <v>Varejo</v>
      </c>
      <c r="AB189" s="13" t="s">
        <v>124</v>
      </c>
      <c r="AC189" s="95"/>
      <c r="AD189" s="95" t="s">
        <v>2573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70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70">
        <v>278326.46</v>
      </c>
      <c r="AY189" s="170">
        <v>277108.23</v>
      </c>
      <c r="AZ189" s="170">
        <v>274162.65</v>
      </c>
      <c r="BA189" s="170">
        <v>272721.08</v>
      </c>
      <c r="BB189" s="170">
        <v>266523.26</v>
      </c>
      <c r="BC189" s="170">
        <v>263741.11</v>
      </c>
      <c r="BD189" s="170">
        <v>263226.7</v>
      </c>
      <c r="BE189" s="170">
        <v>267711.96</v>
      </c>
      <c r="BF189" s="170">
        <v>269475.14</v>
      </c>
      <c r="BG189" s="170">
        <v>261888.7</v>
      </c>
      <c r="BH189" s="170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6" t="s">
        <v>2523</v>
      </c>
      <c r="B190" s="42" t="s">
        <v>3046</v>
      </c>
      <c r="C190" s="328" t="s">
        <v>3047</v>
      </c>
      <c r="D190" s="318" t="s">
        <v>18</v>
      </c>
      <c r="E190" s="318" t="s">
        <v>175</v>
      </c>
      <c r="F190" s="93" t="s">
        <v>2611</v>
      </c>
      <c r="G190" s="44" t="str">
        <f t="shared" si="1"/>
        <v>Augusto</v>
      </c>
      <c r="H190" s="164" t="s">
        <v>147</v>
      </c>
      <c r="I190" s="51" t="s">
        <v>220</v>
      </c>
      <c r="J190" s="318" t="str">
        <f t="shared" si="2"/>
        <v>Não</v>
      </c>
      <c r="K190" s="72">
        <v>44358.0</v>
      </c>
      <c r="L190" s="95"/>
      <c r="M190" s="95" t="s">
        <v>112</v>
      </c>
      <c r="N190" s="320">
        <v>0.012</v>
      </c>
      <c r="O190" s="318" t="s">
        <v>2528</v>
      </c>
      <c r="P190" s="321">
        <v>0.0</v>
      </c>
      <c r="Q190" s="93" t="str">
        <f>IFERROR(VLOOKUP(F190,'Cadastro de assessores'!A:B,2,FALSE),"Não Cadastrado")</f>
        <v>22066</v>
      </c>
      <c r="R190" s="318" t="s">
        <v>111</v>
      </c>
      <c r="S190" s="319">
        <v>44344.0</v>
      </c>
      <c r="T190" s="50"/>
      <c r="U190" s="50"/>
      <c r="V190" s="45" t="s">
        <v>113</v>
      </c>
      <c r="W190" s="5" t="s">
        <v>3048</v>
      </c>
      <c r="X190" s="163" t="s">
        <v>179</v>
      </c>
      <c r="Y190" s="51" t="str">
        <f t="shared" si="3"/>
        <v>Ativo</v>
      </c>
      <c r="Z190" s="324"/>
      <c r="AA190" s="95" t="str">
        <f t="shared" si="4"/>
        <v>Varejo</v>
      </c>
      <c r="AB190" s="13" t="s">
        <v>124</v>
      </c>
      <c r="AC190" s="95"/>
      <c r="AD190" s="95" t="s">
        <v>2606</v>
      </c>
      <c r="AE190" s="190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90"/>
      <c r="AP190" s="190"/>
      <c r="AQ190" s="190"/>
      <c r="AR190" s="190"/>
      <c r="AS190" s="325"/>
      <c r="AT190" s="325"/>
      <c r="AU190" s="325"/>
      <c r="AV190" s="325"/>
      <c r="AW190" s="190"/>
      <c r="AX190" s="170">
        <v>192075.49</v>
      </c>
      <c r="AY190" s="170">
        <v>194695.76</v>
      </c>
      <c r="AZ190" s="170">
        <v>193492.51</v>
      </c>
      <c r="BA190" s="170">
        <v>166107.48</v>
      </c>
      <c r="BB190" s="170">
        <v>196009.18</v>
      </c>
      <c r="BC190" s="170">
        <v>196342.67</v>
      </c>
      <c r="BD190" s="170">
        <v>197950.9</v>
      </c>
      <c r="BE190" s="170">
        <v>200791.26</v>
      </c>
      <c r="BF190" s="170">
        <v>201905.43</v>
      </c>
      <c r="BG190" s="170">
        <v>206788.6</v>
      </c>
      <c r="BH190" s="170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6" t="s">
        <v>2523</v>
      </c>
      <c r="B191" s="238" t="s">
        <v>3049</v>
      </c>
      <c r="C191" s="329" t="s">
        <v>3050</v>
      </c>
      <c r="D191" s="318" t="s">
        <v>18</v>
      </c>
      <c r="E191" s="318" t="s">
        <v>29</v>
      </c>
      <c r="F191" s="95" t="s">
        <v>2780</v>
      </c>
      <c r="G191" s="44" t="str">
        <f t="shared" si="1"/>
        <v>Augusto</v>
      </c>
      <c r="H191" s="330" t="s">
        <v>186</v>
      </c>
      <c r="I191" s="46" t="s">
        <v>24</v>
      </c>
      <c r="J191" s="318" t="str">
        <f t="shared" si="2"/>
        <v>Não</v>
      </c>
      <c r="K191" s="331">
        <v>43515.0</v>
      </c>
      <c r="L191" s="331">
        <v>44309.0</v>
      </c>
      <c r="M191" s="95" t="s">
        <v>190</v>
      </c>
      <c r="N191" s="332">
        <v>0.01</v>
      </c>
      <c r="O191" s="318" t="s">
        <v>191</v>
      </c>
      <c r="P191" s="321">
        <v>0.2</v>
      </c>
      <c r="Q191" s="95" t="str">
        <f>IFERROR(VLOOKUP(F191,'Cadastro de assessores'!A:B,2,FALSE),"Não Cadastrado")</f>
        <v>18236</v>
      </c>
      <c r="R191" s="95" t="s">
        <v>2540</v>
      </c>
      <c r="S191" s="331">
        <v>43515.0</v>
      </c>
      <c r="T191" s="168"/>
      <c r="U191" s="168"/>
      <c r="V191" s="45" t="s">
        <v>113</v>
      </c>
      <c r="W191" s="13" t="s">
        <v>3051</v>
      </c>
      <c r="X191" s="5" t="s">
        <v>29</v>
      </c>
      <c r="Y191" s="51" t="str">
        <f t="shared" si="3"/>
        <v>Encerrado</v>
      </c>
      <c r="Z191" s="324"/>
      <c r="AA191" s="95" t="str">
        <f t="shared" si="4"/>
        <v/>
      </c>
      <c r="AB191" s="95"/>
      <c r="AC191" s="95"/>
      <c r="AD191" s="95"/>
      <c r="AE191" s="170">
        <v>412004.58</v>
      </c>
      <c r="AF191" s="170">
        <v>207440.21</v>
      </c>
      <c r="AG191" s="170">
        <v>188939.88</v>
      </c>
      <c r="AH191" s="170">
        <v>193448.81</v>
      </c>
      <c r="AI191" s="170">
        <v>196268.85</v>
      </c>
      <c r="AJ191" s="170">
        <v>198080.33</v>
      </c>
      <c r="AK191" s="170">
        <v>204955.23</v>
      </c>
      <c r="AL191" s="170">
        <v>201131.43</v>
      </c>
      <c r="AM191" s="170">
        <v>196984.98</v>
      </c>
      <c r="AN191" s="170">
        <v>199951.16</v>
      </c>
      <c r="AO191" s="170">
        <v>210833.83</v>
      </c>
      <c r="AP191" s="170">
        <v>215696.4</v>
      </c>
      <c r="AQ191" s="170">
        <v>211993.4</v>
      </c>
      <c r="AR191" s="170"/>
      <c r="AS191" s="170">
        <v>324.88</v>
      </c>
      <c r="AT191" s="170"/>
      <c r="AU191" s="170">
        <v>385.03</v>
      </c>
      <c r="AV191" s="170">
        <v>384.97</v>
      </c>
      <c r="AW191" s="170"/>
      <c r="AX191" s="335"/>
      <c r="AY191" s="335"/>
      <c r="AZ191" s="335"/>
      <c r="BA191" s="170"/>
      <c r="BB191" s="170"/>
      <c r="BC191" s="170"/>
      <c r="BD191" s="170"/>
      <c r="BE191" s="170"/>
      <c r="BF191" s="170">
        <v>0.0</v>
      </c>
      <c r="BG191" s="170">
        <v>0.0</v>
      </c>
      <c r="BH191" s="170">
        <v>0.0</v>
      </c>
      <c r="BI191" s="170" t="s">
        <v>2543</v>
      </c>
      <c r="BJ191" s="170">
        <v>0.0</v>
      </c>
      <c r="BK191" s="170" t="s">
        <v>2543</v>
      </c>
      <c r="BL191" s="170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6" t="s">
        <v>2523</v>
      </c>
      <c r="B192" s="42" t="s">
        <v>3052</v>
      </c>
      <c r="C192" s="218" t="s">
        <v>3053</v>
      </c>
      <c r="D192" s="318" t="s">
        <v>18</v>
      </c>
      <c r="E192" s="318" t="s">
        <v>175</v>
      </c>
      <c r="F192" s="93" t="s">
        <v>197</v>
      </c>
      <c r="G192" s="44" t="str">
        <f t="shared" si="1"/>
        <v>Augusto</v>
      </c>
      <c r="H192" s="164" t="s">
        <v>147</v>
      </c>
      <c r="I192" s="51" t="s">
        <v>220</v>
      </c>
      <c r="J192" s="318" t="str">
        <f t="shared" si="2"/>
        <v>Sim</v>
      </c>
      <c r="K192" s="319">
        <v>44656.0</v>
      </c>
      <c r="L192" s="95"/>
      <c r="M192" s="95" t="s">
        <v>190</v>
      </c>
      <c r="N192" s="320">
        <v>0.025</v>
      </c>
      <c r="O192" s="318" t="s">
        <v>191</v>
      </c>
      <c r="P192" s="321">
        <v>0.2</v>
      </c>
      <c r="Q192" s="318" t="str">
        <f>IFERROR(VLOOKUP(F192,'Cadastro de assessores'!A:B,2,FALSE),"Não Cadastrado")</f>
        <v>28411</v>
      </c>
      <c r="R192" s="318" t="s">
        <v>111</v>
      </c>
      <c r="S192" s="319">
        <v>44651.0</v>
      </c>
      <c r="T192" s="60" t="s">
        <v>3054</v>
      </c>
      <c r="U192" s="50"/>
      <c r="V192" s="45" t="s">
        <v>113</v>
      </c>
      <c r="W192" s="5" t="s">
        <v>1265</v>
      </c>
      <c r="X192" s="163" t="s">
        <v>179</v>
      </c>
      <c r="Y192" s="51" t="str">
        <f t="shared" si="3"/>
        <v>Ativo</v>
      </c>
      <c r="Z192" s="324"/>
      <c r="AA192" s="95" t="str">
        <f t="shared" si="4"/>
        <v>Varejo</v>
      </c>
      <c r="AB192" s="13" t="s">
        <v>124</v>
      </c>
      <c r="AC192" s="95"/>
      <c r="AD192" s="95" t="s">
        <v>2586</v>
      </c>
      <c r="AE192" s="190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90"/>
      <c r="AP192" s="190"/>
      <c r="AQ192" s="190"/>
      <c r="AR192" s="190"/>
      <c r="AS192" s="325"/>
      <c r="AT192" s="325"/>
      <c r="AU192" s="325"/>
      <c r="AV192" s="325"/>
      <c r="AW192" s="190"/>
      <c r="AX192" s="170"/>
      <c r="AY192" s="170"/>
      <c r="AZ192" s="170"/>
      <c r="BA192" s="170"/>
      <c r="BB192" s="170"/>
      <c r="BC192" s="170"/>
      <c r="BD192" s="170"/>
      <c r="BE192" s="170"/>
      <c r="BF192" s="170"/>
      <c r="BG192" s="170">
        <v>35400.93</v>
      </c>
      <c r="BH192" s="170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6" t="s">
        <v>2523</v>
      </c>
      <c r="B193" s="234" t="s">
        <v>3055</v>
      </c>
      <c r="C193" s="218" t="s">
        <v>3056</v>
      </c>
      <c r="D193" s="318" t="s">
        <v>18</v>
      </c>
      <c r="E193" s="318" t="s">
        <v>175</v>
      </c>
      <c r="F193" s="318" t="s">
        <v>197</v>
      </c>
      <c r="G193" s="44" t="str">
        <f t="shared" si="1"/>
        <v>Augusto</v>
      </c>
      <c r="H193" s="330" t="s">
        <v>186</v>
      </c>
      <c r="I193" s="46" t="s">
        <v>24</v>
      </c>
      <c r="J193" s="318" t="str">
        <f t="shared" si="2"/>
        <v>Não</v>
      </c>
      <c r="K193" s="376">
        <v>44706.0</v>
      </c>
      <c r="L193" s="82">
        <v>45015.0</v>
      </c>
      <c r="M193" s="95" t="s">
        <v>772</v>
      </c>
      <c r="N193" s="95" t="s">
        <v>3057</v>
      </c>
      <c r="O193" s="318" t="s">
        <v>191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5" t="s">
        <v>113</v>
      </c>
      <c r="W193" s="13" t="s">
        <v>1265</v>
      </c>
      <c r="X193" s="5" t="s">
        <v>179</v>
      </c>
      <c r="Y193" s="51" t="str">
        <f t="shared" si="3"/>
        <v>Encerrado</v>
      </c>
      <c r="Z193" s="324"/>
      <c r="AA193" s="95" t="str">
        <f t="shared" si="4"/>
        <v/>
      </c>
      <c r="AB193" s="95"/>
      <c r="AC193" s="95"/>
      <c r="AD193" s="95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70"/>
      <c r="AS193" s="325"/>
      <c r="AT193" s="325"/>
      <c r="AU193" s="325"/>
      <c r="AV193" s="325"/>
      <c r="AW193" s="325"/>
      <c r="AX193" s="170"/>
      <c r="AY193" s="170"/>
      <c r="AZ193" s="170"/>
      <c r="BA193" s="170"/>
      <c r="BB193" s="170"/>
      <c r="BC193" s="170"/>
      <c r="BD193" s="170"/>
      <c r="BE193" s="170"/>
      <c r="BF193" s="170"/>
      <c r="BG193" s="170"/>
      <c r="BH193" s="170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6" t="s">
        <v>2523</v>
      </c>
      <c r="B194" s="234" t="s">
        <v>3058</v>
      </c>
      <c r="C194" s="218" t="s">
        <v>3059</v>
      </c>
      <c r="D194" s="318" t="s">
        <v>18</v>
      </c>
      <c r="E194" s="318" t="s">
        <v>175</v>
      </c>
      <c r="F194" s="318" t="s">
        <v>197</v>
      </c>
      <c r="G194" s="44" t="str">
        <f t="shared" si="1"/>
        <v>Augusto</v>
      </c>
      <c r="H194" s="164" t="s">
        <v>147</v>
      </c>
      <c r="I194" s="51" t="s">
        <v>220</v>
      </c>
      <c r="J194" s="318" t="str">
        <f t="shared" si="2"/>
        <v>Sim</v>
      </c>
      <c r="K194" s="319">
        <v>44278.0</v>
      </c>
      <c r="L194" s="45"/>
      <c r="M194" s="95" t="s">
        <v>270</v>
      </c>
      <c r="N194" s="332">
        <v>0.02</v>
      </c>
      <c r="O194" s="318" t="s">
        <v>42</v>
      </c>
      <c r="P194" s="321">
        <v>0.2</v>
      </c>
      <c r="Q194" s="318" t="str">
        <f>IFERROR(VLOOKUP(F194,'Cadastro de assessores'!A:B,2,FALSE),"Não Cadastrado")</f>
        <v>28411</v>
      </c>
      <c r="R194" s="318" t="s">
        <v>111</v>
      </c>
      <c r="S194" s="319">
        <v>44260.0</v>
      </c>
      <c r="T194" s="334" t="s">
        <v>2927</v>
      </c>
      <c r="U194" s="168"/>
      <c r="V194" s="45" t="s">
        <v>113</v>
      </c>
      <c r="W194" s="13" t="s">
        <v>1273</v>
      </c>
      <c r="X194" s="163" t="s">
        <v>179</v>
      </c>
      <c r="Y194" s="51" t="str">
        <f t="shared" si="3"/>
        <v>Ativo</v>
      </c>
      <c r="Z194" s="324"/>
      <c r="AA194" s="95" t="str">
        <f t="shared" si="4"/>
        <v>Varejo</v>
      </c>
      <c r="AB194" s="13" t="s">
        <v>124</v>
      </c>
      <c r="AC194" s="95"/>
      <c r="AD194" s="95" t="s">
        <v>2586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70"/>
      <c r="AS194" s="325"/>
      <c r="AT194" s="325">
        <v>222951.17</v>
      </c>
      <c r="AU194" s="325"/>
      <c r="AV194" s="325">
        <v>227457.43</v>
      </c>
      <c r="AW194" s="325">
        <v>232086.74</v>
      </c>
      <c r="AX194" s="170">
        <v>231592.85</v>
      </c>
      <c r="AY194" s="170">
        <v>228445.54</v>
      </c>
      <c r="AZ194" s="170">
        <v>221883.12</v>
      </c>
      <c r="BA194" s="170">
        <v>202077.7</v>
      </c>
      <c r="BB194" s="170">
        <v>206795.73</v>
      </c>
      <c r="BC194" s="170">
        <v>202410.85</v>
      </c>
      <c r="BD194" s="170">
        <v>202774.52</v>
      </c>
      <c r="BE194" s="170">
        <v>207428.08</v>
      </c>
      <c r="BF194" s="170">
        <v>208706.19</v>
      </c>
      <c r="BG194" s="170">
        <v>109139.32</v>
      </c>
      <c r="BH194" s="170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6" t="s">
        <v>2523</v>
      </c>
      <c r="B195" s="234" t="s">
        <v>3058</v>
      </c>
      <c r="C195" s="218" t="s">
        <v>3060</v>
      </c>
      <c r="D195" s="318" t="s">
        <v>18</v>
      </c>
      <c r="E195" s="318" t="s">
        <v>175</v>
      </c>
      <c r="F195" s="318" t="s">
        <v>197</v>
      </c>
      <c r="G195" s="44" t="str">
        <f t="shared" si="1"/>
        <v>Augusto</v>
      </c>
      <c r="H195" s="164" t="s">
        <v>147</v>
      </c>
      <c r="I195" s="51" t="s">
        <v>220</v>
      </c>
      <c r="J195" s="318" t="str">
        <f t="shared" si="2"/>
        <v>Sim</v>
      </c>
      <c r="K195" s="319">
        <v>44278.0</v>
      </c>
      <c r="L195" s="95"/>
      <c r="M195" s="95" t="s">
        <v>190</v>
      </c>
      <c r="N195" s="320">
        <v>0.025</v>
      </c>
      <c r="O195" s="318" t="s">
        <v>191</v>
      </c>
      <c r="P195" s="321">
        <v>0.2</v>
      </c>
      <c r="Q195" s="318" t="str">
        <f>IFERROR(VLOOKUP(F195,'Cadastro de assessores'!A:B,2,FALSE),"Não Cadastrado")</f>
        <v>28411</v>
      </c>
      <c r="R195" s="318" t="s">
        <v>111</v>
      </c>
      <c r="S195" s="319">
        <v>44278.0</v>
      </c>
      <c r="T195" s="334" t="s">
        <v>2927</v>
      </c>
      <c r="U195" s="168"/>
      <c r="V195" s="45" t="s">
        <v>113</v>
      </c>
      <c r="W195" s="13" t="s">
        <v>1273</v>
      </c>
      <c r="X195" s="163" t="s">
        <v>179</v>
      </c>
      <c r="Y195" s="51" t="str">
        <f t="shared" si="3"/>
        <v>Ativo</v>
      </c>
      <c r="Z195" s="324"/>
      <c r="AA195" s="95" t="str">
        <f t="shared" si="4"/>
        <v>Varejo</v>
      </c>
      <c r="AB195" s="13" t="s">
        <v>124</v>
      </c>
      <c r="AC195" s="95"/>
      <c r="AD195" s="95" t="s">
        <v>2586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70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70">
        <v>103071.69</v>
      </c>
      <c r="AY195" s="170">
        <v>127880.01</v>
      </c>
      <c r="AZ195" s="170">
        <v>143694.55</v>
      </c>
      <c r="BA195" s="170">
        <v>158442.54</v>
      </c>
      <c r="BB195" s="170">
        <v>176057.75</v>
      </c>
      <c r="BC195" s="170">
        <v>184277.53</v>
      </c>
      <c r="BD195" s="170">
        <v>202122.97</v>
      </c>
      <c r="BE195" s="170">
        <v>216555.46</v>
      </c>
      <c r="BF195" s="170">
        <v>220676.2</v>
      </c>
      <c r="BG195" s="170">
        <v>239851.16</v>
      </c>
      <c r="BH195" s="170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6" t="s">
        <v>2523</v>
      </c>
      <c r="B196" s="238" t="s">
        <v>3061</v>
      </c>
      <c r="C196" s="329" t="s">
        <v>3062</v>
      </c>
      <c r="D196" s="318" t="s">
        <v>2526</v>
      </c>
      <c r="E196" s="318" t="s">
        <v>29</v>
      </c>
      <c r="F196" s="95" t="s">
        <v>2539</v>
      </c>
      <c r="G196" s="44" t="str">
        <f t="shared" si="1"/>
        <v>Augusto</v>
      </c>
      <c r="H196" s="330" t="s">
        <v>186</v>
      </c>
      <c r="I196" s="46" t="s">
        <v>24</v>
      </c>
      <c r="J196" s="318" t="str">
        <f t="shared" si="2"/>
        <v>Não</v>
      </c>
      <c r="K196" s="331">
        <v>43664.0</v>
      </c>
      <c r="L196" s="331">
        <v>44309.0</v>
      </c>
      <c r="M196" s="95" t="s">
        <v>41</v>
      </c>
      <c r="N196" s="332">
        <v>0.01</v>
      </c>
      <c r="O196" s="318" t="s">
        <v>42</v>
      </c>
      <c r="P196" s="321">
        <v>0.1</v>
      </c>
      <c r="Q196" s="95" t="str">
        <f>IFERROR(VLOOKUP(F196,'Cadastro de assessores'!A:B,2,FALSE),"Não Cadastrado")</f>
        <v>2971</v>
      </c>
      <c r="R196" s="95" t="s">
        <v>2540</v>
      </c>
      <c r="S196" s="331">
        <v>43664.0</v>
      </c>
      <c r="T196" s="322"/>
      <c r="U196" s="322"/>
      <c r="V196" s="45" t="s">
        <v>113</v>
      </c>
      <c r="W196" s="13">
        <v>2.9540518E8</v>
      </c>
      <c r="X196" s="163" t="s">
        <v>29</v>
      </c>
      <c r="Y196" s="51" t="str">
        <f t="shared" si="3"/>
        <v>Encerrado</v>
      </c>
      <c r="Z196" s="324"/>
      <c r="AA196" s="95" t="str">
        <f t="shared" si="4"/>
        <v/>
      </c>
      <c r="AB196" s="95"/>
      <c r="AC196" s="95"/>
      <c r="AD196" s="95" t="s">
        <v>2568</v>
      </c>
      <c r="AE196" s="170">
        <v>85533.02</v>
      </c>
      <c r="AF196" s="170">
        <v>83215.51</v>
      </c>
      <c r="AG196" s="170">
        <v>58071.75</v>
      </c>
      <c r="AH196" s="170">
        <v>59448.05</v>
      </c>
      <c r="AI196" s="170">
        <v>49527.54</v>
      </c>
      <c r="AJ196" s="170">
        <v>40444.27</v>
      </c>
      <c r="AK196" s="170">
        <v>35543.82</v>
      </c>
      <c r="AL196" s="170">
        <v>29035.3</v>
      </c>
      <c r="AM196" s="170">
        <v>22461.66</v>
      </c>
      <c r="AN196" s="170">
        <v>15939.32</v>
      </c>
      <c r="AO196" s="170">
        <v>9419.68</v>
      </c>
      <c r="AP196" s="170">
        <v>9408.2</v>
      </c>
      <c r="AQ196" s="170">
        <v>4401.6</v>
      </c>
      <c r="AR196" s="170">
        <v>4176.04</v>
      </c>
      <c r="AS196" s="170">
        <v>4043.29</v>
      </c>
      <c r="AT196" s="170">
        <v>4170.42</v>
      </c>
      <c r="AU196" s="170">
        <v>4120.67</v>
      </c>
      <c r="AV196" s="170">
        <v>4022.3</v>
      </c>
      <c r="AW196" s="170"/>
      <c r="AX196" s="335"/>
      <c r="AY196" s="335"/>
      <c r="AZ196" s="335"/>
      <c r="BA196" s="170"/>
      <c r="BB196" s="170"/>
      <c r="BC196" s="170"/>
      <c r="BD196" s="170"/>
      <c r="BE196" s="170"/>
      <c r="BF196" s="170">
        <v>0.0</v>
      </c>
      <c r="BG196" s="170">
        <v>0.0</v>
      </c>
      <c r="BH196" s="170">
        <v>0.0</v>
      </c>
      <c r="BI196" s="170" t="s">
        <v>2543</v>
      </c>
      <c r="BJ196" s="170">
        <v>0.0</v>
      </c>
      <c r="BK196" s="170" t="s">
        <v>2543</v>
      </c>
      <c r="BL196" s="170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6" t="s">
        <v>2523</v>
      </c>
      <c r="B197" s="238" t="s">
        <v>3063</v>
      </c>
      <c r="C197" s="329" t="s">
        <v>3064</v>
      </c>
      <c r="D197" s="318" t="s">
        <v>2526</v>
      </c>
      <c r="E197" s="318" t="s">
        <v>29</v>
      </c>
      <c r="F197" s="95" t="s">
        <v>2539</v>
      </c>
      <c r="G197" s="44" t="str">
        <f t="shared" si="1"/>
        <v>Augusto</v>
      </c>
      <c r="H197" s="330" t="s">
        <v>186</v>
      </c>
      <c r="I197" s="46" t="s">
        <v>24</v>
      </c>
      <c r="J197" s="318" t="str">
        <f t="shared" si="2"/>
        <v>Não</v>
      </c>
      <c r="K197" s="331">
        <v>43853.0</v>
      </c>
      <c r="L197" s="336">
        <v>44484.0</v>
      </c>
      <c r="M197" s="95" t="s">
        <v>41</v>
      </c>
      <c r="N197" s="332">
        <v>0.015</v>
      </c>
      <c r="O197" s="318" t="s">
        <v>42</v>
      </c>
      <c r="P197" s="321">
        <v>0.1</v>
      </c>
      <c r="Q197" s="95" t="str">
        <f>IFERROR(VLOOKUP(F197,'Cadastro de assessores'!A:B,2,FALSE),"Não Cadastrado")</f>
        <v>2971</v>
      </c>
      <c r="R197" s="95" t="s">
        <v>2540</v>
      </c>
      <c r="S197" s="331">
        <v>43853.0</v>
      </c>
      <c r="T197" s="168"/>
      <c r="U197" s="168"/>
      <c r="V197" s="45" t="s">
        <v>113</v>
      </c>
      <c r="W197" s="13" t="s">
        <v>3065</v>
      </c>
      <c r="X197" s="95" t="s">
        <v>29</v>
      </c>
      <c r="Y197" s="51" t="str">
        <f t="shared" si="3"/>
        <v>Encerrado</v>
      </c>
      <c r="Z197" s="324"/>
      <c r="AA197" s="95" t="str">
        <f t="shared" si="4"/>
        <v/>
      </c>
      <c r="AB197" s="95"/>
      <c r="AC197" s="95"/>
      <c r="AD197" s="95" t="s">
        <v>2600</v>
      </c>
      <c r="AE197" s="170">
        <v>118108.75</v>
      </c>
      <c r="AF197" s="170">
        <v>36450.62</v>
      </c>
      <c r="AG197" s="170">
        <v>37628.94</v>
      </c>
      <c r="AH197" s="170">
        <v>0.0</v>
      </c>
      <c r="AI197" s="170">
        <v>63.98</v>
      </c>
      <c r="AJ197" s="170">
        <v>0.0</v>
      </c>
      <c r="AK197" s="170">
        <v>0.0</v>
      </c>
      <c r="AL197" s="170">
        <v>0.0</v>
      </c>
      <c r="AM197" s="335"/>
      <c r="AN197" s="170">
        <v>63.98</v>
      </c>
      <c r="AO197" s="170">
        <v>63.98</v>
      </c>
      <c r="AP197" s="170">
        <v>25.92</v>
      </c>
      <c r="AQ197" s="170">
        <v>63.98</v>
      </c>
      <c r="AR197" s="170">
        <v>63.98</v>
      </c>
      <c r="AS197" s="170">
        <v>63.98</v>
      </c>
      <c r="AT197" s="170">
        <v>63.98</v>
      </c>
      <c r="AU197" s="170">
        <v>63.98</v>
      </c>
      <c r="AV197" s="170">
        <v>63.98</v>
      </c>
      <c r="AW197" s="170">
        <v>63.98</v>
      </c>
      <c r="AX197" s="170">
        <v>63.98</v>
      </c>
      <c r="AY197" s="170">
        <v>78.0</v>
      </c>
      <c r="AZ197" s="170">
        <v>78.0</v>
      </c>
      <c r="BA197" s="170">
        <v>78.0</v>
      </c>
      <c r="BB197" s="170">
        <v>78.0</v>
      </c>
      <c r="BC197" s="170"/>
      <c r="BD197" s="170"/>
      <c r="BE197" s="170"/>
      <c r="BF197" s="170">
        <v>0.0</v>
      </c>
      <c r="BG197" s="170">
        <v>0.0</v>
      </c>
      <c r="BH197" s="170">
        <v>0.0</v>
      </c>
      <c r="BI197" s="170" t="s">
        <v>2543</v>
      </c>
      <c r="BJ197" s="170">
        <v>0.0</v>
      </c>
      <c r="BK197" s="170" t="s">
        <v>2543</v>
      </c>
      <c r="BL197" s="170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6" t="s">
        <v>2523</v>
      </c>
      <c r="B198" s="234" t="s">
        <v>3066</v>
      </c>
      <c r="C198" s="218" t="s">
        <v>3067</v>
      </c>
      <c r="D198" s="318" t="s">
        <v>18</v>
      </c>
      <c r="E198" s="318" t="s">
        <v>175</v>
      </c>
      <c r="F198" s="318" t="s">
        <v>176</v>
      </c>
      <c r="G198" s="44" t="str">
        <f t="shared" si="1"/>
        <v>Augusto</v>
      </c>
      <c r="H198" s="164" t="s">
        <v>147</v>
      </c>
      <c r="I198" s="51" t="s">
        <v>220</v>
      </c>
      <c r="J198" s="318" t="str">
        <f t="shared" si="2"/>
        <v>Não</v>
      </c>
      <c r="K198" s="319">
        <v>44295.0</v>
      </c>
      <c r="L198" s="95"/>
      <c r="M198" s="95" t="s">
        <v>51</v>
      </c>
      <c r="N198" s="332">
        <v>0.007</v>
      </c>
      <c r="O198" s="318" t="s">
        <v>2528</v>
      </c>
      <c r="P198" s="321">
        <v>0.0</v>
      </c>
      <c r="Q198" s="318" t="str">
        <f>IFERROR(VLOOKUP(F198,'Cadastro de assessores'!A:B,2,FALSE),"Não Cadastrado")</f>
        <v>250</v>
      </c>
      <c r="R198" s="318" t="s">
        <v>111</v>
      </c>
      <c r="S198" s="319">
        <v>44290.0</v>
      </c>
      <c r="T198" s="74"/>
      <c r="U198" s="74"/>
      <c r="V198" s="45" t="s">
        <v>113</v>
      </c>
      <c r="W198" s="13" t="s">
        <v>3068</v>
      </c>
      <c r="X198" s="163" t="s">
        <v>179</v>
      </c>
      <c r="Y198" s="51" t="str">
        <f t="shared" si="3"/>
        <v>Ativo</v>
      </c>
      <c r="Z198" s="324"/>
      <c r="AA198" s="95" t="str">
        <f t="shared" si="4"/>
        <v>Varejo</v>
      </c>
      <c r="AB198" s="13" t="s">
        <v>124</v>
      </c>
      <c r="AC198" s="95"/>
      <c r="AD198" s="95" t="s">
        <v>2586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70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70">
        <v>299479.81</v>
      </c>
      <c r="AY198" s="170">
        <v>278085.72</v>
      </c>
      <c r="AZ198" s="170">
        <v>252585.03</v>
      </c>
      <c r="BA198" s="170">
        <v>228456.32</v>
      </c>
      <c r="BB198" s="170">
        <v>201772.65</v>
      </c>
      <c r="BC198" s="170">
        <v>154051.11</v>
      </c>
      <c r="BD198" s="170">
        <v>139990.29</v>
      </c>
      <c r="BE198" s="170">
        <v>113250.99</v>
      </c>
      <c r="BF198" s="170">
        <v>115500.71</v>
      </c>
      <c r="BG198" s="170">
        <v>118139.67</v>
      </c>
      <c r="BH198" s="170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6" t="s">
        <v>2523</v>
      </c>
      <c r="B199" s="342" t="s">
        <v>3069</v>
      </c>
      <c r="C199" s="329" t="s">
        <v>3070</v>
      </c>
      <c r="D199" s="318" t="s">
        <v>18</v>
      </c>
      <c r="E199" s="318" t="s">
        <v>175</v>
      </c>
      <c r="F199" s="318" t="s">
        <v>176</v>
      </c>
      <c r="G199" s="44" t="str">
        <f t="shared" si="1"/>
        <v>Augusto</v>
      </c>
      <c r="H199" s="164" t="s">
        <v>147</v>
      </c>
      <c r="I199" s="51" t="s">
        <v>220</v>
      </c>
      <c r="J199" s="318" t="str">
        <f t="shared" si="2"/>
        <v>Não</v>
      </c>
      <c r="K199" s="319">
        <v>44263.0</v>
      </c>
      <c r="L199" s="95"/>
      <c r="M199" s="95" t="s">
        <v>41</v>
      </c>
      <c r="N199" s="332">
        <v>0.015</v>
      </c>
      <c r="O199" s="318" t="s">
        <v>42</v>
      </c>
      <c r="P199" s="321">
        <v>0.1</v>
      </c>
      <c r="Q199" s="318" t="str">
        <f>IFERROR(VLOOKUP(F199,'Cadastro de assessores'!A:B,2,FALSE),"Não Cadastrado")</f>
        <v>250</v>
      </c>
      <c r="R199" s="318" t="s">
        <v>111</v>
      </c>
      <c r="S199" s="319">
        <v>44263.0</v>
      </c>
      <c r="T199" s="74"/>
      <c r="U199" s="74"/>
      <c r="V199" s="45" t="s">
        <v>113</v>
      </c>
      <c r="W199" s="323" t="s">
        <v>3071</v>
      </c>
      <c r="X199" s="163" t="s">
        <v>179</v>
      </c>
      <c r="Y199" s="51" t="str">
        <f t="shared" si="3"/>
        <v>Ativo</v>
      </c>
      <c r="Z199" s="324"/>
      <c r="AA199" s="95" t="str">
        <f t="shared" si="4"/>
        <v>Qualificado</v>
      </c>
      <c r="AB199" s="13" t="s">
        <v>115</v>
      </c>
      <c r="AC199" s="95"/>
      <c r="AD199" s="95" t="s">
        <v>2586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70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70">
        <v>4759783.85</v>
      </c>
      <c r="AY199" s="170">
        <v>4711416.53</v>
      </c>
      <c r="AZ199" s="170">
        <v>4626909.59</v>
      </c>
      <c r="BA199" s="170">
        <v>4552265.47</v>
      </c>
      <c r="BB199" s="170">
        <v>4399846.51</v>
      </c>
      <c r="BC199" s="170">
        <v>4141748.2</v>
      </c>
      <c r="BD199" s="170">
        <v>4318686.8</v>
      </c>
      <c r="BE199" s="170">
        <v>4411857.61</v>
      </c>
      <c r="BF199" s="170">
        <v>4440223.88</v>
      </c>
      <c r="BG199" s="170">
        <v>4585980.05</v>
      </c>
      <c r="BH199" s="170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6" t="s">
        <v>2523</v>
      </c>
      <c r="B200" s="316" t="s">
        <v>3072</v>
      </c>
      <c r="C200" s="329" t="s">
        <v>3073</v>
      </c>
      <c r="D200" s="318" t="s">
        <v>2526</v>
      </c>
      <c r="E200" s="318" t="s">
        <v>29</v>
      </c>
      <c r="F200" s="318" t="s">
        <v>2527</v>
      </c>
      <c r="G200" s="44" t="str">
        <f t="shared" si="1"/>
        <v>Augusto</v>
      </c>
      <c r="H200" s="164" t="s">
        <v>147</v>
      </c>
      <c r="I200" s="51" t="s">
        <v>220</v>
      </c>
      <c r="J200" s="318" t="str">
        <f t="shared" si="2"/>
        <v>Sim</v>
      </c>
      <c r="K200" s="319">
        <v>43879.0</v>
      </c>
      <c r="L200" s="95"/>
      <c r="M200" s="95" t="s">
        <v>41</v>
      </c>
      <c r="N200" s="332">
        <v>0.015</v>
      </c>
      <c r="O200" s="318" t="s">
        <v>2528</v>
      </c>
      <c r="P200" s="321">
        <v>0.0</v>
      </c>
      <c r="Q200" s="318" t="str">
        <f>IFERROR(VLOOKUP(F200,'Cadastro de assessores'!A:B,2,FALSE),"Não Cadastrado")</f>
        <v>17573</v>
      </c>
      <c r="R200" s="318" t="s">
        <v>111</v>
      </c>
      <c r="S200" s="319">
        <v>43879.0</v>
      </c>
      <c r="T200" s="334" t="s">
        <v>2927</v>
      </c>
      <c r="U200" s="74"/>
      <c r="V200" s="45" t="s">
        <v>113</v>
      </c>
      <c r="W200" s="323" t="s">
        <v>1299</v>
      </c>
      <c r="X200" s="95" t="s">
        <v>29</v>
      </c>
      <c r="Y200" s="51" t="str">
        <f t="shared" si="3"/>
        <v>Ativo</v>
      </c>
      <c r="Z200" s="324"/>
      <c r="AA200" s="95" t="str">
        <f t="shared" si="4"/>
        <v>Varejo</v>
      </c>
      <c r="AB200" s="13" t="s">
        <v>124</v>
      </c>
      <c r="AC200" s="95"/>
      <c r="AD200" s="95" t="s">
        <v>2568</v>
      </c>
      <c r="AE200" s="170">
        <v>0.0</v>
      </c>
      <c r="AF200" s="170">
        <v>535969.85</v>
      </c>
      <c r="AG200" s="170">
        <v>490382.84</v>
      </c>
      <c r="AH200" s="170">
        <v>499141.57</v>
      </c>
      <c r="AI200" s="170">
        <v>506758.08</v>
      </c>
      <c r="AJ200" s="170">
        <v>510755.9</v>
      </c>
      <c r="AK200" s="170">
        <v>523238.48</v>
      </c>
      <c r="AL200" s="170">
        <v>510383.91</v>
      </c>
      <c r="AM200" s="170">
        <v>499673.67</v>
      </c>
      <c r="AN200" s="170">
        <v>500390.23</v>
      </c>
      <c r="AO200" s="170">
        <v>533447.28</v>
      </c>
      <c r="AP200" s="170">
        <v>544300.97</v>
      </c>
      <c r="AQ200" s="170">
        <v>539238.41</v>
      </c>
      <c r="AR200" s="170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70">
        <v>642858.41</v>
      </c>
      <c r="AY200" s="170">
        <v>636845.93</v>
      </c>
      <c r="AZ200" s="170">
        <v>632866.38</v>
      </c>
      <c r="BA200" s="170">
        <v>613246.33</v>
      </c>
      <c r="BB200" s="170">
        <v>448321.42</v>
      </c>
      <c r="BC200" s="170">
        <v>442312.97</v>
      </c>
      <c r="BD200" s="170">
        <v>444262.98</v>
      </c>
      <c r="BE200" s="170">
        <v>457593.61</v>
      </c>
      <c r="BF200" s="170">
        <v>461900.61</v>
      </c>
      <c r="BG200" s="170">
        <v>479221.27</v>
      </c>
      <c r="BH200" s="170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6" t="s">
        <v>2523</v>
      </c>
      <c r="B201" s="234" t="s">
        <v>3074</v>
      </c>
      <c r="C201" s="329" t="s">
        <v>3075</v>
      </c>
      <c r="D201" s="318" t="s">
        <v>18</v>
      </c>
      <c r="E201" s="318" t="s">
        <v>29</v>
      </c>
      <c r="F201" s="318" t="s">
        <v>153</v>
      </c>
      <c r="G201" s="44" t="str">
        <f t="shared" si="1"/>
        <v>Augusto</v>
      </c>
      <c r="H201" s="164" t="s">
        <v>111</v>
      </c>
      <c r="I201" s="46" t="s">
        <v>24</v>
      </c>
      <c r="J201" s="318" t="str">
        <f t="shared" si="2"/>
        <v>Sim</v>
      </c>
      <c r="K201" s="319">
        <v>43851.0</v>
      </c>
      <c r="L201" s="95"/>
      <c r="M201" s="95" t="s">
        <v>112</v>
      </c>
      <c r="N201" s="332">
        <v>0.012</v>
      </c>
      <c r="O201" s="318" t="s">
        <v>2528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111</v>
      </c>
      <c r="S201" s="319">
        <v>43851.0</v>
      </c>
      <c r="T201" s="334" t="s">
        <v>3076</v>
      </c>
      <c r="U201" s="334" t="s">
        <v>3077</v>
      </c>
      <c r="V201" s="45" t="s">
        <v>113</v>
      </c>
      <c r="W201" s="13" t="s">
        <v>3078</v>
      </c>
      <c r="X201" s="95" t="s">
        <v>29</v>
      </c>
      <c r="Y201" s="51" t="str">
        <f t="shared" si="3"/>
        <v>Ativo</v>
      </c>
      <c r="Z201" s="324"/>
      <c r="AA201" s="95" t="str">
        <f t="shared" si="4"/>
        <v>Varejo</v>
      </c>
      <c r="AB201" s="13" t="s">
        <v>124</v>
      </c>
      <c r="AC201" s="95"/>
      <c r="AD201" s="95" t="s">
        <v>2568</v>
      </c>
      <c r="AE201" s="170">
        <v>123988.76</v>
      </c>
      <c r="AF201" s="170">
        <v>121612.37</v>
      </c>
      <c r="AG201" s="170">
        <v>118512.14</v>
      </c>
      <c r="AH201" s="170">
        <v>119673.14</v>
      </c>
      <c r="AI201" s="170">
        <v>120205.86</v>
      </c>
      <c r="AJ201" s="170">
        <v>120917.9</v>
      </c>
      <c r="AK201" s="170">
        <v>122068.17</v>
      </c>
      <c r="AL201" s="170">
        <v>120544.68</v>
      </c>
      <c r="AM201" s="170">
        <v>119139.42</v>
      </c>
      <c r="AN201" s="170">
        <v>119192.71</v>
      </c>
      <c r="AO201" s="170">
        <v>122516.59</v>
      </c>
      <c r="AP201" s="170">
        <v>123014.43</v>
      </c>
      <c r="AQ201" s="170">
        <v>121625.12</v>
      </c>
      <c r="AR201" s="170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70">
        <v>123306.7</v>
      </c>
      <c r="AY201" s="170">
        <v>122274.52</v>
      </c>
      <c r="AZ201" s="170">
        <v>120941.88</v>
      </c>
      <c r="BA201" s="170">
        <v>120064.95</v>
      </c>
      <c r="BB201" s="170">
        <v>118930.37</v>
      </c>
      <c r="BC201" s="170">
        <v>117479.22</v>
      </c>
      <c r="BD201" s="170">
        <v>117927.52</v>
      </c>
      <c r="BE201" s="170">
        <v>119508.84</v>
      </c>
      <c r="BF201" s="170">
        <v>118565.11</v>
      </c>
      <c r="BG201" s="170">
        <v>120173.61</v>
      </c>
      <c r="BH201" s="170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6" t="s">
        <v>2523</v>
      </c>
      <c r="B202" s="234" t="s">
        <v>3079</v>
      </c>
      <c r="C202" s="329" t="s">
        <v>3080</v>
      </c>
      <c r="D202" s="318" t="s">
        <v>2526</v>
      </c>
      <c r="E202" s="318" t="s">
        <v>29</v>
      </c>
      <c r="F202" s="318" t="s">
        <v>2527</v>
      </c>
      <c r="G202" s="44" t="str">
        <f t="shared" si="1"/>
        <v>Augusto</v>
      </c>
      <c r="H202" s="164" t="s">
        <v>147</v>
      </c>
      <c r="I202" s="51" t="s">
        <v>220</v>
      </c>
      <c r="J202" s="318" t="str">
        <f t="shared" si="2"/>
        <v>Sim</v>
      </c>
      <c r="K202" s="319">
        <v>43711.0</v>
      </c>
      <c r="L202" s="95"/>
      <c r="M202" s="95" t="s">
        <v>41</v>
      </c>
      <c r="N202" s="320">
        <v>0.01</v>
      </c>
      <c r="O202" s="318" t="s">
        <v>42</v>
      </c>
      <c r="P202" s="321">
        <v>0.1</v>
      </c>
      <c r="Q202" s="318" t="str">
        <f>IFERROR(VLOOKUP(F202,'Cadastro de assessores'!A:B,2,FALSE),"Não Cadastrado")</f>
        <v>17573</v>
      </c>
      <c r="R202" s="318" t="s">
        <v>111</v>
      </c>
      <c r="S202" s="319">
        <v>43711.0</v>
      </c>
      <c r="T202" s="168" t="s">
        <v>2566</v>
      </c>
      <c r="U202" s="168"/>
      <c r="V202" s="45" t="s">
        <v>113</v>
      </c>
      <c r="W202" s="13" t="s">
        <v>3081</v>
      </c>
      <c r="X202" s="95" t="s">
        <v>29</v>
      </c>
      <c r="Y202" s="51" t="str">
        <f t="shared" si="3"/>
        <v>Ativo</v>
      </c>
      <c r="Z202" s="324"/>
      <c r="AA202" s="95" t="str">
        <f t="shared" si="4"/>
        <v>Varejo</v>
      </c>
      <c r="AB202" s="13" t="s">
        <v>124</v>
      </c>
      <c r="AC202" s="95"/>
      <c r="AD202" s="95" t="s">
        <v>2600</v>
      </c>
      <c r="AE202" s="170">
        <v>165929.86</v>
      </c>
      <c r="AF202" s="170">
        <v>163935.2</v>
      </c>
      <c r="AG202" s="170">
        <v>156591.58</v>
      </c>
      <c r="AH202" s="170">
        <v>158470.37</v>
      </c>
      <c r="AI202" s="170">
        <v>159236.74</v>
      </c>
      <c r="AJ202" s="170">
        <v>160527.61</v>
      </c>
      <c r="AK202" s="170">
        <v>162055.5</v>
      </c>
      <c r="AL202" s="170">
        <v>160360.83</v>
      </c>
      <c r="AM202" s="170">
        <v>130848.0</v>
      </c>
      <c r="AN202" s="170">
        <v>131007.07</v>
      </c>
      <c r="AO202" s="170">
        <v>135043.82</v>
      </c>
      <c r="AP202" s="170">
        <v>109394.88</v>
      </c>
      <c r="AQ202" s="170">
        <v>108740.68</v>
      </c>
      <c r="AR202" s="170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70">
        <v>71115.14</v>
      </c>
      <c r="AY202" s="170">
        <v>20168.53</v>
      </c>
      <c r="AZ202" s="170">
        <v>20255.64</v>
      </c>
      <c r="BA202" s="170">
        <v>20317.9</v>
      </c>
      <c r="BB202" s="170">
        <v>20436.55</v>
      </c>
      <c r="BC202" s="170">
        <v>1009.59</v>
      </c>
      <c r="BD202" s="170">
        <v>1074.39</v>
      </c>
      <c r="BE202" s="170">
        <v>1084.89</v>
      </c>
      <c r="BF202" s="170">
        <v>1084.89</v>
      </c>
      <c r="BG202" s="170">
        <v>997.81</v>
      </c>
      <c r="BH202" s="170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6" t="s">
        <v>2523</v>
      </c>
      <c r="B203" s="42" t="s">
        <v>3082</v>
      </c>
      <c r="C203" s="328" t="s">
        <v>3083</v>
      </c>
      <c r="D203" s="318" t="s">
        <v>18</v>
      </c>
      <c r="E203" s="318" t="s">
        <v>175</v>
      </c>
      <c r="F203" s="93" t="s">
        <v>197</v>
      </c>
      <c r="G203" s="44" t="str">
        <f t="shared" si="1"/>
        <v>Augusto</v>
      </c>
      <c r="H203" s="330" t="s">
        <v>186</v>
      </c>
      <c r="I203" s="46" t="s">
        <v>24</v>
      </c>
      <c r="J203" s="318" t="str">
        <f t="shared" si="2"/>
        <v>Não</v>
      </c>
      <c r="K203" s="319">
        <v>44333.0</v>
      </c>
      <c r="L203" s="331">
        <v>44966.0</v>
      </c>
      <c r="M203" s="95" t="s">
        <v>112</v>
      </c>
      <c r="N203" s="332">
        <v>0.012</v>
      </c>
      <c r="O203" s="318" t="s">
        <v>2528</v>
      </c>
      <c r="P203" s="321">
        <v>0.0</v>
      </c>
      <c r="Q203" s="93" t="str">
        <f>IFERROR(VLOOKUP(F203,'Cadastro de assessores'!A:B,2,FALSE),"Não Cadastrado")</f>
        <v>28411</v>
      </c>
      <c r="R203" s="318" t="s">
        <v>111</v>
      </c>
      <c r="S203" s="319">
        <v>44333.0</v>
      </c>
      <c r="T203" s="50"/>
      <c r="U203" s="322" t="s">
        <v>3084</v>
      </c>
      <c r="V203" s="45" t="s">
        <v>113</v>
      </c>
      <c r="W203" s="5" t="s">
        <v>3085</v>
      </c>
      <c r="X203" s="163" t="s">
        <v>179</v>
      </c>
      <c r="Y203" s="51" t="str">
        <f t="shared" si="3"/>
        <v>Encerrado</v>
      </c>
      <c r="Z203" s="324"/>
      <c r="AA203" s="95" t="str">
        <f t="shared" si="4"/>
        <v>Varejo</v>
      </c>
      <c r="AB203" s="13" t="s">
        <v>124</v>
      </c>
      <c r="AC203" s="95"/>
      <c r="AD203" s="95" t="s">
        <v>2586</v>
      </c>
      <c r="AE203" s="190"/>
      <c r="AF203" s="190"/>
      <c r="AG203" s="190"/>
      <c r="AH203" s="190"/>
      <c r="AI203" s="190"/>
      <c r="AJ203" s="190"/>
      <c r="AK203" s="190"/>
      <c r="AL203" s="190"/>
      <c r="AM203" s="190"/>
      <c r="AN203" s="190"/>
      <c r="AO203" s="190"/>
      <c r="AP203" s="190"/>
      <c r="AQ203" s="190"/>
      <c r="AR203" s="190"/>
      <c r="AS203" s="325"/>
      <c r="AT203" s="325"/>
      <c r="AU203" s="325"/>
      <c r="AV203" s="190"/>
      <c r="AW203" s="190">
        <v>279854.79</v>
      </c>
      <c r="AX203" s="170">
        <v>281663.67</v>
      </c>
      <c r="AY203" s="170">
        <v>281003.55</v>
      </c>
      <c r="AZ203" s="170">
        <v>278983.29</v>
      </c>
      <c r="BA203" s="170">
        <v>278541.16</v>
      </c>
      <c r="BB203" s="170">
        <v>164239.18</v>
      </c>
      <c r="BC203" s="170">
        <v>276242.61</v>
      </c>
      <c r="BD203" s="170">
        <v>279080.0</v>
      </c>
      <c r="BE203" s="170">
        <v>265122.41</v>
      </c>
      <c r="BF203" s="170">
        <v>266571.96</v>
      </c>
      <c r="BG203" s="170">
        <v>274226.79</v>
      </c>
      <c r="BH203" s="170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6" t="s">
        <v>2523</v>
      </c>
      <c r="B204" s="238" t="s">
        <v>3086</v>
      </c>
      <c r="C204" s="329" t="s">
        <v>3087</v>
      </c>
      <c r="D204" s="318" t="s">
        <v>2526</v>
      </c>
      <c r="E204" s="318" t="s">
        <v>29</v>
      </c>
      <c r="F204" s="95" t="s">
        <v>2527</v>
      </c>
      <c r="G204" s="44" t="str">
        <f t="shared" si="1"/>
        <v>Augusto</v>
      </c>
      <c r="H204" s="330" t="s">
        <v>186</v>
      </c>
      <c r="I204" s="46" t="s">
        <v>24</v>
      </c>
      <c r="J204" s="318" t="str">
        <f t="shared" si="2"/>
        <v>Não</v>
      </c>
      <c r="K204" s="331">
        <v>43853.0</v>
      </c>
      <c r="L204" s="331">
        <v>44592.0</v>
      </c>
      <c r="M204" s="95" t="s">
        <v>112</v>
      </c>
      <c r="N204" s="332">
        <v>0.012</v>
      </c>
      <c r="O204" s="318" t="s">
        <v>2528</v>
      </c>
      <c r="P204" s="321">
        <v>0.0</v>
      </c>
      <c r="Q204" s="95" t="str">
        <f>IFERROR(VLOOKUP(F204,'Cadastro de assessores'!A:B,2,FALSE),"Não Cadastrado")</f>
        <v>17573</v>
      </c>
      <c r="R204" s="95" t="s">
        <v>2540</v>
      </c>
      <c r="S204" s="331">
        <v>43853.0</v>
      </c>
      <c r="T204" s="168"/>
      <c r="U204" s="168"/>
      <c r="V204" s="45" t="s">
        <v>113</v>
      </c>
      <c r="W204" s="13" t="s">
        <v>3088</v>
      </c>
      <c r="X204" s="95" t="s">
        <v>29</v>
      </c>
      <c r="Y204" s="51" t="str">
        <f t="shared" si="3"/>
        <v>Encerrado</v>
      </c>
      <c r="Z204" s="324"/>
      <c r="AA204" s="95" t="str">
        <f t="shared" si="4"/>
        <v/>
      </c>
      <c r="AB204" s="95"/>
      <c r="AC204" s="95"/>
      <c r="AD204" s="95" t="s">
        <v>2557</v>
      </c>
      <c r="AE204" s="170">
        <v>143918.41</v>
      </c>
      <c r="AF204" s="170">
        <v>142068.18</v>
      </c>
      <c r="AG204" s="170">
        <v>136803.07</v>
      </c>
      <c r="AH204" s="170">
        <v>137950.59</v>
      </c>
      <c r="AI204" s="170">
        <v>138784.57</v>
      </c>
      <c r="AJ204" s="170">
        <v>139641.85</v>
      </c>
      <c r="AK204" s="170">
        <v>141269.87</v>
      </c>
      <c r="AL204" s="170">
        <v>139900.14</v>
      </c>
      <c r="AM204" s="335">
        <v>137756.03</v>
      </c>
      <c r="AN204" s="170">
        <v>115460.99</v>
      </c>
      <c r="AO204" s="170">
        <v>119158.38</v>
      </c>
      <c r="AP204" s="170">
        <v>108790.47</v>
      </c>
      <c r="AQ204" s="170">
        <v>79577.61</v>
      </c>
      <c r="AR204" s="170">
        <v>75643.34</v>
      </c>
      <c r="AS204" s="170">
        <v>74822.05</v>
      </c>
      <c r="AT204" s="170">
        <v>76770.15</v>
      </c>
      <c r="AU204" s="170">
        <v>76890.68</v>
      </c>
      <c r="AV204" s="170">
        <v>76763.15</v>
      </c>
      <c r="AW204" s="170">
        <v>77401.73</v>
      </c>
      <c r="AX204" s="170">
        <v>77184.2</v>
      </c>
      <c r="AY204" s="170">
        <v>77017.2</v>
      </c>
      <c r="AZ204" s="170">
        <v>72134.99</v>
      </c>
      <c r="BA204" s="170">
        <v>71731.24</v>
      </c>
      <c r="BB204" s="170">
        <v>71159.71</v>
      </c>
      <c r="BC204" s="170">
        <v>71233.3</v>
      </c>
      <c r="BD204" s="170">
        <v>71738.63</v>
      </c>
      <c r="BE204" s="170">
        <v>13386.01</v>
      </c>
      <c r="BF204" s="170">
        <v>0.0</v>
      </c>
      <c r="BG204" s="170">
        <v>0.0</v>
      </c>
      <c r="BH204" s="170">
        <v>0.0</v>
      </c>
      <c r="BI204" s="170" t="s">
        <v>2543</v>
      </c>
      <c r="BJ204" s="170">
        <v>0.0</v>
      </c>
      <c r="BK204" s="170" t="s">
        <v>2543</v>
      </c>
      <c r="BL204" s="170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6" t="s">
        <v>2523</v>
      </c>
      <c r="B205" s="61" t="s">
        <v>3089</v>
      </c>
      <c r="C205" s="328" t="s">
        <v>3090</v>
      </c>
      <c r="D205" s="318" t="s">
        <v>18</v>
      </c>
      <c r="E205" s="318" t="s">
        <v>175</v>
      </c>
      <c r="F205" s="93" t="s">
        <v>197</v>
      </c>
      <c r="G205" s="44" t="str">
        <f t="shared" si="1"/>
        <v>Augusto</v>
      </c>
      <c r="H205" s="330" t="s">
        <v>186</v>
      </c>
      <c r="I205" s="46" t="s">
        <v>24</v>
      </c>
      <c r="J205" s="318" t="str">
        <f t="shared" si="2"/>
        <v>Não</v>
      </c>
      <c r="K205" s="72">
        <v>44439.0</v>
      </c>
      <c r="L205" s="377">
        <v>44865.0</v>
      </c>
      <c r="M205" s="95" t="s">
        <v>112</v>
      </c>
      <c r="N205" s="320">
        <v>0.012</v>
      </c>
      <c r="O205" s="318" t="s">
        <v>2528</v>
      </c>
      <c r="P205" s="321">
        <v>0.0</v>
      </c>
      <c r="Q205" s="93" t="str">
        <f>IFERROR(VLOOKUP(F205,'Cadastro de assessores'!A:B,2,FALSE),"Não Cadastrado")</f>
        <v>28411</v>
      </c>
      <c r="R205" s="318" t="s">
        <v>111</v>
      </c>
      <c r="S205" s="72">
        <v>44439.0</v>
      </c>
      <c r="T205" s="50"/>
      <c r="U205" s="50"/>
      <c r="V205" s="45" t="s">
        <v>113</v>
      </c>
      <c r="W205" s="5" t="s">
        <v>3091</v>
      </c>
      <c r="X205" s="163" t="s">
        <v>179</v>
      </c>
      <c r="Y205" s="51" t="str">
        <f t="shared" si="3"/>
        <v>Encerrado</v>
      </c>
      <c r="Z205" s="324"/>
      <c r="AA205" s="95" t="str">
        <f t="shared" si="4"/>
        <v/>
      </c>
      <c r="AB205" s="95"/>
      <c r="AC205" s="95"/>
      <c r="AD205" s="95" t="s">
        <v>2586</v>
      </c>
      <c r="AE205" s="233"/>
      <c r="AF205" s="233"/>
      <c r="AG205" s="233"/>
      <c r="AH205" s="233"/>
      <c r="AI205" s="233"/>
      <c r="AJ205" s="233"/>
      <c r="AK205" s="233"/>
      <c r="AL205" s="233"/>
      <c r="AM205" s="233"/>
      <c r="AN205" s="233"/>
      <c r="AO205" s="233"/>
      <c r="AP205" s="335"/>
      <c r="AQ205" s="170"/>
      <c r="AR205" s="325"/>
      <c r="AS205" s="325"/>
      <c r="AT205" s="325"/>
      <c r="AU205" s="325"/>
      <c r="AV205" s="325"/>
      <c r="AW205" s="170"/>
      <c r="AX205" s="170"/>
      <c r="AY205" s="190"/>
      <c r="AZ205" s="190">
        <v>461389.09</v>
      </c>
      <c r="BA205" s="170">
        <v>399622.66</v>
      </c>
      <c r="BB205" s="170">
        <v>397304.91</v>
      </c>
      <c r="BC205" s="170">
        <v>400943.16</v>
      </c>
      <c r="BD205" s="170">
        <v>405108.37</v>
      </c>
      <c r="BE205" s="170">
        <v>406470.91</v>
      </c>
      <c r="BF205" s="170">
        <v>408802.34</v>
      </c>
      <c r="BG205" s="170">
        <v>0.0</v>
      </c>
      <c r="BH205" s="170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6" t="s">
        <v>2523</v>
      </c>
      <c r="B206" s="234" t="s">
        <v>3092</v>
      </c>
      <c r="C206" s="218" t="s">
        <v>3093</v>
      </c>
      <c r="D206" s="318" t="s">
        <v>18</v>
      </c>
      <c r="E206" s="318" t="s">
        <v>175</v>
      </c>
      <c r="F206" s="318" t="s">
        <v>197</v>
      </c>
      <c r="G206" s="44" t="str">
        <f t="shared" si="1"/>
        <v>Augusto</v>
      </c>
      <c r="H206" s="164" t="s">
        <v>147</v>
      </c>
      <c r="I206" s="51" t="s">
        <v>220</v>
      </c>
      <c r="J206" s="318" t="str">
        <f t="shared" si="2"/>
        <v>Não</v>
      </c>
      <c r="K206" s="319">
        <v>44280.0</v>
      </c>
      <c r="L206" s="95"/>
      <c r="M206" s="95" t="s">
        <v>41</v>
      </c>
      <c r="N206" s="332">
        <v>0.015</v>
      </c>
      <c r="O206" s="318" t="s">
        <v>42</v>
      </c>
      <c r="P206" s="321">
        <v>0.1</v>
      </c>
      <c r="Q206" s="318" t="str">
        <f>IFERROR(VLOOKUP(F206,'Cadastro de assessores'!A:B,2,FALSE),"Não Cadastrado")</f>
        <v>28411</v>
      </c>
      <c r="R206" s="318" t="s">
        <v>111</v>
      </c>
      <c r="S206" s="319">
        <v>44280.0</v>
      </c>
      <c r="T206" s="168"/>
      <c r="U206" s="334" t="s">
        <v>3094</v>
      </c>
      <c r="V206" s="45" t="s">
        <v>113</v>
      </c>
      <c r="W206" s="13" t="s">
        <v>1337</v>
      </c>
      <c r="X206" s="163" t="s">
        <v>179</v>
      </c>
      <c r="Y206" s="51" t="str">
        <f t="shared" si="3"/>
        <v>Ativo</v>
      </c>
      <c r="Z206" s="324"/>
      <c r="AA206" s="95" t="str">
        <f t="shared" si="4"/>
        <v>Varejo</v>
      </c>
      <c r="AB206" s="13" t="s">
        <v>124</v>
      </c>
      <c r="AC206" s="95"/>
      <c r="AD206" s="95" t="s">
        <v>3095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70"/>
      <c r="AS206" s="325"/>
      <c r="AT206" s="325">
        <v>419957.43</v>
      </c>
      <c r="AU206" s="325"/>
      <c r="AV206" s="325">
        <v>475937.26</v>
      </c>
      <c r="AW206" s="325">
        <v>411264.58</v>
      </c>
      <c r="AX206" s="170">
        <v>410623.98</v>
      </c>
      <c r="AY206" s="170">
        <v>436585.81</v>
      </c>
      <c r="AZ206" s="170">
        <v>453477.05</v>
      </c>
      <c r="BA206" s="170">
        <v>426197.67</v>
      </c>
      <c r="BB206" s="170">
        <v>450798.93</v>
      </c>
      <c r="BC206" s="170">
        <v>447279.08</v>
      </c>
      <c r="BD206" s="170">
        <v>419227.7</v>
      </c>
      <c r="BE206" s="170">
        <v>459636.61</v>
      </c>
      <c r="BF206" s="170">
        <v>482550.57</v>
      </c>
      <c r="BG206" s="170">
        <v>502193.02</v>
      </c>
      <c r="BH206" s="170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6" t="s">
        <v>2523</v>
      </c>
      <c r="B207" s="238" t="s">
        <v>3096</v>
      </c>
      <c r="C207" s="329" t="s">
        <v>3097</v>
      </c>
      <c r="D207" s="318" t="s">
        <v>2636</v>
      </c>
      <c r="E207" s="318" t="s">
        <v>29</v>
      </c>
      <c r="F207" s="95" t="s">
        <v>2636</v>
      </c>
      <c r="G207" s="44" t="str">
        <f t="shared" si="1"/>
        <v>Augusto</v>
      </c>
      <c r="H207" s="330" t="s">
        <v>186</v>
      </c>
      <c r="I207" s="46" t="s">
        <v>24</v>
      </c>
      <c r="J207" s="318" t="str">
        <f t="shared" si="2"/>
        <v>Não</v>
      </c>
      <c r="K207" s="331">
        <v>43439.0</v>
      </c>
      <c r="L207" s="331">
        <v>44698.0</v>
      </c>
      <c r="M207" s="95" t="s">
        <v>190</v>
      </c>
      <c r="N207" s="332">
        <v>0.02</v>
      </c>
      <c r="O207" s="318" t="s">
        <v>191</v>
      </c>
      <c r="P207" s="321">
        <v>0.2</v>
      </c>
      <c r="Q207" s="95" t="str">
        <f>IFERROR(VLOOKUP(F207,'Cadastro de assessores'!A:B,2,FALSE),"Não Cadastrado")</f>
        <v>22400</v>
      </c>
      <c r="R207" s="95" t="s">
        <v>2540</v>
      </c>
      <c r="S207" s="331">
        <v>43439.0</v>
      </c>
      <c r="T207" s="168"/>
      <c r="U207" s="168"/>
      <c r="V207" s="45" t="s">
        <v>113</v>
      </c>
      <c r="W207" s="13" t="s">
        <v>3098</v>
      </c>
      <c r="X207" s="95" t="s">
        <v>29</v>
      </c>
      <c r="Y207" s="51" t="str">
        <f t="shared" si="3"/>
        <v>Encerrado</v>
      </c>
      <c r="Z207" s="324"/>
      <c r="AA207" s="95" t="str">
        <f t="shared" si="4"/>
        <v>Varejo</v>
      </c>
      <c r="AB207" s="13" t="s">
        <v>124</v>
      </c>
      <c r="AC207" s="95"/>
      <c r="AD207" s="95" t="s">
        <v>3099</v>
      </c>
      <c r="AE207" s="170">
        <v>182775.62</v>
      </c>
      <c r="AF207" s="170">
        <v>173346.31</v>
      </c>
      <c r="AG207" s="170">
        <v>133244.41</v>
      </c>
      <c r="AH207" s="170">
        <v>141451.07</v>
      </c>
      <c r="AI207" s="170">
        <v>146597.66</v>
      </c>
      <c r="AJ207" s="170">
        <v>153836.28</v>
      </c>
      <c r="AK207" s="170">
        <v>164345.03</v>
      </c>
      <c r="AL207" s="170">
        <v>157208.89</v>
      </c>
      <c r="AM207" s="170">
        <v>149315.32</v>
      </c>
      <c r="AN207" s="170">
        <v>154879.73</v>
      </c>
      <c r="AO207" s="170">
        <v>174608.18</v>
      </c>
      <c r="AP207" s="170">
        <v>180685.17</v>
      </c>
      <c r="AQ207" s="170">
        <v>175723.75</v>
      </c>
      <c r="AR207" s="170">
        <v>161983.6</v>
      </c>
      <c r="AS207" s="170">
        <v>156764.77</v>
      </c>
      <c r="AT207" s="170">
        <v>169952.44</v>
      </c>
      <c r="AU207" s="170">
        <v>170885.24</v>
      </c>
      <c r="AV207" s="170">
        <v>171897.11</v>
      </c>
      <c r="AW207" s="170">
        <v>178962.12</v>
      </c>
      <c r="AX207" s="170">
        <v>176351.7</v>
      </c>
      <c r="AY207" s="170">
        <v>171431.85</v>
      </c>
      <c r="AZ207" s="170">
        <v>164074.76</v>
      </c>
      <c r="BA207" s="170">
        <v>156484.56</v>
      </c>
      <c r="BB207" s="170">
        <v>147439.31</v>
      </c>
      <c r="BC207" s="170">
        <v>142928.48</v>
      </c>
      <c r="BD207" s="170">
        <v>143884.27</v>
      </c>
      <c r="BE207" s="170">
        <v>151924.5</v>
      </c>
      <c r="BF207" s="170">
        <v>153885.31</v>
      </c>
      <c r="BG207" s="170">
        <v>165125.26</v>
      </c>
      <c r="BH207" s="170">
        <v>66249.18</v>
      </c>
      <c r="BI207" s="337">
        <v>2768.95</v>
      </c>
      <c r="BJ207" s="170">
        <v>0.0</v>
      </c>
      <c r="BK207" s="170" t="s">
        <v>2543</v>
      </c>
      <c r="BL207" s="170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6" t="s">
        <v>2523</v>
      </c>
      <c r="B208" s="42" t="s">
        <v>3100</v>
      </c>
      <c r="C208" s="364" t="s">
        <v>3101</v>
      </c>
      <c r="D208" s="318" t="s">
        <v>18</v>
      </c>
      <c r="E208" s="318" t="s">
        <v>175</v>
      </c>
      <c r="F208" s="95" t="s">
        <v>197</v>
      </c>
      <c r="G208" s="44" t="str">
        <f t="shared" si="1"/>
        <v>Augusto</v>
      </c>
      <c r="H208" s="330" t="s">
        <v>186</v>
      </c>
      <c r="I208" s="46" t="s">
        <v>24</v>
      </c>
      <c r="J208" s="318" t="str">
        <f t="shared" si="2"/>
        <v>Não</v>
      </c>
      <c r="K208" s="331">
        <v>44321.0</v>
      </c>
      <c r="L208" s="72">
        <v>44704.0</v>
      </c>
      <c r="M208" s="95" t="s">
        <v>270</v>
      </c>
      <c r="N208" s="332">
        <v>0.02</v>
      </c>
      <c r="O208" s="318" t="s">
        <v>42</v>
      </c>
      <c r="P208" s="321">
        <v>0.2</v>
      </c>
      <c r="Q208" s="95" t="str">
        <f>IFERROR(VLOOKUP(F208,'Cadastro de assessores'!A:B,2,FALSE),"Não Cadastrado")</f>
        <v>28411</v>
      </c>
      <c r="R208" s="95" t="s">
        <v>2540</v>
      </c>
      <c r="S208" s="331">
        <v>44321.0</v>
      </c>
      <c r="T208" s="50"/>
      <c r="U208" s="50"/>
      <c r="V208" s="45" t="s">
        <v>113</v>
      </c>
      <c r="W208" s="5" t="s">
        <v>3102</v>
      </c>
      <c r="X208" s="163" t="s">
        <v>179</v>
      </c>
      <c r="Y208" s="51" t="str">
        <f t="shared" si="3"/>
        <v>Encerrado</v>
      </c>
      <c r="Z208" s="324"/>
      <c r="AA208" s="95" t="str">
        <f t="shared" si="4"/>
        <v>Varejo</v>
      </c>
      <c r="AB208" s="13" t="s">
        <v>124</v>
      </c>
      <c r="AC208" s="95"/>
      <c r="AD208" s="95" t="s">
        <v>2586</v>
      </c>
      <c r="AE208" s="190"/>
      <c r="AF208" s="190"/>
      <c r="AG208" s="190"/>
      <c r="AH208" s="190"/>
      <c r="AI208" s="190"/>
      <c r="AJ208" s="190"/>
      <c r="AK208" s="190"/>
      <c r="AL208" s="190"/>
      <c r="AM208" s="190"/>
      <c r="AN208" s="190"/>
      <c r="AO208" s="190"/>
      <c r="AP208" s="190"/>
      <c r="AQ208" s="190"/>
      <c r="AR208" s="170"/>
      <c r="AS208" s="170"/>
      <c r="AT208" s="170"/>
      <c r="AU208" s="170"/>
      <c r="AV208" s="170"/>
      <c r="AW208" s="170">
        <v>151206.61</v>
      </c>
      <c r="AX208" s="170">
        <v>151283.68</v>
      </c>
      <c r="AY208" s="170">
        <v>150032.19</v>
      </c>
      <c r="AZ208" s="170">
        <v>147431.21</v>
      </c>
      <c r="BA208" s="170">
        <v>145842.89</v>
      </c>
      <c r="BB208" s="170">
        <v>141294.41</v>
      </c>
      <c r="BC208" s="170">
        <v>138914.26</v>
      </c>
      <c r="BD208" s="170">
        <v>138422.19</v>
      </c>
      <c r="BE208" s="170">
        <v>16300.55</v>
      </c>
      <c r="BF208" s="170">
        <v>16717.1</v>
      </c>
      <c r="BG208" s="170">
        <v>18166.2</v>
      </c>
      <c r="BH208" s="170">
        <v>17334.77</v>
      </c>
      <c r="BI208" s="337" t="s">
        <v>2543</v>
      </c>
      <c r="BJ208" s="170">
        <v>0.0</v>
      </c>
      <c r="BK208" s="170" t="s">
        <v>2543</v>
      </c>
      <c r="BL208" s="170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6" t="s">
        <v>2523</v>
      </c>
      <c r="B209" s="316" t="s">
        <v>3103</v>
      </c>
      <c r="C209" s="317" t="s">
        <v>3104</v>
      </c>
      <c r="D209" s="318" t="s">
        <v>2636</v>
      </c>
      <c r="E209" s="318" t="s">
        <v>29</v>
      </c>
      <c r="F209" s="318" t="s">
        <v>2636</v>
      </c>
      <c r="G209" s="44" t="str">
        <f t="shared" si="1"/>
        <v>Breno</v>
      </c>
      <c r="H209" s="164" t="s">
        <v>111</v>
      </c>
      <c r="I209" s="46" t="s">
        <v>24</v>
      </c>
      <c r="J209" s="318" t="str">
        <f t="shared" si="2"/>
        <v>Não</v>
      </c>
      <c r="K209" s="319">
        <v>43405.0</v>
      </c>
      <c r="L209" s="95"/>
      <c r="M209" s="95" t="s">
        <v>190</v>
      </c>
      <c r="N209" s="320">
        <v>0.01</v>
      </c>
      <c r="O209" s="318" t="s">
        <v>2528</v>
      </c>
      <c r="P209" s="321">
        <v>0.0</v>
      </c>
      <c r="Q209" s="318" t="str">
        <f>IFERROR(VLOOKUP(F209,'Cadastro de assessores'!A:B,2,FALSE),"Não Cadastrado")</f>
        <v>22400</v>
      </c>
      <c r="R209" s="318" t="s">
        <v>111</v>
      </c>
      <c r="S209" s="319">
        <v>43405.0</v>
      </c>
      <c r="T209" s="168"/>
      <c r="U209" s="168"/>
      <c r="V209" s="45" t="s">
        <v>113</v>
      </c>
      <c r="W209" s="323" t="s">
        <v>3105</v>
      </c>
      <c r="X209" s="93" t="s">
        <v>29</v>
      </c>
      <c r="Y209" s="51" t="str">
        <f t="shared" si="3"/>
        <v>Ativo</v>
      </c>
      <c r="Z209" s="324"/>
      <c r="AA209" s="95" t="str">
        <f t="shared" si="4"/>
        <v>Varejo</v>
      </c>
      <c r="AB209" s="13" t="s">
        <v>124</v>
      </c>
      <c r="AC209" s="95"/>
      <c r="AD209" s="318" t="s">
        <v>2568</v>
      </c>
      <c r="AE209" s="170">
        <v>130119.63</v>
      </c>
      <c r="AF209" s="170">
        <v>124467.12</v>
      </c>
      <c r="AG209" s="170">
        <v>94570.41</v>
      </c>
      <c r="AH209" s="170">
        <v>102615.72</v>
      </c>
      <c r="AI209" s="170">
        <v>106378.57</v>
      </c>
      <c r="AJ209" s="170">
        <v>112226.83</v>
      </c>
      <c r="AK209" s="170">
        <v>122061.52</v>
      </c>
      <c r="AL209" s="170">
        <v>117668.74</v>
      </c>
      <c r="AM209" s="170">
        <v>112869.38</v>
      </c>
      <c r="AN209" s="170">
        <v>116886.78</v>
      </c>
      <c r="AO209" s="170">
        <v>131989.14</v>
      </c>
      <c r="AP209" s="170">
        <v>137255.36</v>
      </c>
      <c r="AQ209" s="170">
        <v>133024.23</v>
      </c>
      <c r="AR209" s="170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70">
        <v>134164.76</v>
      </c>
      <c r="AY209" s="170">
        <v>130140.56</v>
      </c>
      <c r="AZ209" s="170">
        <v>124384.48</v>
      </c>
      <c r="BA209" s="170">
        <v>118061.1</v>
      </c>
      <c r="BB209" s="170">
        <v>110724.16</v>
      </c>
      <c r="BC209" s="170">
        <v>107396.27</v>
      </c>
      <c r="BD209" s="170">
        <v>108256.51</v>
      </c>
      <c r="BE209" s="170">
        <v>115039.1</v>
      </c>
      <c r="BF209" s="170">
        <v>116407.77</v>
      </c>
      <c r="BG209" s="170">
        <v>124687.41</v>
      </c>
      <c r="BH209" s="170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6" t="s">
        <v>2523</v>
      </c>
      <c r="B210" s="42" t="s">
        <v>1346</v>
      </c>
      <c r="C210" s="328" t="s">
        <v>3106</v>
      </c>
      <c r="D210" s="318" t="s">
        <v>18</v>
      </c>
      <c r="E210" s="318" t="s">
        <v>175</v>
      </c>
      <c r="F210" s="318" t="s">
        <v>176</v>
      </c>
      <c r="G210" s="44" t="str">
        <f t="shared" si="1"/>
        <v>Augusto</v>
      </c>
      <c r="H210" s="330" t="s">
        <v>147</v>
      </c>
      <c r="I210" s="51" t="s">
        <v>220</v>
      </c>
      <c r="J210" s="318" t="str">
        <f t="shared" si="2"/>
        <v>Não</v>
      </c>
      <c r="K210" s="319">
        <v>44320.0</v>
      </c>
      <c r="L210" s="95"/>
      <c r="M210" s="95" t="s">
        <v>51</v>
      </c>
      <c r="N210" s="332">
        <v>0.007</v>
      </c>
      <c r="O210" s="318" t="s">
        <v>2528</v>
      </c>
      <c r="P210" s="321">
        <v>0.0</v>
      </c>
      <c r="Q210" s="318" t="str">
        <f>IFERROR(VLOOKUP(F210,'Cadastro de assessores'!A:B,2,FALSE),"Não Cadastrado")</f>
        <v>250</v>
      </c>
      <c r="R210" s="318" t="s">
        <v>111</v>
      </c>
      <c r="S210" s="319">
        <v>44320.0</v>
      </c>
      <c r="T210" s="63"/>
      <c r="U210" s="50" t="s">
        <v>3107</v>
      </c>
      <c r="V210" s="45" t="s">
        <v>113</v>
      </c>
      <c r="W210" s="5" t="s">
        <v>1349</v>
      </c>
      <c r="X210" s="163" t="s">
        <v>179</v>
      </c>
      <c r="Y210" s="51" t="str">
        <f t="shared" si="3"/>
        <v>Ativo</v>
      </c>
      <c r="Z210" s="324"/>
      <c r="AA210" s="95" t="str">
        <f t="shared" si="4"/>
        <v>Varejo</v>
      </c>
      <c r="AB210" s="13" t="s">
        <v>124</v>
      </c>
      <c r="AC210" s="95"/>
      <c r="AD210" s="95" t="s">
        <v>2586</v>
      </c>
      <c r="AE210" s="190"/>
      <c r="AF210" s="190"/>
      <c r="AG210" s="190"/>
      <c r="AH210" s="190"/>
      <c r="AI210" s="190"/>
      <c r="AJ210" s="190"/>
      <c r="AK210" s="190"/>
      <c r="AL210" s="190"/>
      <c r="AM210" s="190"/>
      <c r="AN210" s="190"/>
      <c r="AO210" s="190"/>
      <c r="AP210" s="190"/>
      <c r="AQ210" s="190"/>
      <c r="AR210" s="170"/>
      <c r="AS210" s="170"/>
      <c r="AT210" s="170"/>
      <c r="AU210" s="170"/>
      <c r="AV210" s="170"/>
      <c r="AW210" s="170">
        <v>690232.16</v>
      </c>
      <c r="AX210" s="170">
        <v>685502.16</v>
      </c>
      <c r="AY210" s="170">
        <v>678874.15</v>
      </c>
      <c r="AZ210" s="170">
        <v>666884.34</v>
      </c>
      <c r="BA210" s="170">
        <v>657461.94</v>
      </c>
      <c r="BB210" s="170">
        <v>643967.37</v>
      </c>
      <c r="BC210" s="170">
        <v>637842.22</v>
      </c>
      <c r="BD210" s="170">
        <v>615861.45</v>
      </c>
      <c r="BE210" s="170">
        <v>632848.48</v>
      </c>
      <c r="BF210" s="170">
        <v>637404.53</v>
      </c>
      <c r="BG210" s="170">
        <v>661193.19</v>
      </c>
      <c r="BH210" s="170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6" t="s">
        <v>2523</v>
      </c>
      <c r="B211" s="155" t="s">
        <v>3108</v>
      </c>
      <c r="C211" s="43" t="s">
        <v>3109</v>
      </c>
      <c r="D211" s="323" t="s">
        <v>18</v>
      </c>
      <c r="E211" s="323" t="s">
        <v>29</v>
      </c>
      <c r="F211" s="44" t="s">
        <v>369</v>
      </c>
      <c r="G211" s="44" t="str">
        <f t="shared" si="1"/>
        <v>Augusto</v>
      </c>
      <c r="H211" s="330" t="s">
        <v>147</v>
      </c>
      <c r="I211" s="51" t="s">
        <v>220</v>
      </c>
      <c r="J211" s="318" t="str">
        <f t="shared" si="2"/>
        <v>Não</v>
      </c>
      <c r="K211" s="376">
        <v>45330.0</v>
      </c>
      <c r="L211" s="95"/>
      <c r="M211" s="93" t="s">
        <v>51</v>
      </c>
      <c r="N211" s="94">
        <v>0.012</v>
      </c>
      <c r="O211" s="95" t="s">
        <v>24</v>
      </c>
      <c r="P211" s="96">
        <v>0.0</v>
      </c>
      <c r="Q211" s="318"/>
      <c r="R211" s="318"/>
      <c r="S211" s="319"/>
      <c r="T211" s="63"/>
      <c r="U211" s="50"/>
      <c r="V211" s="24" t="s">
        <v>113</v>
      </c>
      <c r="W211" s="11" t="s">
        <v>3110</v>
      </c>
      <c r="X211" s="5" t="s">
        <v>60</v>
      </c>
      <c r="Y211" s="51" t="str">
        <f t="shared" si="3"/>
        <v>Inativo</v>
      </c>
      <c r="Z211" s="324"/>
      <c r="AA211" s="95"/>
      <c r="AB211" s="13" t="s">
        <v>124</v>
      </c>
      <c r="AC211" s="95"/>
      <c r="AD211" s="95"/>
      <c r="AE211" s="190"/>
      <c r="AF211" s="190"/>
      <c r="AG211" s="190"/>
      <c r="AH211" s="190"/>
      <c r="AI211" s="190"/>
      <c r="AJ211" s="190"/>
      <c r="AK211" s="190"/>
      <c r="AL211" s="190"/>
      <c r="AM211" s="190"/>
      <c r="AN211" s="190"/>
      <c r="AO211" s="190"/>
      <c r="AP211" s="190"/>
      <c r="AQ211" s="190"/>
      <c r="AR211" s="170"/>
      <c r="AS211" s="170"/>
      <c r="AT211" s="170"/>
      <c r="AU211" s="170"/>
      <c r="AV211" s="170"/>
      <c r="AW211" s="170"/>
      <c r="AX211" s="170"/>
      <c r="AY211" s="170"/>
      <c r="AZ211" s="170"/>
      <c r="BA211" s="170"/>
      <c r="BB211" s="170"/>
      <c r="BC211" s="170"/>
      <c r="BD211" s="170"/>
      <c r="BE211" s="170"/>
      <c r="BF211" s="170"/>
      <c r="BG211" s="170"/>
      <c r="BH211" s="170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6" t="s">
        <v>2523</v>
      </c>
      <c r="B212" s="155" t="s">
        <v>3111</v>
      </c>
      <c r="C212" s="43" t="s">
        <v>3112</v>
      </c>
      <c r="D212" s="323" t="s">
        <v>18</v>
      </c>
      <c r="E212" s="323" t="s">
        <v>29</v>
      </c>
      <c r="F212" s="44" t="s">
        <v>369</v>
      </c>
      <c r="G212" s="44" t="str">
        <f t="shared" si="1"/>
        <v>Augusto</v>
      </c>
      <c r="H212" s="330" t="s">
        <v>147</v>
      </c>
      <c r="I212" s="51" t="s">
        <v>220</v>
      </c>
      <c r="J212" s="318" t="str">
        <f t="shared" si="2"/>
        <v>Não</v>
      </c>
      <c r="K212" s="376">
        <v>45331.0</v>
      </c>
      <c r="L212" s="95"/>
      <c r="M212" s="93" t="s">
        <v>51</v>
      </c>
      <c r="N212" s="94">
        <v>0.012</v>
      </c>
      <c r="O212" s="95" t="s">
        <v>24</v>
      </c>
      <c r="P212" s="96">
        <v>0.0</v>
      </c>
      <c r="Q212" s="318"/>
      <c r="R212" s="318"/>
      <c r="S212" s="319"/>
      <c r="T212" s="63"/>
      <c r="U212" s="50"/>
      <c r="V212" s="24" t="s">
        <v>365</v>
      </c>
      <c r="W212" s="11" t="s">
        <v>1237</v>
      </c>
      <c r="X212" s="5" t="s">
        <v>60</v>
      </c>
      <c r="Y212" s="51" t="str">
        <f t="shared" si="3"/>
        <v>Inativo</v>
      </c>
      <c r="Z212" s="324"/>
      <c r="AA212" s="95"/>
      <c r="AB212" s="13" t="s">
        <v>124</v>
      </c>
      <c r="AC212" s="95"/>
      <c r="AD212" s="95"/>
      <c r="AE212" s="190"/>
      <c r="AF212" s="190"/>
      <c r="AG212" s="190"/>
      <c r="AH212" s="190"/>
      <c r="AI212" s="190"/>
      <c r="AJ212" s="190"/>
      <c r="AK212" s="190"/>
      <c r="AL212" s="190"/>
      <c r="AM212" s="190"/>
      <c r="AN212" s="190"/>
      <c r="AO212" s="190"/>
      <c r="AP212" s="190"/>
      <c r="AQ212" s="19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0"/>
      <c r="BD212" s="170"/>
      <c r="BE212" s="170"/>
      <c r="BF212" s="170"/>
      <c r="BG212" s="170"/>
      <c r="BH212" s="170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6" t="s">
        <v>2523</v>
      </c>
      <c r="B213" s="234" t="s">
        <v>1357</v>
      </c>
      <c r="C213" s="218" t="s">
        <v>3113</v>
      </c>
      <c r="D213" s="318" t="s">
        <v>18</v>
      </c>
      <c r="E213" s="318" t="s">
        <v>175</v>
      </c>
      <c r="F213" s="318" t="s">
        <v>176</v>
      </c>
      <c r="G213" s="44" t="str">
        <f t="shared" si="1"/>
        <v>Augusto</v>
      </c>
      <c r="H213" s="164" t="s">
        <v>147</v>
      </c>
      <c r="I213" s="51" t="s">
        <v>220</v>
      </c>
      <c r="J213" s="318" t="str">
        <f t="shared" si="2"/>
        <v>Sim</v>
      </c>
      <c r="K213" s="319">
        <v>44263.0</v>
      </c>
      <c r="L213" s="95"/>
      <c r="M213" s="95" t="s">
        <v>190</v>
      </c>
      <c r="N213" s="332">
        <v>0.025</v>
      </c>
      <c r="O213" s="318" t="s">
        <v>191</v>
      </c>
      <c r="P213" s="321">
        <v>0.2</v>
      </c>
      <c r="Q213" s="318" t="str">
        <f>IFERROR(VLOOKUP(F213,'Cadastro de assessores'!A:B,2,FALSE),"Não Cadastrado")</f>
        <v>250</v>
      </c>
      <c r="R213" s="318" t="s">
        <v>111</v>
      </c>
      <c r="S213" s="319">
        <v>44263.0</v>
      </c>
      <c r="T213" s="334" t="s">
        <v>3114</v>
      </c>
      <c r="U213" s="334" t="s">
        <v>2984</v>
      </c>
      <c r="V213" s="45" t="s">
        <v>113</v>
      </c>
      <c r="W213" s="13" t="s">
        <v>1359</v>
      </c>
      <c r="X213" s="163" t="s">
        <v>179</v>
      </c>
      <c r="Y213" s="51" t="str">
        <f t="shared" si="3"/>
        <v>Ativo</v>
      </c>
      <c r="Z213" s="324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115</v>
      </c>
      <c r="AC213" s="95"/>
      <c r="AD213" s="95" t="s">
        <v>2586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70"/>
      <c r="AQ213" s="170"/>
      <c r="AR213" s="170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70">
        <v>2586014.64</v>
      </c>
      <c r="AY213" s="170">
        <v>2707709.32</v>
      </c>
      <c r="AZ213" s="170">
        <v>2577464.81</v>
      </c>
      <c r="BA213" s="170">
        <v>2454439.68</v>
      </c>
      <c r="BB213" s="170">
        <v>2452936.7</v>
      </c>
      <c r="BC213" s="170">
        <v>217475.8</v>
      </c>
      <c r="BD213" s="170">
        <v>217007.91</v>
      </c>
      <c r="BE213" s="170">
        <v>85493.4</v>
      </c>
      <c r="BF213" s="170">
        <v>2556196.42</v>
      </c>
      <c r="BG213" s="170">
        <v>2748796.12</v>
      </c>
      <c r="BH213" s="170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6" t="s">
        <v>2523</v>
      </c>
      <c r="B214" s="42" t="s">
        <v>3115</v>
      </c>
      <c r="C214" s="328" t="s">
        <v>3116</v>
      </c>
      <c r="D214" s="318" t="s">
        <v>18</v>
      </c>
      <c r="E214" s="318" t="s">
        <v>175</v>
      </c>
      <c r="F214" s="318" t="s">
        <v>176</v>
      </c>
      <c r="G214" s="44" t="str">
        <f t="shared" si="1"/>
        <v>Augusto</v>
      </c>
      <c r="H214" s="164" t="s">
        <v>147</v>
      </c>
      <c r="I214" s="51" t="s">
        <v>220</v>
      </c>
      <c r="J214" s="318" t="str">
        <f t="shared" si="2"/>
        <v>Não</v>
      </c>
      <c r="K214" s="319">
        <v>44319.0</v>
      </c>
      <c r="L214" s="95"/>
      <c r="M214" s="95" t="s">
        <v>41</v>
      </c>
      <c r="N214" s="332">
        <v>0.015</v>
      </c>
      <c r="O214" s="318" t="s">
        <v>42</v>
      </c>
      <c r="P214" s="321">
        <v>0.1</v>
      </c>
      <c r="Q214" s="318" t="str">
        <f>IFERROR(VLOOKUP(F214,'Cadastro de assessores'!A:B,2,FALSE),"Não Cadastrado")</f>
        <v>250</v>
      </c>
      <c r="R214" s="318" t="s">
        <v>111</v>
      </c>
      <c r="S214" s="319">
        <v>44290.0</v>
      </c>
      <c r="T214" s="50"/>
      <c r="U214" s="50" t="s">
        <v>3117</v>
      </c>
      <c r="V214" s="45" t="s">
        <v>113</v>
      </c>
      <c r="W214" s="5" t="s">
        <v>3118</v>
      </c>
      <c r="X214" s="13" t="s">
        <v>179</v>
      </c>
      <c r="Y214" s="51" t="str">
        <f t="shared" si="3"/>
        <v>Ativo</v>
      </c>
      <c r="Z214" s="324"/>
      <c r="AA214" s="95" t="str">
        <f t="shared" si="5"/>
        <v>Varejo</v>
      </c>
      <c r="AB214" s="13" t="s">
        <v>124</v>
      </c>
      <c r="AC214" s="95"/>
      <c r="AD214" s="95" t="s">
        <v>2573</v>
      </c>
      <c r="AE214" s="190"/>
      <c r="AF214" s="190"/>
      <c r="AG214" s="190"/>
      <c r="AH214" s="190"/>
      <c r="AI214" s="190"/>
      <c r="AJ214" s="190"/>
      <c r="AK214" s="190"/>
      <c r="AL214" s="190"/>
      <c r="AM214" s="190"/>
      <c r="AN214" s="190"/>
      <c r="AO214" s="190"/>
      <c r="AP214" s="190"/>
      <c r="AQ214" s="190"/>
      <c r="AR214" s="170"/>
      <c r="AS214" s="170"/>
      <c r="AT214" s="170"/>
      <c r="AU214" s="170"/>
      <c r="AV214" s="170"/>
      <c r="AW214" s="170">
        <v>215394.67</v>
      </c>
      <c r="AX214" s="170">
        <v>215119.33</v>
      </c>
      <c r="AY214" s="170">
        <v>213430.54</v>
      </c>
      <c r="AZ214" s="170">
        <v>229441.7</v>
      </c>
      <c r="BA214" s="170">
        <v>226727.37</v>
      </c>
      <c r="BB214" s="170">
        <v>220281.12</v>
      </c>
      <c r="BC214" s="170"/>
      <c r="BD214" s="170"/>
      <c r="BE214" s="170"/>
      <c r="BF214" s="170">
        <v>85990.73</v>
      </c>
      <c r="BG214" s="170">
        <v>86858.45</v>
      </c>
      <c r="BH214" s="170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6" t="s">
        <v>2523</v>
      </c>
      <c r="B215" s="238" t="s">
        <v>3119</v>
      </c>
      <c r="C215" s="329" t="s">
        <v>3120</v>
      </c>
      <c r="D215" s="318" t="s">
        <v>2526</v>
      </c>
      <c r="E215" s="318" t="s">
        <v>29</v>
      </c>
      <c r="F215" s="95" t="s">
        <v>2539</v>
      </c>
      <c r="G215" s="44" t="str">
        <f t="shared" si="1"/>
        <v>Augusto</v>
      </c>
      <c r="H215" s="330" t="s">
        <v>186</v>
      </c>
      <c r="I215" s="46" t="s">
        <v>24</v>
      </c>
      <c r="J215" s="318" t="str">
        <f t="shared" si="2"/>
        <v>Não</v>
      </c>
      <c r="K215" s="331">
        <v>43567.0</v>
      </c>
      <c r="L215" s="336">
        <v>43782.0</v>
      </c>
      <c r="M215" s="95" t="s">
        <v>41</v>
      </c>
      <c r="N215" s="332">
        <v>0.01</v>
      </c>
      <c r="O215" s="318" t="s">
        <v>42</v>
      </c>
      <c r="P215" s="321">
        <v>0.1</v>
      </c>
      <c r="Q215" s="95" t="str">
        <f>IFERROR(VLOOKUP(F215,'Cadastro de assessores'!A:B,2,FALSE),"Não Cadastrado")</f>
        <v>2971</v>
      </c>
      <c r="R215" s="95" t="s">
        <v>2540</v>
      </c>
      <c r="S215" s="331">
        <v>43567.0</v>
      </c>
      <c r="T215" s="322"/>
      <c r="U215" s="168"/>
      <c r="V215" s="45" t="s">
        <v>113</v>
      </c>
      <c r="W215" s="13" t="s">
        <v>3121</v>
      </c>
      <c r="X215" s="95" t="s">
        <v>29</v>
      </c>
      <c r="Y215" s="51" t="str">
        <f t="shared" si="3"/>
        <v>Encerrado</v>
      </c>
      <c r="Z215" s="324"/>
      <c r="AA215" s="95" t="str">
        <f t="shared" si="5"/>
        <v/>
      </c>
      <c r="AB215" s="95"/>
      <c r="AC215" s="95"/>
      <c r="AD215" s="95" t="s">
        <v>3099</v>
      </c>
      <c r="AE215" s="170">
        <v>0.0</v>
      </c>
      <c r="AF215" s="170">
        <v>0.0</v>
      </c>
      <c r="AG215" s="170">
        <v>0.0</v>
      </c>
      <c r="AH215" s="170">
        <v>0.0</v>
      </c>
      <c r="AI215" s="170">
        <v>0.0</v>
      </c>
      <c r="AJ215" s="170">
        <v>0.0</v>
      </c>
      <c r="AK215" s="170">
        <v>0.0</v>
      </c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335"/>
      <c r="AY215" s="335"/>
      <c r="AZ215" s="335"/>
      <c r="BA215" s="170"/>
      <c r="BB215" s="170"/>
      <c r="BC215" s="170">
        <v>2375408.86</v>
      </c>
      <c r="BD215" s="170">
        <v>2397363.9</v>
      </c>
      <c r="BE215" s="170">
        <v>2529874.06</v>
      </c>
      <c r="BF215" s="170">
        <v>0.0</v>
      </c>
      <c r="BG215" s="170">
        <v>0.0</v>
      </c>
      <c r="BH215" s="170">
        <v>0.0</v>
      </c>
      <c r="BI215" s="170" t="s">
        <v>2543</v>
      </c>
      <c r="BJ215" s="170">
        <v>0.0</v>
      </c>
      <c r="BK215" s="170" t="s">
        <v>2543</v>
      </c>
      <c r="BL215" s="170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6" t="s">
        <v>2523</v>
      </c>
      <c r="B216" s="234" t="s">
        <v>3122</v>
      </c>
      <c r="C216" s="329" t="s">
        <v>3123</v>
      </c>
      <c r="D216" s="318" t="s">
        <v>2526</v>
      </c>
      <c r="E216" s="318" t="s">
        <v>29</v>
      </c>
      <c r="F216" s="95" t="s">
        <v>2527</v>
      </c>
      <c r="G216" s="44" t="str">
        <f t="shared" si="1"/>
        <v>Augusto</v>
      </c>
      <c r="H216" s="330" t="s">
        <v>186</v>
      </c>
      <c r="I216" s="46" t="s">
        <v>24</v>
      </c>
      <c r="J216" s="318" t="str">
        <f t="shared" si="2"/>
        <v>Não</v>
      </c>
      <c r="K216" s="331">
        <v>43732.0</v>
      </c>
      <c r="L216" s="336">
        <v>44484.0</v>
      </c>
      <c r="M216" s="95" t="s">
        <v>41</v>
      </c>
      <c r="N216" s="332">
        <v>0.01</v>
      </c>
      <c r="O216" s="318" t="s">
        <v>42</v>
      </c>
      <c r="P216" s="321">
        <v>0.1</v>
      </c>
      <c r="Q216" s="95" t="str">
        <f>IFERROR(VLOOKUP(F216,'Cadastro de assessores'!A:B,2,FALSE),"Não Cadastrado")</f>
        <v>17573</v>
      </c>
      <c r="R216" s="95" t="s">
        <v>2540</v>
      </c>
      <c r="S216" s="331">
        <v>43732.0</v>
      </c>
      <c r="T216" s="322"/>
      <c r="U216" s="168"/>
      <c r="V216" s="45" t="s">
        <v>113</v>
      </c>
      <c r="W216" s="13" t="s">
        <v>3124</v>
      </c>
      <c r="X216" s="95" t="s">
        <v>29</v>
      </c>
      <c r="Y216" s="51" t="str">
        <f t="shared" si="3"/>
        <v>Encerrado</v>
      </c>
      <c r="Z216" s="324"/>
      <c r="AA216" s="95" t="str">
        <f t="shared" si="5"/>
        <v/>
      </c>
      <c r="AB216" s="95"/>
      <c r="AC216" s="95"/>
      <c r="AD216" s="95" t="s">
        <v>2742</v>
      </c>
      <c r="AE216" s="170">
        <v>322375.53</v>
      </c>
      <c r="AF216" s="170">
        <v>319961.89</v>
      </c>
      <c r="AG216" s="170">
        <v>306772.49</v>
      </c>
      <c r="AH216" s="170">
        <v>311459.99</v>
      </c>
      <c r="AI216" s="170">
        <v>313476.94</v>
      </c>
      <c r="AJ216" s="170">
        <v>317530.16</v>
      </c>
      <c r="AK216" s="170">
        <v>287018.19</v>
      </c>
      <c r="AL216" s="170">
        <v>283865.38</v>
      </c>
      <c r="AM216" s="170">
        <v>280912.13</v>
      </c>
      <c r="AN216" s="170">
        <v>280961.52</v>
      </c>
      <c r="AO216" s="170">
        <v>151745.24</v>
      </c>
      <c r="AP216" s="170">
        <v>153039.26</v>
      </c>
      <c r="AQ216" s="170">
        <v>152138.43</v>
      </c>
      <c r="AR216" s="170">
        <v>149577.76</v>
      </c>
      <c r="AS216" s="170">
        <v>148566.25</v>
      </c>
      <c r="AT216" s="170">
        <v>150246.36</v>
      </c>
      <c r="AU216" s="170">
        <v>150996.33</v>
      </c>
      <c r="AV216" s="170">
        <v>150895.05</v>
      </c>
      <c r="AW216" s="170">
        <v>63729.48</v>
      </c>
      <c r="AX216" s="170">
        <v>24986.82</v>
      </c>
      <c r="AY216" s="170">
        <v>10555.55</v>
      </c>
      <c r="AZ216" s="170">
        <v>10604.3</v>
      </c>
      <c r="BA216" s="170">
        <v>146.69</v>
      </c>
      <c r="BB216" s="170"/>
      <c r="BC216" s="170"/>
      <c r="BD216" s="170"/>
      <c r="BE216" s="170"/>
      <c r="BF216" s="170">
        <v>0.0</v>
      </c>
      <c r="BG216" s="170">
        <v>0.0</v>
      </c>
      <c r="BH216" s="170">
        <v>0.0</v>
      </c>
      <c r="BI216" s="170" t="s">
        <v>2543</v>
      </c>
      <c r="BJ216" s="170">
        <v>0.0</v>
      </c>
      <c r="BK216" s="170" t="s">
        <v>2543</v>
      </c>
      <c r="BL216" s="170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6" t="s">
        <v>2523</v>
      </c>
      <c r="B217" s="234" t="s">
        <v>3125</v>
      </c>
      <c r="C217" s="329" t="s">
        <v>3126</v>
      </c>
      <c r="D217" s="318" t="s">
        <v>18</v>
      </c>
      <c r="E217" s="318" t="s">
        <v>175</v>
      </c>
      <c r="F217" s="95" t="s">
        <v>197</v>
      </c>
      <c r="G217" s="44" t="str">
        <f t="shared" si="1"/>
        <v>Augusto</v>
      </c>
      <c r="H217" s="330" t="s">
        <v>186</v>
      </c>
      <c r="I217" s="46" t="s">
        <v>24</v>
      </c>
      <c r="J217" s="318" t="str">
        <f t="shared" si="2"/>
        <v>Não</v>
      </c>
      <c r="K217" s="331">
        <v>44440.0</v>
      </c>
      <c r="L217" s="331">
        <v>44658.0</v>
      </c>
      <c r="M217" s="95" t="s">
        <v>41</v>
      </c>
      <c r="N217" s="332">
        <v>0.015</v>
      </c>
      <c r="O217" s="318" t="s">
        <v>42</v>
      </c>
      <c r="P217" s="321">
        <v>0.1</v>
      </c>
      <c r="Q217" s="95" t="str">
        <f>IFERROR(VLOOKUP(F217,'Cadastro de assessores'!A:B,2,FALSE),"Não Cadastrado")</f>
        <v>28411</v>
      </c>
      <c r="R217" s="95" t="s">
        <v>2540</v>
      </c>
      <c r="S217" s="331">
        <v>44440.0</v>
      </c>
      <c r="T217" s="50"/>
      <c r="U217" s="50"/>
      <c r="V217" s="45" t="s">
        <v>113</v>
      </c>
      <c r="W217" s="13" t="s">
        <v>3127</v>
      </c>
      <c r="X217" s="163" t="s">
        <v>179</v>
      </c>
      <c r="Y217" s="51" t="str">
        <f t="shared" si="3"/>
        <v>Encerrado</v>
      </c>
      <c r="Z217" s="324"/>
      <c r="AA217" s="95" t="str">
        <f t="shared" si="5"/>
        <v>Varejo</v>
      </c>
      <c r="AB217" s="13" t="s">
        <v>124</v>
      </c>
      <c r="AC217" s="95"/>
      <c r="AD217" s="95" t="s">
        <v>2586</v>
      </c>
      <c r="AE217" s="233"/>
      <c r="AF217" s="233"/>
      <c r="AG217" s="233"/>
      <c r="AH217" s="233"/>
      <c r="AI217" s="233"/>
      <c r="AJ217" s="233"/>
      <c r="AK217" s="233"/>
      <c r="AL217" s="233"/>
      <c r="AM217" s="233"/>
      <c r="AN217" s="233"/>
      <c r="AO217" s="233"/>
      <c r="AP217" s="335"/>
      <c r="AQ217" s="170"/>
      <c r="AR217" s="170"/>
      <c r="AS217" s="170"/>
      <c r="AT217" s="170"/>
      <c r="AU217" s="170"/>
      <c r="AV217" s="170"/>
      <c r="AW217" s="170"/>
      <c r="AX217" s="170"/>
      <c r="AY217" s="190"/>
      <c r="AZ217" s="190">
        <v>77135.12</v>
      </c>
      <c r="BA217" s="170">
        <v>58974.13</v>
      </c>
      <c r="BB217" s="170">
        <v>57395.74</v>
      </c>
      <c r="BC217" s="170">
        <v>56955.97</v>
      </c>
      <c r="BD217" s="170">
        <v>57143.28</v>
      </c>
      <c r="BE217" s="170"/>
      <c r="BF217" s="170">
        <v>2.28</v>
      </c>
      <c r="BG217" s="170">
        <v>54.54</v>
      </c>
      <c r="BH217" s="170">
        <v>57.28</v>
      </c>
      <c r="BI217" s="337" t="s">
        <v>2543</v>
      </c>
      <c r="BJ217" s="170">
        <v>0.0</v>
      </c>
      <c r="BK217" s="170" t="s">
        <v>2543</v>
      </c>
      <c r="BL217" s="170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6" t="s">
        <v>2523</v>
      </c>
      <c r="B218" s="234" t="s">
        <v>1395</v>
      </c>
      <c r="C218" s="218" t="s">
        <v>3128</v>
      </c>
      <c r="D218" s="318" t="s">
        <v>18</v>
      </c>
      <c r="E218" s="318" t="s">
        <v>175</v>
      </c>
      <c r="F218" s="318" t="s">
        <v>176</v>
      </c>
      <c r="G218" s="44" t="str">
        <f t="shared" si="1"/>
        <v>Augusto</v>
      </c>
      <c r="H218" s="164" t="s">
        <v>147</v>
      </c>
      <c r="I218" s="51" t="s">
        <v>220</v>
      </c>
      <c r="J218" s="318" t="str">
        <f t="shared" si="2"/>
        <v>Não</v>
      </c>
      <c r="K218" s="319">
        <v>44273.0</v>
      </c>
      <c r="L218" s="95"/>
      <c r="M218" s="95" t="s">
        <v>41</v>
      </c>
      <c r="N218" s="332">
        <v>0.015</v>
      </c>
      <c r="O218" s="318" t="s">
        <v>42</v>
      </c>
      <c r="P218" s="321">
        <v>0.1</v>
      </c>
      <c r="Q218" s="318" t="str">
        <f>IFERROR(VLOOKUP(F218,'Cadastro de assessores'!A:B,2,FALSE),"Não Cadastrado")</f>
        <v>250</v>
      </c>
      <c r="R218" s="318" t="s">
        <v>111</v>
      </c>
      <c r="S218" s="319">
        <v>44273.0</v>
      </c>
      <c r="T218" s="168"/>
      <c r="U218" s="168"/>
      <c r="V218" s="45" t="s">
        <v>113</v>
      </c>
      <c r="W218" s="13" t="s">
        <v>1397</v>
      </c>
      <c r="X218" s="163" t="s">
        <v>179</v>
      </c>
      <c r="Y218" s="51" t="str">
        <f t="shared" si="3"/>
        <v>Ativo</v>
      </c>
      <c r="Z218" s="324"/>
      <c r="AA218" s="95" t="str">
        <f t="shared" si="5"/>
        <v>Varejo</v>
      </c>
      <c r="AB218" s="13" t="s">
        <v>124</v>
      </c>
      <c r="AC218" s="95"/>
      <c r="AD218" s="95" t="s">
        <v>2586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70"/>
      <c r="AS218" s="325"/>
      <c r="AT218" s="325">
        <v>420366.43</v>
      </c>
      <c r="AU218" s="325"/>
      <c r="AV218" s="325">
        <v>426923.34</v>
      </c>
      <c r="AW218" s="325">
        <v>433809.53</v>
      </c>
      <c r="AX218" s="170">
        <v>685702.1</v>
      </c>
      <c r="AY218" s="170">
        <v>683692.1</v>
      </c>
      <c r="AZ218" s="170">
        <v>676882.01</v>
      </c>
      <c r="BA218" s="170">
        <v>657264.42</v>
      </c>
      <c r="BB218" s="170">
        <v>660774.57</v>
      </c>
      <c r="BC218" s="170">
        <v>656027.69</v>
      </c>
      <c r="BD218" s="170">
        <v>655017.03</v>
      </c>
      <c r="BE218" s="170">
        <v>666102.96</v>
      </c>
      <c r="BF218" s="170">
        <v>670385.14</v>
      </c>
      <c r="BG218" s="170">
        <v>698402.15</v>
      </c>
      <c r="BH218" s="170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6" t="s">
        <v>2523</v>
      </c>
      <c r="B219" s="342" t="s">
        <v>3129</v>
      </c>
      <c r="C219" s="218" t="s">
        <v>3130</v>
      </c>
      <c r="D219" s="318" t="s">
        <v>18</v>
      </c>
      <c r="E219" s="318" t="s">
        <v>175</v>
      </c>
      <c r="F219" s="318" t="s">
        <v>2611</v>
      </c>
      <c r="G219" s="44" t="str">
        <f t="shared" si="1"/>
        <v>Augusto</v>
      </c>
      <c r="H219" s="330" t="s">
        <v>147</v>
      </c>
      <c r="I219" s="51" t="s">
        <v>220</v>
      </c>
      <c r="J219" s="318" t="str">
        <f t="shared" si="2"/>
        <v>Não</v>
      </c>
      <c r="K219" s="319">
        <v>44263.0</v>
      </c>
      <c r="L219" s="95"/>
      <c r="M219" s="95" t="s">
        <v>112</v>
      </c>
      <c r="N219" s="320">
        <v>0.012</v>
      </c>
      <c r="O219" s="318" t="s">
        <v>2528</v>
      </c>
      <c r="P219" s="321">
        <v>0.0</v>
      </c>
      <c r="Q219" s="318" t="str">
        <f>IFERROR(VLOOKUP(F219,'Cadastro de assessores'!A:B,2,FALSE),"Não Cadastrado")</f>
        <v>22066</v>
      </c>
      <c r="R219" s="318" t="s">
        <v>111</v>
      </c>
      <c r="S219" s="319">
        <v>44263.0</v>
      </c>
      <c r="T219" s="168"/>
      <c r="U219" s="168"/>
      <c r="V219" s="45" t="s">
        <v>113</v>
      </c>
      <c r="W219" s="323" t="s">
        <v>1412</v>
      </c>
      <c r="X219" s="163" t="s">
        <v>179</v>
      </c>
      <c r="Y219" s="51" t="str">
        <f t="shared" si="3"/>
        <v>Ativo</v>
      </c>
      <c r="Z219" s="324"/>
      <c r="AA219" s="95" t="str">
        <f t="shared" si="5"/>
        <v>Varejo</v>
      </c>
      <c r="AB219" s="13" t="s">
        <v>124</v>
      </c>
      <c r="AC219" s="95"/>
      <c r="AD219" s="95" t="s">
        <v>2586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70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70">
        <v>205079.13</v>
      </c>
      <c r="AY219" s="170">
        <v>204181.77</v>
      </c>
      <c r="AZ219" s="170">
        <v>202553.34</v>
      </c>
      <c r="BA219" s="170">
        <v>201703.37</v>
      </c>
      <c r="BB219" s="170">
        <v>198738.9</v>
      </c>
      <c r="BC219" s="170">
        <v>197367.58</v>
      </c>
      <c r="BD219" s="170">
        <v>197381.15</v>
      </c>
      <c r="BE219" s="170">
        <v>199591.06</v>
      </c>
      <c r="BF219" s="170">
        <v>200788.67</v>
      </c>
      <c r="BG219" s="170">
        <v>206647.5</v>
      </c>
      <c r="BH219" s="170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6" t="s">
        <v>2523</v>
      </c>
      <c r="B220" s="342" t="s">
        <v>3131</v>
      </c>
      <c r="C220" s="329" t="s">
        <v>3132</v>
      </c>
      <c r="D220" s="318" t="s">
        <v>18</v>
      </c>
      <c r="E220" s="318" t="s">
        <v>175</v>
      </c>
      <c r="F220" s="318" t="s">
        <v>176</v>
      </c>
      <c r="G220" s="44" t="str">
        <f t="shared" si="1"/>
        <v>Breno</v>
      </c>
      <c r="H220" s="330" t="s">
        <v>147</v>
      </c>
      <c r="I220" s="51" t="s">
        <v>685</v>
      </c>
      <c r="J220" s="318" t="str">
        <f t="shared" si="2"/>
        <v>Não</v>
      </c>
      <c r="K220" s="319">
        <v>44263.0</v>
      </c>
      <c r="L220" s="95"/>
      <c r="M220" s="95" t="s">
        <v>270</v>
      </c>
      <c r="N220" s="320">
        <v>0.02</v>
      </c>
      <c r="O220" s="318" t="s">
        <v>42</v>
      </c>
      <c r="P220" s="321">
        <v>0.2</v>
      </c>
      <c r="Q220" s="318" t="str">
        <f>IFERROR(VLOOKUP(F220,'Cadastro de assessores'!A:B,2,FALSE),"Não Cadastrado")</f>
        <v>250</v>
      </c>
      <c r="R220" s="318" t="s">
        <v>111</v>
      </c>
      <c r="S220" s="319">
        <v>44263.0</v>
      </c>
      <c r="T220" s="74"/>
      <c r="U220" s="168" t="s">
        <v>3133</v>
      </c>
      <c r="V220" s="45" t="s">
        <v>113</v>
      </c>
      <c r="W220" s="323" t="s">
        <v>1424</v>
      </c>
      <c r="X220" s="163" t="s">
        <v>179</v>
      </c>
      <c r="Y220" s="51" t="str">
        <f t="shared" si="3"/>
        <v>Ativo</v>
      </c>
      <c r="Z220" s="324"/>
      <c r="AA220" s="95" t="str">
        <f t="shared" si="5"/>
        <v>Varejo</v>
      </c>
      <c r="AB220" s="13" t="s">
        <v>124</v>
      </c>
      <c r="AC220" s="95"/>
      <c r="AD220" s="95" t="s">
        <v>2606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70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70">
        <v>432356.5</v>
      </c>
      <c r="AY220" s="170">
        <v>737497.79</v>
      </c>
      <c r="AZ220" s="170">
        <v>718881.68</v>
      </c>
      <c r="BA220" s="170">
        <v>695661.45</v>
      </c>
      <c r="BB220" s="170">
        <v>658334.58</v>
      </c>
      <c r="BC220" s="170">
        <v>577746.66</v>
      </c>
      <c r="BD220" s="170">
        <v>574564.67</v>
      </c>
      <c r="BE220" s="170">
        <v>510337.87</v>
      </c>
      <c r="BF220" s="170">
        <v>512897.96</v>
      </c>
      <c r="BG220" s="170">
        <v>534743.84</v>
      </c>
      <c r="BH220" s="170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6" t="s">
        <v>2523</v>
      </c>
      <c r="B221" s="342" t="s">
        <v>3131</v>
      </c>
      <c r="C221" s="378" t="s">
        <v>3134</v>
      </c>
      <c r="D221" s="345" t="s">
        <v>18</v>
      </c>
      <c r="E221" s="345" t="s">
        <v>175</v>
      </c>
      <c r="F221" s="344" t="s">
        <v>176</v>
      </c>
      <c r="G221" s="44" t="str">
        <f t="shared" si="1"/>
        <v>Augusto</v>
      </c>
      <c r="H221" s="357" t="s">
        <v>147</v>
      </c>
      <c r="I221" s="51" t="s">
        <v>685</v>
      </c>
      <c r="J221" s="318" t="str">
        <f t="shared" si="2"/>
        <v>Não</v>
      </c>
      <c r="K221" s="347">
        <v>44390.0</v>
      </c>
      <c r="L221" s="379"/>
      <c r="M221" s="348" t="s">
        <v>41</v>
      </c>
      <c r="N221" s="358">
        <v>0.015</v>
      </c>
      <c r="O221" s="358"/>
      <c r="P221" s="350"/>
      <c r="Q221" s="93" t="str">
        <f>IFERROR(VLOOKUP(F221,'Cadastro de assessores'!A:B,2,FALSE),"Não Cadastrado")</f>
        <v>250</v>
      </c>
      <c r="R221" s="318" t="s">
        <v>111</v>
      </c>
      <c r="S221" s="319">
        <v>44383.0</v>
      </c>
      <c r="T221" s="74"/>
      <c r="U221" s="168" t="s">
        <v>3135</v>
      </c>
      <c r="V221" s="45" t="s">
        <v>113</v>
      </c>
      <c r="W221" s="323" t="s">
        <v>1424</v>
      </c>
      <c r="X221" s="163" t="s">
        <v>179</v>
      </c>
      <c r="Y221" s="51" t="str">
        <f t="shared" si="3"/>
        <v>Ativo</v>
      </c>
      <c r="Z221" s="324"/>
      <c r="AA221" s="95" t="str">
        <f t="shared" si="5"/>
        <v>Varejo</v>
      </c>
      <c r="AB221" s="13" t="s">
        <v>124</v>
      </c>
      <c r="AC221" s="95"/>
      <c r="AD221" s="95" t="s">
        <v>2606</v>
      </c>
      <c r="AE221" s="190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90"/>
      <c r="AP221" s="190"/>
      <c r="AQ221" s="170"/>
      <c r="AR221" s="325"/>
      <c r="AS221" s="325"/>
      <c r="AT221" s="325"/>
      <c r="AU221" s="325"/>
      <c r="AV221" s="325"/>
      <c r="AW221" s="170"/>
      <c r="AX221" s="190"/>
      <c r="AY221" s="170">
        <v>304738.17</v>
      </c>
      <c r="AZ221" s="170">
        <v>296183.23</v>
      </c>
      <c r="BA221" s="170">
        <v>287825.44</v>
      </c>
      <c r="BB221" s="170">
        <v>277633.8</v>
      </c>
      <c r="BC221" s="170">
        <v>176809.5</v>
      </c>
      <c r="BD221" s="170">
        <v>175846.29</v>
      </c>
      <c r="BE221" s="170">
        <v>265263.84</v>
      </c>
      <c r="BF221" s="170">
        <v>268988.36</v>
      </c>
      <c r="BG221" s="170">
        <v>280147.47</v>
      </c>
      <c r="BH221" s="170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6" t="s">
        <v>2523</v>
      </c>
      <c r="B222" s="42" t="s">
        <v>43</v>
      </c>
      <c r="C222" s="71" t="s">
        <v>3136</v>
      </c>
      <c r="D222" s="318" t="s">
        <v>18</v>
      </c>
      <c r="E222" s="318" t="s">
        <v>175</v>
      </c>
      <c r="F222" s="318" t="s">
        <v>197</v>
      </c>
      <c r="G222" s="44" t="str">
        <f t="shared" si="1"/>
        <v>Augusto</v>
      </c>
      <c r="H222" s="164" t="s">
        <v>147</v>
      </c>
      <c r="I222" s="51" t="s">
        <v>220</v>
      </c>
      <c r="J222" s="318" t="str">
        <f t="shared" si="2"/>
        <v>Não</v>
      </c>
      <c r="K222" s="319">
        <v>44715.0</v>
      </c>
      <c r="L222" s="45"/>
      <c r="M222" s="95" t="s">
        <v>112</v>
      </c>
      <c r="N222" s="116">
        <v>0.012</v>
      </c>
      <c r="O222" s="318" t="s">
        <v>2528</v>
      </c>
      <c r="P222" s="321">
        <v>0.0</v>
      </c>
      <c r="Q222" s="318">
        <v>28411.0</v>
      </c>
      <c r="R222" s="318" t="s">
        <v>111</v>
      </c>
      <c r="S222" s="319">
        <v>44700.0</v>
      </c>
      <c r="T222" s="50"/>
      <c r="U222" s="50"/>
      <c r="V222" s="45" t="s">
        <v>113</v>
      </c>
      <c r="W222" s="5" t="s">
        <v>45</v>
      </c>
      <c r="X222" s="13" t="s">
        <v>46</v>
      </c>
      <c r="Y222" s="51" t="str">
        <f t="shared" si="3"/>
        <v>Inativo</v>
      </c>
      <c r="Z222" s="324"/>
      <c r="AA222" s="95" t="str">
        <f t="shared" si="5"/>
        <v/>
      </c>
      <c r="AB222" s="13" t="s">
        <v>124</v>
      </c>
      <c r="AC222" s="95"/>
      <c r="AD222" s="95" t="s">
        <v>2573</v>
      </c>
      <c r="AE222" s="190"/>
      <c r="AF222" s="190"/>
      <c r="AG222" s="190"/>
      <c r="AH222" s="190"/>
      <c r="AI222" s="190"/>
      <c r="AJ222" s="190"/>
      <c r="AK222" s="190"/>
      <c r="AL222" s="190"/>
      <c r="AM222" s="190"/>
      <c r="AN222" s="190"/>
      <c r="AO222" s="190"/>
      <c r="AP222" s="190"/>
      <c r="AQ222" s="190"/>
      <c r="AR222" s="170"/>
      <c r="AS222" s="325"/>
      <c r="AT222" s="325"/>
      <c r="AU222" s="325"/>
      <c r="AV222" s="325"/>
      <c r="AW222" s="325"/>
      <c r="AX222" s="170"/>
      <c r="AY222" s="170"/>
      <c r="AZ222" s="170"/>
      <c r="BA222" s="170"/>
      <c r="BB222" s="170"/>
      <c r="BC222" s="170"/>
      <c r="BD222" s="170"/>
      <c r="BE222" s="170"/>
      <c r="BF222" s="170"/>
      <c r="BG222" s="170"/>
      <c r="BH222" s="170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6" t="s">
        <v>2523</v>
      </c>
      <c r="B223" s="42" t="s">
        <v>3137</v>
      </c>
      <c r="C223" s="328" t="s">
        <v>3138</v>
      </c>
      <c r="D223" s="318" t="s">
        <v>18</v>
      </c>
      <c r="E223" s="318" t="s">
        <v>175</v>
      </c>
      <c r="F223" s="318" t="s">
        <v>176</v>
      </c>
      <c r="G223" s="44" t="str">
        <f t="shared" si="1"/>
        <v>Augusto</v>
      </c>
      <c r="H223" s="164" t="s">
        <v>147</v>
      </c>
      <c r="I223" s="51" t="s">
        <v>220</v>
      </c>
      <c r="J223" s="318" t="str">
        <f t="shared" si="2"/>
        <v>Não</v>
      </c>
      <c r="K223" s="319">
        <v>44298.0</v>
      </c>
      <c r="L223" s="45"/>
      <c r="M223" s="95" t="s">
        <v>51</v>
      </c>
      <c r="N223" s="116">
        <v>0.007</v>
      </c>
      <c r="O223" s="318" t="s">
        <v>2528</v>
      </c>
      <c r="P223" s="321">
        <v>0.0</v>
      </c>
      <c r="Q223" s="318" t="str">
        <f>IFERROR(VLOOKUP(F223,'Cadastro de assessores'!A:B,2,FALSE),"Não Cadastrado")</f>
        <v>250</v>
      </c>
      <c r="R223" s="318" t="s">
        <v>111</v>
      </c>
      <c r="S223" s="319">
        <v>44257.0</v>
      </c>
      <c r="T223" s="50"/>
      <c r="U223" s="322" t="s">
        <v>3139</v>
      </c>
      <c r="V223" s="45" t="s">
        <v>113</v>
      </c>
      <c r="W223" s="5" t="s">
        <v>3140</v>
      </c>
      <c r="X223" s="163" t="s">
        <v>179</v>
      </c>
      <c r="Y223" s="51" t="str">
        <f t="shared" si="3"/>
        <v>Ativo</v>
      </c>
      <c r="Z223" s="324"/>
      <c r="AA223" s="95" t="str">
        <f t="shared" si="5"/>
        <v>Varejo</v>
      </c>
      <c r="AB223" s="13" t="s">
        <v>124</v>
      </c>
      <c r="AC223" s="95"/>
      <c r="AD223" s="95" t="s">
        <v>3015</v>
      </c>
      <c r="AE223" s="190"/>
      <c r="AF223" s="190"/>
      <c r="AG223" s="190"/>
      <c r="AH223" s="190"/>
      <c r="AI223" s="190"/>
      <c r="AJ223" s="190"/>
      <c r="AK223" s="190"/>
      <c r="AL223" s="190"/>
      <c r="AM223" s="190"/>
      <c r="AN223" s="190"/>
      <c r="AO223" s="190"/>
      <c r="AP223" s="190"/>
      <c r="AQ223" s="190"/>
      <c r="AR223" s="170"/>
      <c r="AS223" s="325"/>
      <c r="AT223" s="325"/>
      <c r="AU223" s="325"/>
      <c r="AV223" s="325"/>
      <c r="AW223" s="325">
        <v>298278.75</v>
      </c>
      <c r="AX223" s="170">
        <v>297313.4</v>
      </c>
      <c r="AY223" s="170">
        <v>321981.8</v>
      </c>
      <c r="AZ223" s="170">
        <v>314985.39</v>
      </c>
      <c r="BA223" s="170">
        <v>307278.34</v>
      </c>
      <c r="BB223" s="170">
        <v>291979.48</v>
      </c>
      <c r="BC223" s="170">
        <v>286200.7</v>
      </c>
      <c r="BD223" s="170">
        <v>287252.14</v>
      </c>
      <c r="BE223" s="170">
        <v>293582.47</v>
      </c>
      <c r="BF223" s="170">
        <v>296191.68</v>
      </c>
      <c r="BG223" s="170">
        <v>308726.59</v>
      </c>
      <c r="BH223" s="170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6" t="s">
        <v>2523</v>
      </c>
      <c r="B224" s="316" t="s">
        <v>3141</v>
      </c>
      <c r="C224" s="317" t="s">
        <v>3142</v>
      </c>
      <c r="D224" s="318" t="s">
        <v>2526</v>
      </c>
      <c r="E224" s="318" t="s">
        <v>29</v>
      </c>
      <c r="F224" s="318" t="s">
        <v>2527</v>
      </c>
      <c r="G224" s="44" t="str">
        <f t="shared" si="1"/>
        <v>Augusto</v>
      </c>
      <c r="H224" s="164" t="s">
        <v>147</v>
      </c>
      <c r="I224" s="51" t="s">
        <v>220</v>
      </c>
      <c r="J224" s="318" t="str">
        <f t="shared" si="2"/>
        <v>Não</v>
      </c>
      <c r="K224" s="319">
        <v>43620.0</v>
      </c>
      <c r="L224" s="95"/>
      <c r="M224" s="95" t="s">
        <v>41</v>
      </c>
      <c r="N224" s="320">
        <v>0.015</v>
      </c>
      <c r="O224" s="318" t="s">
        <v>42</v>
      </c>
      <c r="P224" s="321">
        <v>0.1</v>
      </c>
      <c r="Q224" s="318" t="str">
        <f>IFERROR(VLOOKUP(F224,'Cadastro de assessores'!A:B,2,FALSE),"Não Cadastrado")</f>
        <v>17573</v>
      </c>
      <c r="R224" s="318" t="s">
        <v>111</v>
      </c>
      <c r="S224" s="319">
        <v>43591.0</v>
      </c>
      <c r="T224" s="97"/>
      <c r="U224" s="168" t="s">
        <v>3143</v>
      </c>
      <c r="V224" s="45" t="s">
        <v>113</v>
      </c>
      <c r="W224" s="323" t="s">
        <v>3144</v>
      </c>
      <c r="X224" s="95" t="s">
        <v>29</v>
      </c>
      <c r="Y224" s="51" t="str">
        <f t="shared" si="3"/>
        <v>Ativo</v>
      </c>
      <c r="Z224" s="324"/>
      <c r="AA224" s="95" t="str">
        <f t="shared" si="5"/>
        <v>Varejo</v>
      </c>
      <c r="AB224" s="13" t="s">
        <v>124</v>
      </c>
      <c r="AC224" s="95"/>
      <c r="AD224" s="95" t="s">
        <v>2542</v>
      </c>
      <c r="AE224" s="170">
        <v>553586.46</v>
      </c>
      <c r="AF224" s="170">
        <v>545252.55</v>
      </c>
      <c r="AG224" s="170">
        <v>508622.11</v>
      </c>
      <c r="AH224" s="170">
        <v>519787.21</v>
      </c>
      <c r="AI224" s="170">
        <v>526530.54</v>
      </c>
      <c r="AJ224" s="170">
        <v>532642.71</v>
      </c>
      <c r="AK224" s="170">
        <v>439504.16</v>
      </c>
      <c r="AL224" s="170">
        <v>374075.64</v>
      </c>
      <c r="AM224" s="170">
        <v>368954.56</v>
      </c>
      <c r="AN224" s="170">
        <v>367894.44</v>
      </c>
      <c r="AO224" s="170">
        <v>386077.57</v>
      </c>
      <c r="AP224" s="170">
        <v>393359.97</v>
      </c>
      <c r="AQ224" s="170">
        <v>389144.61</v>
      </c>
      <c r="AR224" s="170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70">
        <v>391322.02</v>
      </c>
      <c r="AY224" s="170">
        <v>387675.05</v>
      </c>
      <c r="AZ224" s="170">
        <v>381092.72</v>
      </c>
      <c r="BA224" s="170">
        <v>344948.39</v>
      </c>
      <c r="BB224" s="170">
        <v>363925.82</v>
      </c>
      <c r="BC224" s="170">
        <v>223231.68</v>
      </c>
      <c r="BD224" s="170">
        <v>204541.03</v>
      </c>
      <c r="BE224" s="170">
        <v>210511.46</v>
      </c>
      <c r="BF224" s="170">
        <v>177265.3</v>
      </c>
      <c r="BG224" s="170">
        <v>158160.65</v>
      </c>
      <c r="BH224" s="170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6" t="s">
        <v>2523</v>
      </c>
      <c r="B225" s="234" t="s">
        <v>1472</v>
      </c>
      <c r="C225" s="71" t="s">
        <v>3145</v>
      </c>
      <c r="D225" s="318" t="s">
        <v>18</v>
      </c>
      <c r="E225" s="318" t="s">
        <v>29</v>
      </c>
      <c r="F225" s="318" t="s">
        <v>3146</v>
      </c>
      <c r="G225" s="44" t="str">
        <f t="shared" si="1"/>
        <v>Augusto</v>
      </c>
      <c r="H225" s="164" t="s">
        <v>147</v>
      </c>
      <c r="I225" s="46" t="s">
        <v>24</v>
      </c>
      <c r="J225" s="318" t="str">
        <f t="shared" si="2"/>
        <v>Não</v>
      </c>
      <c r="K225" s="319">
        <v>45098.0</v>
      </c>
      <c r="L225" s="95"/>
      <c r="M225" s="95" t="s">
        <v>51</v>
      </c>
      <c r="N225" s="320">
        <v>0.012</v>
      </c>
      <c r="O225" s="318" t="s">
        <v>2528</v>
      </c>
      <c r="P225" s="321">
        <v>0.0</v>
      </c>
      <c r="Q225" s="318" t="s">
        <v>3147</v>
      </c>
      <c r="R225" s="318"/>
      <c r="S225" s="319"/>
      <c r="T225" s="168"/>
      <c r="U225" s="168"/>
      <c r="V225" s="45" t="s">
        <v>113</v>
      </c>
      <c r="W225" s="13" t="s">
        <v>1474</v>
      </c>
      <c r="X225" s="13" t="s">
        <v>29</v>
      </c>
      <c r="Y225" s="51" t="str">
        <f t="shared" si="3"/>
        <v>Ativo</v>
      </c>
      <c r="Z225" s="324"/>
      <c r="AA225" s="95" t="str">
        <f t="shared" si="5"/>
        <v/>
      </c>
      <c r="AB225" s="13" t="s">
        <v>124</v>
      </c>
      <c r="AC225" s="95"/>
      <c r="AD225" s="95"/>
      <c r="AE225" s="170"/>
      <c r="AF225" s="170"/>
      <c r="AG225" s="170"/>
      <c r="AH225" s="170"/>
      <c r="AI225" s="170"/>
      <c r="AJ225" s="170"/>
      <c r="AK225" s="170"/>
      <c r="AL225" s="170"/>
      <c r="AM225" s="170"/>
      <c r="AN225" s="170"/>
      <c r="AO225" s="170"/>
      <c r="AP225" s="170"/>
      <c r="AQ225" s="170"/>
      <c r="AR225" s="170"/>
      <c r="AS225" s="325"/>
      <c r="AT225" s="325"/>
      <c r="AU225" s="325"/>
      <c r="AV225" s="325"/>
      <c r="AW225" s="325"/>
      <c r="AX225" s="170"/>
      <c r="AY225" s="170"/>
      <c r="AZ225" s="170"/>
      <c r="BA225" s="170"/>
      <c r="BB225" s="170"/>
      <c r="BC225" s="170"/>
      <c r="BD225" s="170"/>
      <c r="BE225" s="170"/>
      <c r="BF225" s="170"/>
      <c r="BG225" s="170"/>
      <c r="BH225" s="170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6" t="s">
        <v>2523</v>
      </c>
      <c r="B226" s="366" t="s">
        <v>3148</v>
      </c>
      <c r="C226" s="136" t="s">
        <v>3149</v>
      </c>
      <c r="D226" s="323" t="s">
        <v>18</v>
      </c>
      <c r="E226" s="323" t="s">
        <v>29</v>
      </c>
      <c r="F226" s="323" t="s">
        <v>2582</v>
      </c>
      <c r="G226" s="44" t="str">
        <f t="shared" si="1"/>
        <v>Augusto</v>
      </c>
      <c r="H226" s="330" t="s">
        <v>3150</v>
      </c>
      <c r="I226" s="51" t="s">
        <v>24</v>
      </c>
      <c r="J226" s="318" t="str">
        <f t="shared" si="2"/>
        <v>Não</v>
      </c>
      <c r="K226" s="376">
        <v>45414.0</v>
      </c>
      <c r="L226" s="95"/>
      <c r="M226" s="13" t="s">
        <v>51</v>
      </c>
      <c r="N226" s="380">
        <v>0.01</v>
      </c>
      <c r="O226" s="323" t="s">
        <v>2528</v>
      </c>
      <c r="P226" s="381">
        <v>0.0</v>
      </c>
      <c r="Q226" s="318"/>
      <c r="R226" s="318"/>
      <c r="S226" s="319"/>
      <c r="T226" s="168"/>
      <c r="U226" s="168"/>
      <c r="V226" s="24" t="s">
        <v>113</v>
      </c>
      <c r="W226" s="23" t="s">
        <v>3151</v>
      </c>
      <c r="X226" s="13" t="s">
        <v>783</v>
      </c>
      <c r="Y226" s="51" t="str">
        <f t="shared" si="3"/>
        <v>Inativo</v>
      </c>
      <c r="Z226" s="130" t="s">
        <v>69</v>
      </c>
      <c r="AA226" s="95"/>
      <c r="AB226" s="13"/>
      <c r="AC226" s="95"/>
      <c r="AD226" s="95"/>
      <c r="AE226" s="170"/>
      <c r="AF226" s="170"/>
      <c r="AG226" s="170"/>
      <c r="AH226" s="170"/>
      <c r="AI226" s="170"/>
      <c r="AJ226" s="170"/>
      <c r="AK226" s="170"/>
      <c r="AL226" s="170"/>
      <c r="AM226" s="170"/>
      <c r="AN226" s="170"/>
      <c r="AO226" s="170"/>
      <c r="AP226" s="170"/>
      <c r="AQ226" s="170"/>
      <c r="AR226" s="170"/>
      <c r="AS226" s="325"/>
      <c r="AT226" s="325"/>
      <c r="AU226" s="325"/>
      <c r="AV226" s="325"/>
      <c r="AW226" s="325"/>
      <c r="AX226" s="170"/>
      <c r="AY226" s="170"/>
      <c r="AZ226" s="170"/>
      <c r="BA226" s="170"/>
      <c r="BB226" s="170"/>
      <c r="BC226" s="170"/>
      <c r="BD226" s="170"/>
      <c r="BE226" s="170"/>
      <c r="BF226" s="170"/>
      <c r="BG226" s="170"/>
      <c r="BH226" s="170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6" t="s">
        <v>2523</v>
      </c>
      <c r="B227" s="238" t="s">
        <v>3152</v>
      </c>
      <c r="C227" s="329" t="s">
        <v>3153</v>
      </c>
      <c r="D227" s="318" t="s">
        <v>18</v>
      </c>
      <c r="E227" s="318" t="s">
        <v>175</v>
      </c>
      <c r="F227" s="95" t="s">
        <v>197</v>
      </c>
      <c r="G227" s="44" t="str">
        <f t="shared" si="1"/>
        <v>Augusto</v>
      </c>
      <c r="H227" s="330" t="s">
        <v>186</v>
      </c>
      <c r="I227" s="46" t="s">
        <v>24</v>
      </c>
      <c r="J227" s="318" t="str">
        <f t="shared" si="2"/>
        <v>Não</v>
      </c>
      <c r="K227" s="331">
        <v>44600.0</v>
      </c>
      <c r="L227" s="72">
        <v>44783.0</v>
      </c>
      <c r="M227" s="95" t="s">
        <v>112</v>
      </c>
      <c r="N227" s="332">
        <v>0.012</v>
      </c>
      <c r="O227" s="318" t="s">
        <v>2528</v>
      </c>
      <c r="P227" s="321">
        <v>0.0</v>
      </c>
      <c r="Q227" s="95" t="str">
        <f>IFERROR(VLOOKUP(F227,'Cadastro de assessores'!A:B,2,FALSE),"Não Cadastrado")</f>
        <v>28411</v>
      </c>
      <c r="R227" s="95" t="s">
        <v>2540</v>
      </c>
      <c r="S227" s="331">
        <v>44600.0</v>
      </c>
      <c r="T227" s="168"/>
      <c r="U227" s="168"/>
      <c r="V227" s="45" t="s">
        <v>113</v>
      </c>
      <c r="W227" s="13" t="s">
        <v>3154</v>
      </c>
      <c r="X227" s="163" t="s">
        <v>179</v>
      </c>
      <c r="Y227" s="51" t="str">
        <f t="shared" si="3"/>
        <v>Encerrado</v>
      </c>
      <c r="Z227" s="324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124</v>
      </c>
      <c r="AC227" s="95"/>
      <c r="AD227" s="95" t="s">
        <v>2586</v>
      </c>
      <c r="AE227" s="170"/>
      <c r="AF227" s="170"/>
      <c r="AG227" s="170"/>
      <c r="AH227" s="170"/>
      <c r="AI227" s="170"/>
      <c r="AJ227" s="170"/>
      <c r="AK227" s="170"/>
      <c r="AL227" s="170"/>
      <c r="AM227" s="170"/>
      <c r="AN227" s="170"/>
      <c r="AO227" s="170"/>
      <c r="AP227" s="170"/>
      <c r="AQ227" s="170"/>
      <c r="AR227" s="170"/>
      <c r="AS227" s="170"/>
      <c r="AT227" s="170"/>
      <c r="AU227" s="170"/>
      <c r="AV227" s="170"/>
      <c r="AW227" s="170"/>
      <c r="AX227" s="170"/>
      <c r="AY227" s="170"/>
      <c r="AZ227" s="170"/>
      <c r="BA227" s="170"/>
      <c r="BB227" s="170"/>
      <c r="BC227" s="170"/>
      <c r="BD227" s="170"/>
      <c r="BE227" s="170"/>
      <c r="BF227" s="170">
        <v>277841.27</v>
      </c>
      <c r="BG227" s="170">
        <v>285601.52</v>
      </c>
      <c r="BH227" s="170">
        <v>283547.6</v>
      </c>
      <c r="BI227" s="170">
        <v>284163.3</v>
      </c>
      <c r="BJ227" s="170">
        <v>283635.31</v>
      </c>
      <c r="BK227" s="170">
        <v>111338.29</v>
      </c>
      <c r="BL227" s="170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6" t="s">
        <v>2523</v>
      </c>
      <c r="B228" s="238" t="s">
        <v>3155</v>
      </c>
      <c r="C228" s="329" t="s">
        <v>3156</v>
      </c>
      <c r="D228" s="318" t="s">
        <v>2526</v>
      </c>
      <c r="E228" s="318" t="s">
        <v>29</v>
      </c>
      <c r="F228" s="95" t="s">
        <v>2539</v>
      </c>
      <c r="G228" s="44" t="str">
        <f t="shared" si="1"/>
        <v>Augusto</v>
      </c>
      <c r="H228" s="330" t="s">
        <v>186</v>
      </c>
      <c r="I228" s="46" t="s">
        <v>24</v>
      </c>
      <c r="J228" s="318" t="str">
        <f t="shared" si="2"/>
        <v>Não</v>
      </c>
      <c r="K228" s="95" t="s">
        <v>2576</v>
      </c>
      <c r="L228" s="336">
        <v>44484.0</v>
      </c>
      <c r="M228" s="95" t="s">
        <v>112</v>
      </c>
      <c r="N228" s="332">
        <v>0.005</v>
      </c>
      <c r="O228" s="318" t="s">
        <v>2528</v>
      </c>
      <c r="P228" s="321">
        <v>0.0</v>
      </c>
      <c r="Q228" s="95" t="str">
        <f>IFERROR(VLOOKUP(F228,'Cadastro de assessores'!A:B,2,FALSE),"Não Cadastrado")</f>
        <v>2971</v>
      </c>
      <c r="R228" s="95" t="s">
        <v>2540</v>
      </c>
      <c r="S228" s="95" t="s">
        <v>2577</v>
      </c>
      <c r="T228" s="168"/>
      <c r="U228" s="168"/>
      <c r="V228" s="45" t="s">
        <v>365</v>
      </c>
      <c r="W228" s="13" t="s">
        <v>3157</v>
      </c>
      <c r="X228" s="95" t="s">
        <v>19</v>
      </c>
      <c r="Y228" s="51" t="str">
        <f t="shared" si="3"/>
        <v>Encerrado</v>
      </c>
      <c r="Z228" s="324"/>
      <c r="AA228" s="95" t="str">
        <f t="shared" si="6"/>
        <v/>
      </c>
      <c r="AB228" s="95"/>
      <c r="AC228" s="95"/>
      <c r="AD228" s="95" t="s">
        <v>3158</v>
      </c>
      <c r="AE228" s="170">
        <v>0.0</v>
      </c>
      <c r="AF228" s="170">
        <v>0.0</v>
      </c>
      <c r="AG228" s="170">
        <v>0.0</v>
      </c>
      <c r="AH228" s="170">
        <v>0.0</v>
      </c>
      <c r="AI228" s="170">
        <v>0.0</v>
      </c>
      <c r="AJ228" s="170">
        <v>0.0</v>
      </c>
      <c r="AK228" s="170">
        <v>0.0</v>
      </c>
      <c r="AL228" s="170"/>
      <c r="AM228" s="170"/>
      <c r="AN228" s="170"/>
      <c r="AO228" s="170"/>
      <c r="AP228" s="170"/>
      <c r="AQ228" s="170"/>
      <c r="AR228" s="170"/>
      <c r="AS228" s="170"/>
      <c r="AT228" s="170"/>
      <c r="AU228" s="170"/>
      <c r="AV228" s="170"/>
      <c r="AW228" s="170"/>
      <c r="AX228" s="335"/>
      <c r="AY228" s="335"/>
      <c r="AZ228" s="335"/>
      <c r="BA228" s="170"/>
      <c r="BB228" s="170"/>
      <c r="BC228" s="170"/>
      <c r="BD228" s="170"/>
      <c r="BE228" s="170"/>
      <c r="BF228" s="170">
        <v>0.0</v>
      </c>
      <c r="BG228" s="170">
        <v>0.0</v>
      </c>
      <c r="BH228" s="170">
        <v>0.0</v>
      </c>
      <c r="BI228" s="170" t="s">
        <v>2543</v>
      </c>
      <c r="BJ228" s="170">
        <v>0.0</v>
      </c>
      <c r="BK228" s="170" t="s">
        <v>2543</v>
      </c>
      <c r="BL228" s="170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6" t="s">
        <v>2523</v>
      </c>
      <c r="B229" s="238" t="s">
        <v>3159</v>
      </c>
      <c r="C229" s="329" t="s">
        <v>3160</v>
      </c>
      <c r="D229" s="318" t="s">
        <v>2526</v>
      </c>
      <c r="E229" s="318" t="s">
        <v>29</v>
      </c>
      <c r="F229" s="95" t="s">
        <v>2539</v>
      </c>
      <c r="G229" s="44" t="str">
        <f t="shared" si="1"/>
        <v>Augusto</v>
      </c>
      <c r="H229" s="330" t="s">
        <v>186</v>
      </c>
      <c r="I229" s="46" t="s">
        <v>24</v>
      </c>
      <c r="J229" s="318" t="str">
        <f t="shared" si="2"/>
        <v>Não</v>
      </c>
      <c r="K229" s="331">
        <v>43853.0</v>
      </c>
      <c r="L229" s="331">
        <v>43997.0</v>
      </c>
      <c r="M229" s="95" t="s">
        <v>112</v>
      </c>
      <c r="N229" s="332">
        <v>0.012</v>
      </c>
      <c r="O229" s="318" t="s">
        <v>2528</v>
      </c>
      <c r="P229" s="321">
        <v>0.0</v>
      </c>
      <c r="Q229" s="95" t="str">
        <f>IFERROR(VLOOKUP(F229,'Cadastro de assessores'!A:B,2,FALSE),"Não Cadastrado")</f>
        <v>2971</v>
      </c>
      <c r="R229" s="95" t="s">
        <v>2540</v>
      </c>
      <c r="S229" s="331">
        <v>43853.0</v>
      </c>
      <c r="T229" s="168"/>
      <c r="U229" s="168"/>
      <c r="V229" s="45" t="s">
        <v>113</v>
      </c>
      <c r="W229" s="13" t="s">
        <v>3161</v>
      </c>
      <c r="X229" s="95" t="s">
        <v>29</v>
      </c>
      <c r="Y229" s="51" t="str">
        <f t="shared" si="3"/>
        <v>Encerrado</v>
      </c>
      <c r="Z229" s="324"/>
      <c r="AA229" s="95" t="str">
        <f t="shared" si="6"/>
        <v/>
      </c>
      <c r="AB229" s="95"/>
      <c r="AC229" s="95"/>
      <c r="AD229" s="95" t="s">
        <v>2579</v>
      </c>
      <c r="AE229" s="170">
        <v>109621.19</v>
      </c>
      <c r="AF229" s="170">
        <v>106136.05</v>
      </c>
      <c r="AG229" s="170">
        <v>99529.74</v>
      </c>
      <c r="AH229" s="170">
        <v>100955.14</v>
      </c>
      <c r="AI229" s="170">
        <v>76468.36</v>
      </c>
      <c r="AJ229" s="170">
        <v>0.0</v>
      </c>
      <c r="AK229" s="170">
        <v>0.0</v>
      </c>
      <c r="AL229" s="170"/>
      <c r="AM229" s="170"/>
      <c r="AN229" s="170"/>
      <c r="AO229" s="170"/>
      <c r="AP229" s="170"/>
      <c r="AQ229" s="170"/>
      <c r="AR229" s="170"/>
      <c r="AS229" s="170"/>
      <c r="AT229" s="170"/>
      <c r="AU229" s="170"/>
      <c r="AV229" s="170"/>
      <c r="AW229" s="170"/>
      <c r="AX229" s="335"/>
      <c r="AY229" s="335"/>
      <c r="AZ229" s="335"/>
      <c r="BA229" s="170"/>
      <c r="BB229" s="170"/>
      <c r="BC229" s="170"/>
      <c r="BD229" s="170"/>
      <c r="BE229" s="170"/>
      <c r="BF229" s="170">
        <v>0.0</v>
      </c>
      <c r="BG229" s="170">
        <v>0.0</v>
      </c>
      <c r="BH229" s="170">
        <v>0.0</v>
      </c>
      <c r="BI229" s="170" t="s">
        <v>2543</v>
      </c>
      <c r="BJ229" s="170">
        <v>0.0</v>
      </c>
      <c r="BK229" s="170" t="s">
        <v>2543</v>
      </c>
      <c r="BL229" s="170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6" t="s">
        <v>2523</v>
      </c>
      <c r="B230" s="316" t="s">
        <v>3162</v>
      </c>
      <c r="C230" s="317" t="s">
        <v>3163</v>
      </c>
      <c r="D230" s="318" t="s">
        <v>18</v>
      </c>
      <c r="E230" s="318" t="s">
        <v>29</v>
      </c>
      <c r="F230" s="323" t="s">
        <v>624</v>
      </c>
      <c r="G230" s="44" t="str">
        <f t="shared" si="1"/>
        <v>Breno</v>
      </c>
      <c r="H230" s="164" t="s">
        <v>111</v>
      </c>
      <c r="I230" s="46" t="s">
        <v>24</v>
      </c>
      <c r="J230" s="318" t="str">
        <f t="shared" si="2"/>
        <v>Não</v>
      </c>
      <c r="K230" s="319">
        <v>43605.0</v>
      </c>
      <c r="L230" s="95"/>
      <c r="M230" s="95" t="s">
        <v>190</v>
      </c>
      <c r="N230" s="320">
        <v>0.02</v>
      </c>
      <c r="O230" s="318" t="s">
        <v>191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111</v>
      </c>
      <c r="S230" s="319">
        <v>43605.0</v>
      </c>
      <c r="T230" s="168"/>
      <c r="U230" s="334" t="s">
        <v>3164</v>
      </c>
      <c r="V230" s="45" t="s">
        <v>113</v>
      </c>
      <c r="W230" s="323" t="s">
        <v>3165</v>
      </c>
      <c r="X230" s="95" t="s">
        <v>29</v>
      </c>
      <c r="Y230" s="51" t="str">
        <f t="shared" si="3"/>
        <v>Ativo</v>
      </c>
      <c r="Z230" s="324"/>
      <c r="AA230" s="95" t="str">
        <f t="shared" si="6"/>
        <v>Varejo</v>
      </c>
      <c r="AB230" s="13" t="s">
        <v>124</v>
      </c>
      <c r="AC230" s="95"/>
      <c r="AD230" s="95" t="s">
        <v>2579</v>
      </c>
      <c r="AE230" s="170">
        <v>203765.14</v>
      </c>
      <c r="AF230" s="170">
        <v>192733.61</v>
      </c>
      <c r="AG230" s="170">
        <v>145685.72</v>
      </c>
      <c r="AH230" s="170">
        <v>153669.94</v>
      </c>
      <c r="AI230" s="170">
        <v>159552.51</v>
      </c>
      <c r="AJ230" s="170">
        <v>163838.57</v>
      </c>
      <c r="AK230" s="170">
        <v>172183.97</v>
      </c>
      <c r="AL230" s="170">
        <v>165248.8</v>
      </c>
      <c r="AM230" s="170">
        <v>156115.8</v>
      </c>
      <c r="AN230" s="170">
        <v>153946.04</v>
      </c>
      <c r="AO230" s="170">
        <v>178139.42</v>
      </c>
      <c r="AP230" s="170">
        <v>184038.19</v>
      </c>
      <c r="AQ230" s="170">
        <v>175324.16</v>
      </c>
      <c r="AR230" s="170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70">
        <v>180110.66</v>
      </c>
      <c r="AY230" s="170">
        <v>174710.4</v>
      </c>
      <c r="AZ230" s="170">
        <v>166243.91</v>
      </c>
      <c r="BA230" s="170">
        <v>158006.95</v>
      </c>
      <c r="BB230" s="170">
        <v>148150.53</v>
      </c>
      <c r="BC230" s="170">
        <v>143319.45</v>
      </c>
      <c r="BD230" s="170">
        <v>144392.04</v>
      </c>
      <c r="BE230" s="170">
        <v>153401.58</v>
      </c>
      <c r="BF230" s="170">
        <v>154842.0</v>
      </c>
      <c r="BG230" s="170">
        <v>165131.6</v>
      </c>
      <c r="BH230" s="170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6" t="s">
        <v>2523</v>
      </c>
      <c r="B231" s="61" t="s">
        <v>3162</v>
      </c>
      <c r="C231" s="71" t="s">
        <v>3166</v>
      </c>
      <c r="D231" s="318" t="s">
        <v>18</v>
      </c>
      <c r="E231" s="318" t="s">
        <v>29</v>
      </c>
      <c r="F231" s="323" t="s">
        <v>624</v>
      </c>
      <c r="G231" s="44" t="str">
        <f t="shared" si="1"/>
        <v>Breno</v>
      </c>
      <c r="H231" s="164" t="s">
        <v>111</v>
      </c>
      <c r="I231" s="46" t="s">
        <v>24</v>
      </c>
      <c r="J231" s="318" t="str">
        <f t="shared" si="2"/>
        <v>Não</v>
      </c>
      <c r="K231" s="319">
        <v>45225.0</v>
      </c>
      <c r="L231" s="95"/>
      <c r="M231" s="93" t="s">
        <v>112</v>
      </c>
      <c r="N231" s="116">
        <v>0.012</v>
      </c>
      <c r="O231" s="95" t="s">
        <v>42</v>
      </c>
      <c r="P231" s="321">
        <v>0.1</v>
      </c>
      <c r="Q231" s="318"/>
      <c r="R231" s="318"/>
      <c r="S231" s="319"/>
      <c r="T231" s="168"/>
      <c r="U231" s="334" t="s">
        <v>3167</v>
      </c>
      <c r="V231" s="45" t="s">
        <v>113</v>
      </c>
      <c r="W231" s="5" t="s">
        <v>3165</v>
      </c>
      <c r="X231" s="13" t="s">
        <v>29</v>
      </c>
      <c r="Y231" s="51" t="str">
        <f t="shared" si="3"/>
        <v>Ativo</v>
      </c>
      <c r="Z231" s="324"/>
      <c r="AA231" s="95"/>
      <c r="AB231" s="13" t="s">
        <v>124</v>
      </c>
      <c r="AC231" s="95"/>
      <c r="AD231" s="95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0"/>
      <c r="AP231" s="170"/>
      <c r="AQ231" s="170"/>
      <c r="AR231" s="170"/>
      <c r="AS231" s="325"/>
      <c r="AT231" s="325"/>
      <c r="AU231" s="325"/>
      <c r="AV231" s="325"/>
      <c r="AW231" s="325"/>
      <c r="AX231" s="170"/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6" t="s">
        <v>2523</v>
      </c>
      <c r="B232" s="316" t="s">
        <v>3168</v>
      </c>
      <c r="C232" s="329" t="s">
        <v>3169</v>
      </c>
      <c r="D232" s="318" t="s">
        <v>18</v>
      </c>
      <c r="E232" s="318" t="s">
        <v>29</v>
      </c>
      <c r="F232" s="318" t="s">
        <v>153</v>
      </c>
      <c r="G232" s="44" t="str">
        <f t="shared" si="1"/>
        <v>Bruno</v>
      </c>
      <c r="H232" s="164" t="s">
        <v>111</v>
      </c>
      <c r="I232" s="46" t="s">
        <v>24</v>
      </c>
      <c r="J232" s="318" t="str">
        <f t="shared" si="2"/>
        <v>Não</v>
      </c>
      <c r="K232" s="319">
        <v>43881.0</v>
      </c>
      <c r="L232" s="95"/>
      <c r="M232" s="95" t="s">
        <v>41</v>
      </c>
      <c r="N232" s="332">
        <v>0.015</v>
      </c>
      <c r="O232" s="318" t="s">
        <v>2528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111</v>
      </c>
      <c r="S232" s="319">
        <v>43881.0</v>
      </c>
      <c r="T232" s="168"/>
      <c r="U232" s="334" t="s">
        <v>3170</v>
      </c>
      <c r="V232" s="45" t="s">
        <v>113</v>
      </c>
      <c r="W232" s="323" t="s">
        <v>3171</v>
      </c>
      <c r="X232" s="95" t="s">
        <v>29</v>
      </c>
      <c r="Y232" s="51" t="str">
        <f t="shared" si="3"/>
        <v>Ativo</v>
      </c>
      <c r="Z232" s="324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115</v>
      </c>
      <c r="AC232" s="95"/>
      <c r="AD232" s="95" t="s">
        <v>2579</v>
      </c>
      <c r="AE232" s="170">
        <v>35996.61</v>
      </c>
      <c r="AF232" s="170">
        <v>637367.5</v>
      </c>
      <c r="AG232" s="170">
        <v>706911.97</v>
      </c>
      <c r="AH232" s="170">
        <v>737631.37</v>
      </c>
      <c r="AI232" s="170">
        <v>794356.68</v>
      </c>
      <c r="AJ232" s="170">
        <v>824053.74</v>
      </c>
      <c r="AK232" s="170">
        <v>906547.85</v>
      </c>
      <c r="AL232" s="170">
        <v>934944.02</v>
      </c>
      <c r="AM232" s="170">
        <v>915819.44</v>
      </c>
      <c r="AN232" s="170">
        <v>934412.95</v>
      </c>
      <c r="AO232" s="170">
        <v>986975.31</v>
      </c>
      <c r="AP232" s="170">
        <v>1007606.02</v>
      </c>
      <c r="AQ232" s="170">
        <v>988796.16</v>
      </c>
      <c r="AR232" s="170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70">
        <v>1061972.65</v>
      </c>
      <c r="AY232" s="170">
        <v>1051591.66</v>
      </c>
      <c r="AZ232" s="170">
        <v>1032584.63</v>
      </c>
      <c r="BA232" s="170">
        <v>1018022.38</v>
      </c>
      <c r="BB232" s="170">
        <v>995888.09</v>
      </c>
      <c r="BC232" s="170">
        <v>987090.24</v>
      </c>
      <c r="BD232" s="170">
        <v>989810.62</v>
      </c>
      <c r="BE232" s="170">
        <v>1012402.22</v>
      </c>
      <c r="BF232" s="170">
        <v>1020342.07</v>
      </c>
      <c r="BG232" s="170">
        <v>1059152.19</v>
      </c>
      <c r="BH232" s="170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6" t="s">
        <v>2523</v>
      </c>
      <c r="B233" s="316" t="s">
        <v>3172</v>
      </c>
      <c r="C233" s="329" t="s">
        <v>3173</v>
      </c>
      <c r="D233" s="318" t="s">
        <v>18</v>
      </c>
      <c r="E233" s="318" t="s">
        <v>175</v>
      </c>
      <c r="F233" s="318" t="s">
        <v>525</v>
      </c>
      <c r="G233" s="44" t="str">
        <f t="shared" si="1"/>
        <v>Augusto</v>
      </c>
      <c r="H233" s="164" t="s">
        <v>147</v>
      </c>
      <c r="I233" s="51" t="s">
        <v>220</v>
      </c>
      <c r="J233" s="318" t="str">
        <f t="shared" si="2"/>
        <v>Não</v>
      </c>
      <c r="K233" s="319">
        <v>44680.0</v>
      </c>
      <c r="L233" s="95"/>
      <c r="M233" s="95" t="s">
        <v>51</v>
      </c>
      <c r="N233" s="332">
        <v>0.007</v>
      </c>
      <c r="O233" s="318" t="s">
        <v>2528</v>
      </c>
      <c r="P233" s="321">
        <v>0.0</v>
      </c>
      <c r="Q233" s="318">
        <f>IFERROR(VLOOKUP(F233,'Cadastro de assessores'!A:B,2,FALSE),"Não Cadastrado")</f>
        <v>12362</v>
      </c>
      <c r="R233" s="318" t="s">
        <v>111</v>
      </c>
      <c r="S233" s="319">
        <v>44680.0</v>
      </c>
      <c r="T233" s="97"/>
      <c r="U233" s="168"/>
      <c r="V233" s="45" t="s">
        <v>113</v>
      </c>
      <c r="W233" s="323" t="s">
        <v>3174</v>
      </c>
      <c r="X233" s="163" t="s">
        <v>46</v>
      </c>
      <c r="Y233" s="51" t="str">
        <f t="shared" si="3"/>
        <v>Ativo</v>
      </c>
      <c r="Z233" s="324"/>
      <c r="AA233" s="95" t="str">
        <f t="shared" si="7"/>
        <v>Varejo</v>
      </c>
      <c r="AB233" s="13" t="s">
        <v>124</v>
      </c>
      <c r="AC233" s="95"/>
      <c r="AD233" s="95" t="s">
        <v>2737</v>
      </c>
      <c r="AE233" s="170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0"/>
      <c r="AS233" s="325"/>
      <c r="AT233" s="325"/>
      <c r="AU233" s="325"/>
      <c r="AV233" s="325"/>
      <c r="AW233" s="325"/>
      <c r="AX233" s="170"/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6" t="s">
        <v>2523</v>
      </c>
      <c r="B234" s="61" t="s">
        <v>3172</v>
      </c>
      <c r="C234" s="364" t="s">
        <v>3175</v>
      </c>
      <c r="D234" s="318" t="s">
        <v>18</v>
      </c>
      <c r="E234" s="318" t="s">
        <v>175</v>
      </c>
      <c r="F234" s="95" t="s">
        <v>525</v>
      </c>
      <c r="G234" s="44" t="str">
        <f t="shared" si="1"/>
        <v>Augusto</v>
      </c>
      <c r="H234" s="330" t="s">
        <v>186</v>
      </c>
      <c r="I234" s="46" t="s">
        <v>24</v>
      </c>
      <c r="J234" s="318" t="str">
        <f t="shared" si="2"/>
        <v>Não</v>
      </c>
      <c r="K234" s="72">
        <v>44628.0</v>
      </c>
      <c r="L234" s="72">
        <v>44638.0</v>
      </c>
      <c r="M234" s="95" t="s">
        <v>51</v>
      </c>
      <c r="N234" s="332">
        <v>0.007</v>
      </c>
      <c r="O234" s="318" t="s">
        <v>2528</v>
      </c>
      <c r="P234" s="321">
        <v>0.0</v>
      </c>
      <c r="Q234" s="95">
        <f>IFERROR(VLOOKUP(F234,'Cadastro de assessores'!A:B,2,FALSE),"Não Cadastrado")</f>
        <v>12362</v>
      </c>
      <c r="R234" s="95" t="s">
        <v>2540</v>
      </c>
      <c r="S234" s="72">
        <v>44628.0</v>
      </c>
      <c r="T234" s="50"/>
      <c r="U234" s="50"/>
      <c r="V234" s="45" t="s">
        <v>113</v>
      </c>
      <c r="W234" s="5" t="s">
        <v>3174</v>
      </c>
      <c r="X234" s="163" t="s">
        <v>46</v>
      </c>
      <c r="Y234" s="51" t="str">
        <f t="shared" si="3"/>
        <v>Encerrado</v>
      </c>
      <c r="Z234" s="324"/>
      <c r="AA234" s="95" t="str">
        <f t="shared" si="7"/>
        <v>Varejo</v>
      </c>
      <c r="AB234" s="13" t="s">
        <v>124</v>
      </c>
      <c r="AC234" s="95"/>
      <c r="AD234" s="95" t="s">
        <v>2737</v>
      </c>
      <c r="AE234" s="190"/>
      <c r="AF234" s="190"/>
      <c r="AG234" s="190"/>
      <c r="AH234" s="190"/>
      <c r="AI234" s="190"/>
      <c r="AJ234" s="190"/>
      <c r="AK234" s="190"/>
      <c r="AL234" s="190"/>
      <c r="AM234" s="190"/>
      <c r="AN234" s="190"/>
      <c r="AO234" s="190"/>
      <c r="AP234" s="190"/>
      <c r="AQ234" s="190"/>
      <c r="AR234" s="190"/>
      <c r="AS234" s="170"/>
      <c r="AT234" s="170"/>
      <c r="AU234" s="170"/>
      <c r="AV234" s="170"/>
      <c r="AW234" s="19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>
        <v>352755.15</v>
      </c>
      <c r="BH234" s="170">
        <v>356409.65</v>
      </c>
      <c r="BI234" s="337" t="s">
        <v>2543</v>
      </c>
      <c r="BJ234" s="170">
        <v>0.0</v>
      </c>
      <c r="BK234" s="170" t="s">
        <v>2543</v>
      </c>
      <c r="BL234" s="170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6" t="s">
        <v>2523</v>
      </c>
      <c r="B235" s="42" t="s">
        <v>1549</v>
      </c>
      <c r="C235" s="328" t="s">
        <v>3176</v>
      </c>
      <c r="D235" s="318" t="s">
        <v>18</v>
      </c>
      <c r="E235" s="318" t="s">
        <v>175</v>
      </c>
      <c r="F235" s="95" t="s">
        <v>176</v>
      </c>
      <c r="G235" s="44" t="str">
        <f t="shared" si="1"/>
        <v>Augusto</v>
      </c>
      <c r="H235" s="330" t="s">
        <v>147</v>
      </c>
      <c r="I235" s="51" t="s">
        <v>220</v>
      </c>
      <c r="J235" s="318" t="str">
        <f t="shared" si="2"/>
        <v>Não</v>
      </c>
      <c r="K235" s="72">
        <v>44357.0</v>
      </c>
      <c r="L235" s="95"/>
      <c r="M235" s="95" t="s">
        <v>41</v>
      </c>
      <c r="N235" s="332">
        <v>0.015</v>
      </c>
      <c r="O235" s="318" t="s">
        <v>42</v>
      </c>
      <c r="P235" s="321">
        <v>0.1</v>
      </c>
      <c r="Q235" s="93" t="str">
        <f>IFERROR(VLOOKUP(F235,'Cadastro de assessores'!A:B,2,FALSE),"Não Cadastrado")</f>
        <v>250</v>
      </c>
      <c r="R235" s="318" t="s">
        <v>111</v>
      </c>
      <c r="S235" s="72">
        <v>44351.0</v>
      </c>
      <c r="T235" s="50"/>
      <c r="U235" s="50"/>
      <c r="V235" s="45" t="s">
        <v>113</v>
      </c>
      <c r="W235" s="5" t="s">
        <v>1551</v>
      </c>
      <c r="X235" s="163" t="s">
        <v>179</v>
      </c>
      <c r="Y235" s="51" t="str">
        <f t="shared" si="3"/>
        <v>Ativo</v>
      </c>
      <c r="Z235" s="324"/>
      <c r="AA235" s="95" t="str">
        <f t="shared" si="7"/>
        <v>Varejo</v>
      </c>
      <c r="AB235" s="13" t="s">
        <v>124</v>
      </c>
      <c r="AC235" s="95"/>
      <c r="AD235" s="95" t="s">
        <v>2586</v>
      </c>
      <c r="AE235" s="190"/>
      <c r="AF235" s="190"/>
      <c r="AG235" s="190"/>
      <c r="AH235" s="190"/>
      <c r="AI235" s="190"/>
      <c r="AJ235" s="190"/>
      <c r="AK235" s="190"/>
      <c r="AL235" s="190"/>
      <c r="AM235" s="190"/>
      <c r="AN235" s="190"/>
      <c r="AO235" s="190"/>
      <c r="AP235" s="190"/>
      <c r="AQ235" s="190"/>
      <c r="AR235" s="190"/>
      <c r="AS235" s="325"/>
      <c r="AT235" s="325"/>
      <c r="AU235" s="325"/>
      <c r="AV235" s="325"/>
      <c r="AW235" s="190"/>
      <c r="AX235" s="170">
        <v>161782.08</v>
      </c>
      <c r="AY235" s="170">
        <v>159098.44</v>
      </c>
      <c r="AZ235" s="170">
        <v>154354.4</v>
      </c>
      <c r="BA235" s="170">
        <v>151041.18</v>
      </c>
      <c r="BB235" s="170">
        <v>146798.55</v>
      </c>
      <c r="BC235" s="170">
        <v>156423.26</v>
      </c>
      <c r="BD235" s="170">
        <v>157930.29</v>
      </c>
      <c r="BE235" s="170">
        <v>163050.13</v>
      </c>
      <c r="BF235" s="170">
        <v>166293.9</v>
      </c>
      <c r="BG235" s="170">
        <v>171592.71</v>
      </c>
      <c r="BH235" s="170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6" t="s">
        <v>2523</v>
      </c>
      <c r="B236" s="316" t="s">
        <v>3177</v>
      </c>
      <c r="C236" s="329" t="s">
        <v>3178</v>
      </c>
      <c r="D236" s="318" t="s">
        <v>2636</v>
      </c>
      <c r="E236" s="318" t="s">
        <v>29</v>
      </c>
      <c r="F236" s="318" t="s">
        <v>2636</v>
      </c>
      <c r="G236" s="44" t="str">
        <f t="shared" si="1"/>
        <v>Breno</v>
      </c>
      <c r="H236" s="164" t="s">
        <v>111</v>
      </c>
      <c r="I236" s="46" t="s">
        <v>24</v>
      </c>
      <c r="J236" s="318" t="str">
        <f t="shared" si="2"/>
        <v>Não</v>
      </c>
      <c r="K236" s="319">
        <v>43944.0</v>
      </c>
      <c r="L236" s="95"/>
      <c r="M236" s="95" t="s">
        <v>190</v>
      </c>
      <c r="N236" s="332">
        <v>0.025</v>
      </c>
      <c r="O236" s="318" t="s">
        <v>191</v>
      </c>
      <c r="P236" s="321">
        <v>0.2</v>
      </c>
      <c r="Q236" s="318" t="str">
        <f>IFERROR(VLOOKUP(F236,'Cadastro de assessores'!A:B,2,FALSE),"Não Cadastrado")</f>
        <v>22400</v>
      </c>
      <c r="R236" s="318" t="s">
        <v>111</v>
      </c>
      <c r="S236" s="319">
        <v>43944.0</v>
      </c>
      <c r="T236" s="168"/>
      <c r="U236" s="168"/>
      <c r="V236" s="45" t="s">
        <v>113</v>
      </c>
      <c r="W236" s="323" t="s">
        <v>3179</v>
      </c>
      <c r="X236" s="95" t="s">
        <v>29</v>
      </c>
      <c r="Y236" s="51" t="str">
        <f t="shared" si="3"/>
        <v>Ativo</v>
      </c>
      <c r="Z236" s="324"/>
      <c r="AA236" s="95" t="str">
        <f t="shared" si="7"/>
        <v>Varejo</v>
      </c>
      <c r="AB236" s="13" t="s">
        <v>124</v>
      </c>
      <c r="AC236" s="95"/>
      <c r="AD236" s="95" t="s">
        <v>2557</v>
      </c>
      <c r="AE236" s="170">
        <v>0.0</v>
      </c>
      <c r="AF236" s="170">
        <v>0.0</v>
      </c>
      <c r="AG236" s="170">
        <v>0.0</v>
      </c>
      <c r="AH236" s="170">
        <v>185447.07</v>
      </c>
      <c r="AI236" s="170">
        <v>193182.73</v>
      </c>
      <c r="AJ236" s="170">
        <v>202096.52</v>
      </c>
      <c r="AK236" s="170">
        <v>210272.13</v>
      </c>
      <c r="AL236" s="170">
        <v>198919.42</v>
      </c>
      <c r="AM236" s="170">
        <v>189756.16</v>
      </c>
      <c r="AN236" s="170">
        <v>189627.21</v>
      </c>
      <c r="AO236" s="170">
        <v>222915.18</v>
      </c>
      <c r="AP236" s="170">
        <v>232290.54</v>
      </c>
      <c r="AQ236" s="170">
        <v>222639.39</v>
      </c>
      <c r="AR236" s="170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70">
        <v>228486.51</v>
      </c>
      <c r="AY236" s="170">
        <v>221221.47</v>
      </c>
      <c r="AZ236" s="170">
        <v>211579.41</v>
      </c>
      <c r="BA236" s="170">
        <v>201165.32</v>
      </c>
      <c r="BB236" s="170">
        <v>189214.95</v>
      </c>
      <c r="BC236" s="170">
        <v>184019.43</v>
      </c>
      <c r="BD236" s="170">
        <v>183815.13</v>
      </c>
      <c r="BE236" s="170">
        <v>192454.65</v>
      </c>
      <c r="BF236" s="170">
        <v>195092.59</v>
      </c>
      <c r="BG236" s="170">
        <v>209402.86</v>
      </c>
      <c r="BH236" s="170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6" t="s">
        <v>2523</v>
      </c>
      <c r="B237" s="42" t="s">
        <v>3180</v>
      </c>
      <c r="C237" s="45">
        <v>4652772.0</v>
      </c>
      <c r="D237" s="318" t="s">
        <v>18</v>
      </c>
      <c r="E237" s="318" t="s">
        <v>175</v>
      </c>
      <c r="F237" s="163" t="s">
        <v>2611</v>
      </c>
      <c r="G237" s="44" t="str">
        <f t="shared" si="1"/>
        <v>Augusto</v>
      </c>
      <c r="H237" s="330" t="s">
        <v>186</v>
      </c>
      <c r="I237" s="46" t="s">
        <v>24</v>
      </c>
      <c r="J237" s="318" t="str">
        <f t="shared" si="2"/>
        <v>Não</v>
      </c>
      <c r="K237" s="95" t="s">
        <v>3181</v>
      </c>
      <c r="L237" s="72">
        <v>44777.0</v>
      </c>
      <c r="M237" s="95" t="s">
        <v>51</v>
      </c>
      <c r="N237" s="332">
        <v>0.007</v>
      </c>
      <c r="O237" s="318" t="s">
        <v>2528</v>
      </c>
      <c r="P237" s="321">
        <v>0.0</v>
      </c>
      <c r="Q237" s="95" t="str">
        <f>IFERROR(VLOOKUP(F237,'Cadastro de assessores'!A:B,2,FALSE),"Não Cadastrado")</f>
        <v>22066</v>
      </c>
      <c r="R237" s="382" t="s">
        <v>2540</v>
      </c>
      <c r="S237" s="45"/>
      <c r="T237" s="50"/>
      <c r="U237" s="50"/>
      <c r="V237" s="45" t="s">
        <v>113</v>
      </c>
      <c r="W237" s="5" t="s">
        <v>3182</v>
      </c>
      <c r="X237" s="163" t="s">
        <v>179</v>
      </c>
      <c r="Y237" s="51" t="str">
        <f t="shared" si="3"/>
        <v>Encerrado</v>
      </c>
      <c r="Z237" s="324"/>
      <c r="AA237" s="95" t="str">
        <f t="shared" si="7"/>
        <v>Varejo</v>
      </c>
      <c r="AB237" s="13" t="s">
        <v>124</v>
      </c>
      <c r="AC237" s="95"/>
      <c r="AD237" s="95" t="s">
        <v>2586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0"/>
      <c r="AQ237" s="170"/>
      <c r="AR237" s="325"/>
      <c r="AS237" s="325"/>
      <c r="AT237" s="325"/>
      <c r="AU237" s="325"/>
      <c r="AV237" s="325"/>
      <c r="AW237" s="170"/>
      <c r="AX237" s="170"/>
      <c r="AY237" s="170"/>
      <c r="AZ237" s="170"/>
      <c r="BA237" s="170"/>
      <c r="BB237" s="170"/>
      <c r="BC237" s="41"/>
      <c r="BD237" s="41"/>
      <c r="BE237" s="170">
        <v>100502.83</v>
      </c>
      <c r="BF237" s="170">
        <v>101161.47</v>
      </c>
      <c r="BG237" s="170">
        <v>103039.68</v>
      </c>
      <c r="BH237" s="170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6" t="s">
        <v>2523</v>
      </c>
      <c r="B238" s="316" t="s">
        <v>3183</v>
      </c>
      <c r="C238" s="317" t="s">
        <v>3184</v>
      </c>
      <c r="D238" s="318" t="s">
        <v>18</v>
      </c>
      <c r="E238" s="318" t="s">
        <v>175</v>
      </c>
      <c r="F238" s="318" t="s">
        <v>176</v>
      </c>
      <c r="G238" s="44" t="str">
        <f t="shared" si="1"/>
        <v>Augusto</v>
      </c>
      <c r="H238" s="164" t="s">
        <v>147</v>
      </c>
      <c r="I238" s="51" t="s">
        <v>220</v>
      </c>
      <c r="J238" s="318" t="str">
        <f t="shared" si="2"/>
        <v>Não</v>
      </c>
      <c r="K238" s="319">
        <v>44797.0</v>
      </c>
      <c r="L238" s="95"/>
      <c r="M238" s="95" t="s">
        <v>112</v>
      </c>
      <c r="N238" s="320">
        <v>0.012</v>
      </c>
      <c r="O238" s="318" t="s">
        <v>2528</v>
      </c>
      <c r="P238" s="321">
        <v>0.0</v>
      </c>
      <c r="Q238" s="95" t="str">
        <f>IFERROR(VLOOKUP(F238,'Cadastro de assessores'!A:B,2,FALSE),"Não Cadastrado")</f>
        <v>250</v>
      </c>
      <c r="R238" s="318" t="s">
        <v>111</v>
      </c>
      <c r="S238" s="319">
        <v>44792.0</v>
      </c>
      <c r="T238" s="97"/>
      <c r="U238" s="322"/>
      <c r="V238" s="45" t="s">
        <v>113</v>
      </c>
      <c r="W238" s="323" t="s">
        <v>1565</v>
      </c>
      <c r="X238" s="11" t="s">
        <v>179</v>
      </c>
      <c r="Y238" s="51" t="str">
        <f t="shared" si="3"/>
        <v>Ativo</v>
      </c>
      <c r="Z238" s="324"/>
      <c r="AA238" s="95" t="str">
        <f t="shared" si="7"/>
        <v/>
      </c>
      <c r="AB238" s="13" t="s">
        <v>124</v>
      </c>
      <c r="AC238" s="95"/>
      <c r="AD238" s="318"/>
      <c r="AE238" s="170"/>
      <c r="AF238" s="170"/>
      <c r="AG238" s="170"/>
      <c r="AH238" s="170"/>
      <c r="AI238" s="170"/>
      <c r="AJ238" s="170"/>
      <c r="AK238" s="170"/>
      <c r="AL238" s="170"/>
      <c r="AM238" s="170"/>
      <c r="AN238" s="170"/>
      <c r="AO238" s="170"/>
      <c r="AP238" s="170"/>
      <c r="AQ238" s="170"/>
      <c r="AR238" s="170"/>
      <c r="AS238" s="325"/>
      <c r="AT238" s="325"/>
      <c r="AU238" s="325"/>
      <c r="AV238" s="325"/>
      <c r="AW238" s="325"/>
      <c r="AX238" s="170"/>
      <c r="AY238" s="170"/>
      <c r="AZ238" s="170"/>
      <c r="BA238" s="170"/>
      <c r="BB238" s="170"/>
      <c r="BC238" s="170"/>
      <c r="BD238" s="170"/>
      <c r="BE238" s="170"/>
      <c r="BF238" s="170"/>
      <c r="BG238" s="170"/>
      <c r="BH238" s="170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6" t="s">
        <v>2523</v>
      </c>
      <c r="B239" s="316" t="s">
        <v>3185</v>
      </c>
      <c r="C239" s="317" t="s">
        <v>3186</v>
      </c>
      <c r="D239" s="318" t="s">
        <v>2636</v>
      </c>
      <c r="E239" s="318" t="s">
        <v>29</v>
      </c>
      <c r="F239" s="318" t="s">
        <v>2636</v>
      </c>
      <c r="G239" s="44" t="str">
        <f t="shared" si="1"/>
        <v>Augusto</v>
      </c>
      <c r="H239" s="164" t="s">
        <v>147</v>
      </c>
      <c r="I239" s="51" t="s">
        <v>220</v>
      </c>
      <c r="J239" s="318" t="str">
        <f t="shared" si="2"/>
        <v>Não</v>
      </c>
      <c r="K239" s="319">
        <v>43538.0</v>
      </c>
      <c r="L239" s="95"/>
      <c r="M239" s="95" t="s">
        <v>190</v>
      </c>
      <c r="N239" s="320">
        <v>0.01</v>
      </c>
      <c r="O239" s="318" t="s">
        <v>191</v>
      </c>
      <c r="P239" s="321">
        <v>0.2</v>
      </c>
      <c r="Q239" s="318" t="str">
        <f>IFERROR(VLOOKUP(F239,'Cadastro de assessores'!A:B,2,FALSE),"Não Cadastrado")</f>
        <v>22400</v>
      </c>
      <c r="R239" s="318" t="s">
        <v>111</v>
      </c>
      <c r="S239" s="319">
        <v>43538.0</v>
      </c>
      <c r="T239" s="168"/>
      <c r="U239" s="168"/>
      <c r="V239" s="45" t="s">
        <v>113</v>
      </c>
      <c r="W239" s="323" t="s">
        <v>3187</v>
      </c>
      <c r="X239" s="93" t="s">
        <v>29</v>
      </c>
      <c r="Y239" s="51" t="str">
        <f t="shared" si="3"/>
        <v>Ativo</v>
      </c>
      <c r="Z239" s="324"/>
      <c r="AA239" s="95" t="str">
        <f t="shared" si="7"/>
        <v>Varejo</v>
      </c>
      <c r="AB239" s="13" t="s">
        <v>124</v>
      </c>
      <c r="AC239" s="95"/>
      <c r="AD239" s="318" t="s">
        <v>2568</v>
      </c>
      <c r="AE239" s="170">
        <v>135222.59</v>
      </c>
      <c r="AF239" s="170">
        <v>129076.26</v>
      </c>
      <c r="AG239" s="170">
        <v>101871.14</v>
      </c>
      <c r="AH239" s="170">
        <v>107079.43</v>
      </c>
      <c r="AI239" s="170">
        <v>110538.03</v>
      </c>
      <c r="AJ239" s="170">
        <v>114857.2</v>
      </c>
      <c r="AK239" s="170">
        <v>122965.54</v>
      </c>
      <c r="AL239" s="170">
        <v>118978.0</v>
      </c>
      <c r="AM239" s="170">
        <v>114221.6</v>
      </c>
      <c r="AN239" s="170">
        <v>118495.83</v>
      </c>
      <c r="AO239" s="170">
        <v>132258.15</v>
      </c>
      <c r="AP239" s="170">
        <v>136167.09</v>
      </c>
      <c r="AQ239" s="170">
        <v>135000.13</v>
      </c>
      <c r="AR239" s="170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70">
        <v>133190.23</v>
      </c>
      <c r="AY239" s="170">
        <v>129654.29</v>
      </c>
      <c r="AZ239" s="170">
        <v>123802.05</v>
      </c>
      <c r="BA239" s="170">
        <v>117385.69</v>
      </c>
      <c r="BB239" s="170">
        <v>110794.35</v>
      </c>
      <c r="BC239" s="170">
        <v>107803.91</v>
      </c>
      <c r="BD239" s="170">
        <v>107098.03</v>
      </c>
      <c r="BE239" s="170">
        <v>113986.28</v>
      </c>
      <c r="BF239" s="170">
        <v>114608.11</v>
      </c>
      <c r="BG239" s="170">
        <v>123460.29</v>
      </c>
      <c r="BH239" s="170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6" t="s">
        <v>2523</v>
      </c>
      <c r="B240" s="316" t="s">
        <v>3188</v>
      </c>
      <c r="C240" s="317" t="s">
        <v>3189</v>
      </c>
      <c r="D240" s="318" t="s">
        <v>2526</v>
      </c>
      <c r="E240" s="318" t="s">
        <v>29</v>
      </c>
      <c r="F240" s="318" t="s">
        <v>2527</v>
      </c>
      <c r="G240" s="44" t="str">
        <f t="shared" si="1"/>
        <v>Augusto</v>
      </c>
      <c r="H240" s="164" t="s">
        <v>147</v>
      </c>
      <c r="I240" s="51" t="s">
        <v>220</v>
      </c>
      <c r="J240" s="318" t="str">
        <f t="shared" si="2"/>
        <v>Não</v>
      </c>
      <c r="K240" s="319">
        <v>43601.0</v>
      </c>
      <c r="L240" s="95"/>
      <c r="M240" s="95" t="s">
        <v>190</v>
      </c>
      <c r="N240" s="320">
        <v>0.02</v>
      </c>
      <c r="O240" s="318" t="s">
        <v>191</v>
      </c>
      <c r="P240" s="321">
        <v>0.2</v>
      </c>
      <c r="Q240" s="318" t="str">
        <f>IFERROR(VLOOKUP(F240,'Cadastro de assessores'!A:B,2,FALSE),"Não Cadastrado")</f>
        <v>17573</v>
      </c>
      <c r="R240" s="318" t="s">
        <v>111</v>
      </c>
      <c r="S240" s="319">
        <v>43601.0</v>
      </c>
      <c r="T240" s="168"/>
      <c r="U240" s="168"/>
      <c r="V240" s="45" t="s">
        <v>113</v>
      </c>
      <c r="W240" s="323" t="s">
        <v>3190</v>
      </c>
      <c r="X240" s="95" t="s">
        <v>29</v>
      </c>
      <c r="Y240" s="51" t="str">
        <f t="shared" si="3"/>
        <v>Ativo</v>
      </c>
      <c r="Z240" s="324"/>
      <c r="AA240" s="95" t="str">
        <f t="shared" si="7"/>
        <v>Varejo</v>
      </c>
      <c r="AB240" s="13" t="s">
        <v>124</v>
      </c>
      <c r="AC240" s="95"/>
      <c r="AD240" s="95" t="s">
        <v>2579</v>
      </c>
      <c r="AE240" s="170">
        <v>74487.92</v>
      </c>
      <c r="AF240" s="170">
        <v>138320.85</v>
      </c>
      <c r="AG240" s="170">
        <v>110088.9</v>
      </c>
      <c r="AH240" s="170">
        <v>116710.29</v>
      </c>
      <c r="AI240" s="170">
        <v>119955.61</v>
      </c>
      <c r="AJ240" s="170">
        <v>127104.81</v>
      </c>
      <c r="AK240" s="170">
        <v>137000.97</v>
      </c>
      <c r="AL240" s="170">
        <v>129844.11</v>
      </c>
      <c r="AM240" s="170">
        <v>123965.85</v>
      </c>
      <c r="AN240" s="170">
        <v>128991.2</v>
      </c>
      <c r="AO240" s="170">
        <v>143734.09</v>
      </c>
      <c r="AP240" s="170">
        <v>148153.69</v>
      </c>
      <c r="AQ240" s="170">
        <v>141505.66</v>
      </c>
      <c r="AR240" s="170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70">
        <v>144636.62</v>
      </c>
      <c r="AY240" s="170">
        <v>140552.72</v>
      </c>
      <c r="AZ240" s="170">
        <v>134008.87</v>
      </c>
      <c r="BA240" s="170">
        <v>127034.87</v>
      </c>
      <c r="BB240" s="170">
        <v>119444.27</v>
      </c>
      <c r="BC240" s="170">
        <v>115543.24</v>
      </c>
      <c r="BD240" s="170">
        <v>116333.79</v>
      </c>
      <c r="BE240" s="170">
        <v>123455.83</v>
      </c>
      <c r="BF240" s="170">
        <v>124897.14</v>
      </c>
      <c r="BG240" s="170">
        <v>133933.97</v>
      </c>
      <c r="BH240" s="170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6" t="s">
        <v>2523</v>
      </c>
      <c r="B241" s="42" t="s">
        <v>3191</v>
      </c>
      <c r="C241" s="364" t="s">
        <v>3192</v>
      </c>
      <c r="D241" s="318" t="s">
        <v>18</v>
      </c>
      <c r="E241" s="318" t="s">
        <v>175</v>
      </c>
      <c r="F241" s="95" t="s">
        <v>197</v>
      </c>
      <c r="G241" s="44" t="str">
        <f t="shared" si="1"/>
        <v>Augusto</v>
      </c>
      <c r="H241" s="330" t="s">
        <v>186</v>
      </c>
      <c r="I241" s="46" t="s">
        <v>24</v>
      </c>
      <c r="J241" s="318" t="str">
        <f t="shared" si="2"/>
        <v>Não</v>
      </c>
      <c r="K241" s="331">
        <v>44322.0</v>
      </c>
      <c r="L241" s="331">
        <v>44652.0</v>
      </c>
      <c r="M241" s="95" t="s">
        <v>41</v>
      </c>
      <c r="N241" s="332">
        <v>0.015</v>
      </c>
      <c r="O241" s="318" t="s">
        <v>42</v>
      </c>
      <c r="P241" s="321">
        <v>0.1</v>
      </c>
      <c r="Q241" s="95" t="str">
        <f>IFERROR(VLOOKUP(F241,'Cadastro de assessores'!A:B,2,FALSE),"Não Cadastrado")</f>
        <v>28411</v>
      </c>
      <c r="R241" s="95" t="s">
        <v>2540</v>
      </c>
      <c r="S241" s="331">
        <v>44322.0</v>
      </c>
      <c r="T241" s="50"/>
      <c r="U241" s="50"/>
      <c r="V241" s="45" t="s">
        <v>113</v>
      </c>
      <c r="W241" s="5" t="s">
        <v>3193</v>
      </c>
      <c r="X241" s="163" t="s">
        <v>179</v>
      </c>
      <c r="Y241" s="51" t="str">
        <f t="shared" si="3"/>
        <v>Encerrado</v>
      </c>
      <c r="Z241" s="324"/>
      <c r="AA241" s="95" t="str">
        <f t="shared" si="7"/>
        <v/>
      </c>
      <c r="AB241" s="95"/>
      <c r="AC241" s="95"/>
      <c r="AD241" s="95" t="s">
        <v>2586</v>
      </c>
      <c r="AE241" s="190"/>
      <c r="AF241" s="190"/>
      <c r="AG241" s="190"/>
      <c r="AH241" s="190"/>
      <c r="AI241" s="190"/>
      <c r="AJ241" s="190"/>
      <c r="AK241" s="190"/>
      <c r="AL241" s="190"/>
      <c r="AM241" s="190"/>
      <c r="AN241" s="190"/>
      <c r="AO241" s="190"/>
      <c r="AP241" s="190"/>
      <c r="AQ241" s="190"/>
      <c r="AR241" s="170"/>
      <c r="AS241" s="170"/>
      <c r="AT241" s="170"/>
      <c r="AU241" s="170"/>
      <c r="AV241" s="170"/>
      <c r="AW241" s="170">
        <v>322521.53</v>
      </c>
      <c r="AX241" s="170">
        <v>274157.47</v>
      </c>
      <c r="AY241" s="170">
        <v>185038.99</v>
      </c>
      <c r="AZ241" s="170">
        <v>83591.85</v>
      </c>
      <c r="BA241" s="170">
        <v>70957.78</v>
      </c>
      <c r="BB241" s="170">
        <v>38698.7</v>
      </c>
      <c r="BC241" s="170">
        <v>34560.61</v>
      </c>
      <c r="BD241" s="170">
        <v>24666.4</v>
      </c>
      <c r="BE241" s="170">
        <v>22481.9</v>
      </c>
      <c r="BF241" s="170">
        <v>16879.38</v>
      </c>
      <c r="BG241" s="170">
        <v>15010.14</v>
      </c>
      <c r="BH241" s="170">
        <v>0.0</v>
      </c>
      <c r="BI241" s="170" t="s">
        <v>2543</v>
      </c>
      <c r="BJ241" s="170">
        <v>0.0</v>
      </c>
      <c r="BK241" s="170" t="s">
        <v>2543</v>
      </c>
      <c r="BL241" s="170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6" t="s">
        <v>2523</v>
      </c>
      <c r="B242" s="234" t="s">
        <v>3194</v>
      </c>
      <c r="C242" s="354" t="s">
        <v>3195</v>
      </c>
      <c r="D242" s="318" t="s">
        <v>18</v>
      </c>
      <c r="E242" s="318" t="s">
        <v>175</v>
      </c>
      <c r="F242" s="95" t="s">
        <v>2611</v>
      </c>
      <c r="G242" s="44" t="str">
        <f t="shared" si="1"/>
        <v>Augusto</v>
      </c>
      <c r="H242" s="330" t="s">
        <v>186</v>
      </c>
      <c r="I242" s="46" t="s">
        <v>24</v>
      </c>
      <c r="J242" s="318" t="str">
        <f t="shared" si="2"/>
        <v>Não</v>
      </c>
      <c r="K242" s="331">
        <v>44279.0</v>
      </c>
      <c r="L242" s="72">
        <v>44473.0</v>
      </c>
      <c r="M242" s="95" t="s">
        <v>270</v>
      </c>
      <c r="N242" s="332">
        <v>0.02</v>
      </c>
      <c r="O242" s="318" t="s">
        <v>42</v>
      </c>
      <c r="P242" s="321">
        <v>0.2</v>
      </c>
      <c r="Q242" s="95" t="str">
        <f>IFERROR(VLOOKUP(F242,'Cadastro de assessores'!A:B,2,FALSE),"Não Cadastrado")</f>
        <v>22066</v>
      </c>
      <c r="R242" s="95" t="s">
        <v>2540</v>
      </c>
      <c r="S242" s="331">
        <v>44279.0</v>
      </c>
      <c r="T242" s="168"/>
      <c r="U242" s="168"/>
      <c r="V242" s="45" t="s">
        <v>113</v>
      </c>
      <c r="W242" s="13" t="s">
        <v>3196</v>
      </c>
      <c r="X242" s="163" t="s">
        <v>179</v>
      </c>
      <c r="Y242" s="51" t="str">
        <f t="shared" si="3"/>
        <v>Encerrado</v>
      </c>
      <c r="Z242" s="324"/>
      <c r="AA242" s="95" t="str">
        <f t="shared" si="7"/>
        <v/>
      </c>
      <c r="AB242" s="95"/>
      <c r="AC242" s="95"/>
      <c r="AD242" s="95" t="s">
        <v>2586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70"/>
      <c r="AS242" s="170"/>
      <c r="AT242" s="170">
        <v>255831.81</v>
      </c>
      <c r="AU242" s="170"/>
      <c r="AV242" s="170">
        <v>284899.14</v>
      </c>
      <c r="AW242" s="170">
        <v>267778.18</v>
      </c>
      <c r="AX242" s="170">
        <v>265811.13</v>
      </c>
      <c r="AY242" s="170">
        <v>261252.15</v>
      </c>
      <c r="AZ242" s="170">
        <v>253344.82</v>
      </c>
      <c r="BA242" s="170">
        <v>237009.79</v>
      </c>
      <c r="BB242" s="170"/>
      <c r="BC242" s="170"/>
      <c r="BD242" s="170"/>
      <c r="BE242" s="170"/>
      <c r="BF242" s="170">
        <v>0.0</v>
      </c>
      <c r="BG242" s="170">
        <v>0.0</v>
      </c>
      <c r="BH242" s="170">
        <v>0.0</v>
      </c>
      <c r="BI242" s="170" t="s">
        <v>2543</v>
      </c>
      <c r="BJ242" s="170">
        <v>0.0</v>
      </c>
      <c r="BK242" s="170" t="s">
        <v>2543</v>
      </c>
      <c r="BL242" s="170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6" t="s">
        <v>2523</v>
      </c>
      <c r="B243" s="42" t="s">
        <v>3197</v>
      </c>
      <c r="C243" s="328" t="s">
        <v>3198</v>
      </c>
      <c r="D243" s="318" t="s">
        <v>18</v>
      </c>
      <c r="E243" s="318" t="s">
        <v>29</v>
      </c>
      <c r="F243" s="318" t="s">
        <v>3199</v>
      </c>
      <c r="G243" s="44" t="str">
        <f t="shared" si="1"/>
        <v>Augusto</v>
      </c>
      <c r="H243" s="164" t="s">
        <v>147</v>
      </c>
      <c r="I243" s="51" t="s">
        <v>220</v>
      </c>
      <c r="J243" s="318" t="str">
        <f t="shared" si="2"/>
        <v>Não</v>
      </c>
      <c r="K243" s="319"/>
      <c r="L243" s="45"/>
      <c r="M243" s="95" t="s">
        <v>51</v>
      </c>
      <c r="N243" s="116">
        <v>0.007</v>
      </c>
      <c r="O243" s="318" t="s">
        <v>2528</v>
      </c>
      <c r="P243" s="321">
        <v>0.0</v>
      </c>
      <c r="Q243" s="95">
        <f>IFERROR(VLOOKUP(F243,'Cadastro de assessores'!A:B,2,FALSE),"Não Cadastrado")</f>
        <v>12355</v>
      </c>
      <c r="R243" s="318" t="s">
        <v>147</v>
      </c>
      <c r="S243" s="318" t="s">
        <v>2577</v>
      </c>
      <c r="T243" s="50"/>
      <c r="U243" s="50"/>
      <c r="V243" s="45" t="s">
        <v>113</v>
      </c>
      <c r="W243" s="5" t="s">
        <v>3200</v>
      </c>
      <c r="X243" s="5" t="s">
        <v>29</v>
      </c>
      <c r="Y243" s="51" t="str">
        <f t="shared" si="3"/>
        <v>Inativo</v>
      </c>
      <c r="Z243" s="324"/>
      <c r="AA243" s="95" t="str">
        <f t="shared" si="7"/>
        <v/>
      </c>
      <c r="AB243" s="13" t="s">
        <v>124</v>
      </c>
      <c r="AC243" s="95"/>
      <c r="AD243" s="95"/>
      <c r="AE243" s="190"/>
      <c r="AF243" s="190"/>
      <c r="AG243" s="190"/>
      <c r="AH243" s="190"/>
      <c r="AI243" s="190"/>
      <c r="AJ243" s="190"/>
      <c r="AK243" s="190"/>
      <c r="AL243" s="190"/>
      <c r="AM243" s="190"/>
      <c r="AN243" s="190"/>
      <c r="AO243" s="190"/>
      <c r="AP243" s="190"/>
      <c r="AQ243" s="190"/>
      <c r="AR243" s="170"/>
      <c r="AS243" s="170"/>
      <c r="AT243" s="170"/>
      <c r="AU243" s="170"/>
      <c r="AV243" s="170"/>
      <c r="AW243" s="170"/>
      <c r="AX243" s="170"/>
      <c r="AY243" s="170"/>
      <c r="AZ243" s="170"/>
      <c r="BA243" s="170"/>
      <c r="BB243" s="170"/>
      <c r="BC243" s="170"/>
      <c r="BD243" s="170"/>
      <c r="BE243" s="170"/>
      <c r="BF243" s="170"/>
      <c r="BG243" s="170"/>
      <c r="BH243" s="170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6" t="s">
        <v>2523</v>
      </c>
      <c r="B244" s="42" t="s">
        <v>3201</v>
      </c>
      <c r="C244" s="328" t="s">
        <v>3202</v>
      </c>
      <c r="D244" s="318" t="s">
        <v>18</v>
      </c>
      <c r="E244" s="318" t="s">
        <v>175</v>
      </c>
      <c r="F244" s="318" t="s">
        <v>176</v>
      </c>
      <c r="G244" s="44" t="str">
        <f t="shared" si="1"/>
        <v>Augusto</v>
      </c>
      <c r="H244" s="164" t="s">
        <v>147</v>
      </c>
      <c r="I244" s="51" t="s">
        <v>220</v>
      </c>
      <c r="J244" s="318" t="str">
        <f t="shared" si="2"/>
        <v>Não</v>
      </c>
      <c r="K244" s="319">
        <v>44323.0</v>
      </c>
      <c r="L244" s="45"/>
      <c r="M244" s="95" t="s">
        <v>194</v>
      </c>
      <c r="N244" s="116">
        <v>0.008</v>
      </c>
      <c r="O244" s="318" t="s">
        <v>2528</v>
      </c>
      <c r="P244" s="321">
        <v>0.0</v>
      </c>
      <c r="Q244" s="318" t="str">
        <f>IFERROR(VLOOKUP(F244,'Cadastro de assessores'!A:B,2,FALSE),"Não Cadastrado")</f>
        <v>250</v>
      </c>
      <c r="R244" s="318" t="s">
        <v>111</v>
      </c>
      <c r="S244" s="319">
        <v>44323.0</v>
      </c>
      <c r="T244" s="97"/>
      <c r="U244" s="50"/>
      <c r="V244" s="45" t="s">
        <v>365</v>
      </c>
      <c r="W244" s="5" t="s">
        <v>3203</v>
      </c>
      <c r="X244" s="163" t="s">
        <v>179</v>
      </c>
      <c r="Y244" s="51" t="str">
        <f t="shared" si="3"/>
        <v>Ativo</v>
      </c>
      <c r="Z244" s="324"/>
      <c r="AA244" s="95" t="str">
        <f t="shared" si="7"/>
        <v>Varejo</v>
      </c>
      <c r="AB244" s="13" t="s">
        <v>124</v>
      </c>
      <c r="AC244" s="95"/>
      <c r="AD244" s="95" t="s">
        <v>2536</v>
      </c>
      <c r="AE244" s="190"/>
      <c r="AF244" s="190"/>
      <c r="AG244" s="190"/>
      <c r="AH244" s="190"/>
      <c r="AI244" s="190"/>
      <c r="AJ244" s="190"/>
      <c r="AK244" s="190"/>
      <c r="AL244" s="190"/>
      <c r="AM244" s="190"/>
      <c r="AN244" s="190"/>
      <c r="AO244" s="190"/>
      <c r="AP244" s="190"/>
      <c r="AQ244" s="190"/>
      <c r="AR244" s="170"/>
      <c r="AS244" s="170"/>
      <c r="AT244" s="170"/>
      <c r="AU244" s="170"/>
      <c r="AV244" s="170"/>
      <c r="AW244" s="170">
        <v>255422.59</v>
      </c>
      <c r="AX244" s="170">
        <v>248460.75</v>
      </c>
      <c r="AY244" s="170">
        <v>398120.62</v>
      </c>
      <c r="AZ244" s="170">
        <v>510683.39</v>
      </c>
      <c r="BA244" s="170">
        <v>502475.43</v>
      </c>
      <c r="BB244" s="170">
        <v>529489.32</v>
      </c>
      <c r="BC244" s="170">
        <v>487003.11</v>
      </c>
      <c r="BD244" s="170">
        <v>474720.69</v>
      </c>
      <c r="BE244" s="170">
        <v>519255.38</v>
      </c>
      <c r="BF244" s="170">
        <v>515992.42</v>
      </c>
      <c r="BG244" s="170">
        <v>527785.77</v>
      </c>
      <c r="BH244" s="170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6" t="s">
        <v>2523</v>
      </c>
      <c r="B245" s="238" t="s">
        <v>3204</v>
      </c>
      <c r="C245" s="329" t="s">
        <v>3205</v>
      </c>
      <c r="D245" s="318" t="s">
        <v>2526</v>
      </c>
      <c r="E245" s="318" t="s">
        <v>29</v>
      </c>
      <c r="F245" s="95" t="s">
        <v>2539</v>
      </c>
      <c r="G245" s="44" t="str">
        <f t="shared" si="1"/>
        <v>Augusto</v>
      </c>
      <c r="H245" s="330" t="s">
        <v>186</v>
      </c>
      <c r="I245" s="46" t="s">
        <v>24</v>
      </c>
      <c r="J245" s="318" t="str">
        <f t="shared" si="2"/>
        <v>Não</v>
      </c>
      <c r="K245" s="331">
        <v>43570.0</v>
      </c>
      <c r="L245" s="331">
        <v>45007.0</v>
      </c>
      <c r="M245" s="95" t="s">
        <v>112</v>
      </c>
      <c r="N245" s="332">
        <v>0.005</v>
      </c>
      <c r="O245" s="318" t="s">
        <v>2528</v>
      </c>
      <c r="P245" s="321">
        <v>0.0</v>
      </c>
      <c r="Q245" s="95" t="str">
        <f>IFERROR(VLOOKUP(F245,'Cadastro de assessores'!A:B,2,FALSE),"Não Cadastrado")</f>
        <v>2971</v>
      </c>
      <c r="R245" s="95" t="s">
        <v>2540</v>
      </c>
      <c r="S245" s="331">
        <v>43570.0</v>
      </c>
      <c r="T245" s="168"/>
      <c r="U245" s="168"/>
      <c r="V245" s="45" t="s">
        <v>113</v>
      </c>
      <c r="W245" s="13" t="s">
        <v>3206</v>
      </c>
      <c r="X245" s="95" t="s">
        <v>29</v>
      </c>
      <c r="Y245" s="51" t="str">
        <f t="shared" si="3"/>
        <v>Encerrado</v>
      </c>
      <c r="Z245" s="324"/>
      <c r="AA245" s="95" t="str">
        <f t="shared" si="7"/>
        <v/>
      </c>
      <c r="AB245" s="95"/>
      <c r="AC245" s="95"/>
      <c r="AD245" s="95" t="s">
        <v>2579</v>
      </c>
      <c r="AE245" s="170">
        <v>430100.49</v>
      </c>
      <c r="AF245" s="170">
        <v>431114.2</v>
      </c>
      <c r="AG245" s="170">
        <v>432304.18</v>
      </c>
      <c r="AH245" s="170">
        <v>432992.58</v>
      </c>
      <c r="AI245" s="170">
        <v>431768.37</v>
      </c>
      <c r="AJ245" s="170">
        <v>432531.58</v>
      </c>
      <c r="AK245" s="170">
        <v>433208.01</v>
      </c>
      <c r="AL245" s="170">
        <v>389174.43</v>
      </c>
      <c r="AM245" s="335"/>
      <c r="AN245" s="170">
        <v>198892.19</v>
      </c>
      <c r="AO245" s="170">
        <v>206063.63</v>
      </c>
      <c r="AP245" s="170">
        <v>207706.03</v>
      </c>
      <c r="AQ245" s="170">
        <v>205976.13</v>
      </c>
      <c r="AR245" s="170">
        <v>43.67</v>
      </c>
      <c r="AS245" s="170">
        <v>43.67</v>
      </c>
      <c r="AT245" s="170">
        <v>43.67</v>
      </c>
      <c r="AU245" s="170">
        <v>43.67</v>
      </c>
      <c r="AV245" s="170">
        <v>43.67</v>
      </c>
      <c r="AW245" s="170"/>
      <c r="AX245" s="335"/>
      <c r="AY245" s="335"/>
      <c r="AZ245" s="335"/>
      <c r="BA245" s="170"/>
      <c r="BB245" s="170"/>
      <c r="BC245" s="170"/>
      <c r="BD245" s="170"/>
      <c r="BE245" s="170"/>
      <c r="BF245" s="170">
        <v>0.0</v>
      </c>
      <c r="BG245" s="170">
        <v>0.0</v>
      </c>
      <c r="BH245" s="170">
        <v>0.0</v>
      </c>
      <c r="BI245" s="170" t="s">
        <v>2543</v>
      </c>
      <c r="BJ245" s="170">
        <v>0.0</v>
      </c>
      <c r="BK245" s="170" t="s">
        <v>2543</v>
      </c>
      <c r="BL245" s="170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6" t="s">
        <v>2523</v>
      </c>
      <c r="B246" s="316" t="s">
        <v>3204</v>
      </c>
      <c r="C246" s="317" t="s">
        <v>3207</v>
      </c>
      <c r="D246" s="318" t="s">
        <v>2526</v>
      </c>
      <c r="E246" s="318" t="s">
        <v>29</v>
      </c>
      <c r="F246" s="318" t="s">
        <v>2539</v>
      </c>
      <c r="G246" s="44" t="str">
        <f t="shared" si="1"/>
        <v>Augusto</v>
      </c>
      <c r="H246" s="330" t="s">
        <v>186</v>
      </c>
      <c r="I246" s="46" t="s">
        <v>24</v>
      </c>
      <c r="J246" s="318" t="str">
        <f t="shared" si="2"/>
        <v>Não</v>
      </c>
      <c r="K246" s="319">
        <v>43570.0</v>
      </c>
      <c r="L246" s="331">
        <v>44972.0</v>
      </c>
      <c r="M246" s="95" t="s">
        <v>41</v>
      </c>
      <c r="N246" s="332">
        <v>0.015</v>
      </c>
      <c r="O246" s="318" t="s">
        <v>42</v>
      </c>
      <c r="P246" s="321">
        <v>0.1</v>
      </c>
      <c r="Q246" s="318" t="str">
        <f>IFERROR(VLOOKUP(F246,'Cadastro de assessores'!A:B,2,FALSE),"Não Cadastrado")</f>
        <v>2971</v>
      </c>
      <c r="R246" s="318" t="s">
        <v>111</v>
      </c>
      <c r="S246" s="319">
        <v>43570.0</v>
      </c>
      <c r="T246" s="168"/>
      <c r="U246" s="168"/>
      <c r="V246" s="45" t="s">
        <v>113</v>
      </c>
      <c r="W246" s="323" t="s">
        <v>3206</v>
      </c>
      <c r="X246" s="95" t="s">
        <v>29</v>
      </c>
      <c r="Y246" s="51" t="str">
        <f t="shared" si="3"/>
        <v>Encerrado</v>
      </c>
      <c r="Z246" s="324"/>
      <c r="AA246" s="95" t="str">
        <f t="shared" si="7"/>
        <v>Varejo</v>
      </c>
      <c r="AB246" s="13" t="s">
        <v>124</v>
      </c>
      <c r="AC246" s="95"/>
      <c r="AD246" s="95" t="s">
        <v>2579</v>
      </c>
      <c r="AE246" s="170">
        <v>326311.45</v>
      </c>
      <c r="AF246" s="170">
        <v>319083.72</v>
      </c>
      <c r="AG246" s="170">
        <v>305578.0</v>
      </c>
      <c r="AH246" s="170">
        <v>307960.9</v>
      </c>
      <c r="AI246" s="170">
        <v>312075.74</v>
      </c>
      <c r="AJ246" s="170">
        <v>315741.07</v>
      </c>
      <c r="AK246" s="170">
        <v>320125.16</v>
      </c>
      <c r="AL246" s="170">
        <v>359446.13</v>
      </c>
      <c r="AM246" s="170">
        <v>740526.36</v>
      </c>
      <c r="AN246" s="335"/>
      <c r="AO246" s="335"/>
      <c r="AP246" s="335"/>
      <c r="AQ246" s="335"/>
      <c r="AR246" s="170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70">
        <v>785087.26</v>
      </c>
      <c r="AY246" s="170">
        <v>776994.57</v>
      </c>
      <c r="AZ246" s="170">
        <v>761139.32</v>
      </c>
      <c r="BA246" s="170">
        <v>748549.32</v>
      </c>
      <c r="BB246" s="170">
        <v>730050.23</v>
      </c>
      <c r="BC246" s="170">
        <v>719015.13</v>
      </c>
      <c r="BD246" s="170">
        <v>725038.65</v>
      </c>
      <c r="BE246" s="170">
        <v>747621.13</v>
      </c>
      <c r="BF246" s="170">
        <v>748326.94</v>
      </c>
      <c r="BG246" s="170">
        <v>772900.59</v>
      </c>
      <c r="BH246" s="170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6" t="s">
        <v>2523</v>
      </c>
      <c r="B247" s="238" t="s">
        <v>3204</v>
      </c>
      <c r="C247" s="329" t="s">
        <v>3208</v>
      </c>
      <c r="D247" s="318" t="s">
        <v>2526</v>
      </c>
      <c r="E247" s="318" t="s">
        <v>29</v>
      </c>
      <c r="F247" s="95" t="s">
        <v>2539</v>
      </c>
      <c r="G247" s="44" t="str">
        <f t="shared" si="1"/>
        <v>Augusto</v>
      </c>
      <c r="H247" s="330" t="s">
        <v>186</v>
      </c>
      <c r="I247" s="46" t="s">
        <v>24</v>
      </c>
      <c r="J247" s="318" t="str">
        <f t="shared" si="2"/>
        <v>Não</v>
      </c>
      <c r="K247" s="331">
        <v>43570.0</v>
      </c>
      <c r="L247" s="331">
        <v>45007.0</v>
      </c>
      <c r="M247" s="95" t="s">
        <v>190</v>
      </c>
      <c r="N247" s="332">
        <v>0.02</v>
      </c>
      <c r="O247" s="318" t="s">
        <v>191</v>
      </c>
      <c r="P247" s="321">
        <v>0.2</v>
      </c>
      <c r="Q247" s="95" t="str">
        <f>IFERROR(VLOOKUP(F247,'Cadastro de assessores'!A:B,2,FALSE),"Não Cadastrado")</f>
        <v>2971</v>
      </c>
      <c r="R247" s="95" t="s">
        <v>2540</v>
      </c>
      <c r="S247" s="331">
        <v>43570.0</v>
      </c>
      <c r="T247" s="168"/>
      <c r="U247" s="168"/>
      <c r="V247" s="45" t="s">
        <v>113</v>
      </c>
      <c r="W247" s="13" t="s">
        <v>3206</v>
      </c>
      <c r="X247" s="95" t="s">
        <v>29</v>
      </c>
      <c r="Y247" s="51" t="str">
        <f t="shared" si="3"/>
        <v>Encerrado</v>
      </c>
      <c r="Z247" s="324"/>
      <c r="AA247" s="95" t="str">
        <f t="shared" si="7"/>
        <v/>
      </c>
      <c r="AB247" s="95"/>
      <c r="AC247" s="95"/>
      <c r="AD247" s="95" t="s">
        <v>2579</v>
      </c>
      <c r="AE247" s="170">
        <v>0.0</v>
      </c>
      <c r="AF247" s="170">
        <v>0.0</v>
      </c>
      <c r="AG247" s="170">
        <v>0.0</v>
      </c>
      <c r="AH247" s="170">
        <v>0.0</v>
      </c>
      <c r="AI247" s="170">
        <v>0.0</v>
      </c>
      <c r="AJ247" s="170">
        <v>0.0</v>
      </c>
      <c r="AK247" s="170">
        <v>0.0</v>
      </c>
      <c r="AL247" s="170"/>
      <c r="AM247" s="170"/>
      <c r="AN247" s="170">
        <v>733421.83</v>
      </c>
      <c r="AO247" s="170">
        <v>76932.08</v>
      </c>
      <c r="AP247" s="170">
        <v>779671.58</v>
      </c>
      <c r="AQ247" s="170">
        <v>764648.77</v>
      </c>
      <c r="AR247" s="170"/>
      <c r="AS247" s="170"/>
      <c r="AT247" s="170"/>
      <c r="AU247" s="170"/>
      <c r="AV247" s="170"/>
      <c r="AW247" s="170"/>
      <c r="AX247" s="335"/>
      <c r="AY247" s="335"/>
      <c r="AZ247" s="335"/>
      <c r="BA247" s="170"/>
      <c r="BB247" s="170"/>
      <c r="BC247" s="170"/>
      <c r="BD247" s="170"/>
      <c r="BE247" s="170"/>
      <c r="BF247" s="170">
        <v>0.0</v>
      </c>
      <c r="BG247" s="170">
        <v>0.0</v>
      </c>
      <c r="BH247" s="170">
        <v>0.0</v>
      </c>
      <c r="BI247" s="170" t="s">
        <v>2543</v>
      </c>
      <c r="BJ247" s="170">
        <v>0.0</v>
      </c>
      <c r="BK247" s="170" t="s">
        <v>2543</v>
      </c>
      <c r="BL247" s="170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6" t="s">
        <v>2523</v>
      </c>
      <c r="B248" s="42" t="s">
        <v>1626</v>
      </c>
      <c r="C248" s="328" t="s">
        <v>3209</v>
      </c>
      <c r="D248" s="318" t="s">
        <v>18</v>
      </c>
      <c r="E248" s="318" t="s">
        <v>175</v>
      </c>
      <c r="F248" s="93" t="s">
        <v>197</v>
      </c>
      <c r="G248" s="44" t="str">
        <f t="shared" si="1"/>
        <v>Augusto</v>
      </c>
      <c r="H248" s="330" t="s">
        <v>186</v>
      </c>
      <c r="I248" s="51" t="s">
        <v>24</v>
      </c>
      <c r="J248" s="318" t="str">
        <f t="shared" si="2"/>
        <v>Não</v>
      </c>
      <c r="K248" s="72">
        <v>44382.0</v>
      </c>
      <c r="L248" s="82">
        <v>44705.0</v>
      </c>
      <c r="M248" s="95" t="s">
        <v>270</v>
      </c>
      <c r="N248" s="320">
        <v>0.02</v>
      </c>
      <c r="O248" s="318" t="s">
        <v>42</v>
      </c>
      <c r="P248" s="321">
        <v>0.2</v>
      </c>
      <c r="Q248" s="93" t="str">
        <f>IFERROR(VLOOKUP(F248,'Cadastro de assessores'!A:B,2,FALSE),"Não Cadastrado")</f>
        <v>28411</v>
      </c>
      <c r="R248" s="318" t="s">
        <v>111</v>
      </c>
      <c r="S248" s="72">
        <v>44382.0</v>
      </c>
      <c r="T248" s="97"/>
      <c r="U248" s="50"/>
      <c r="V248" s="45" t="s">
        <v>113</v>
      </c>
      <c r="W248" s="5" t="s">
        <v>1629</v>
      </c>
      <c r="X248" s="163" t="s">
        <v>179</v>
      </c>
      <c r="Y248" s="51" t="str">
        <f t="shared" si="3"/>
        <v>Encerrado</v>
      </c>
      <c r="Z248" s="324"/>
      <c r="AA248" s="95" t="str">
        <f t="shared" si="7"/>
        <v>Varejo</v>
      </c>
      <c r="AB248" s="13" t="s">
        <v>124</v>
      </c>
      <c r="AC248" s="95"/>
      <c r="AD248" s="45" t="s">
        <v>2586</v>
      </c>
      <c r="AE248" s="190"/>
      <c r="AF248" s="190"/>
      <c r="AG248" s="190"/>
      <c r="AH248" s="190"/>
      <c r="AI248" s="190"/>
      <c r="AJ248" s="190"/>
      <c r="AK248" s="190"/>
      <c r="AL248" s="190"/>
      <c r="AM248" s="190"/>
      <c r="AN248" s="190"/>
      <c r="AO248" s="190"/>
      <c r="AP248" s="190"/>
      <c r="AQ248" s="170"/>
      <c r="AR248" s="170"/>
      <c r="AS248" s="170"/>
      <c r="AT248" s="170"/>
      <c r="AU248" s="170"/>
      <c r="AV248" s="170"/>
      <c r="AW248" s="190"/>
      <c r="AX248" s="170">
        <v>120892.91</v>
      </c>
      <c r="AY248" s="170">
        <v>54763.04</v>
      </c>
      <c r="AZ248" s="170">
        <v>53126.97</v>
      </c>
      <c r="BA248" s="170">
        <v>51666.16</v>
      </c>
      <c r="BB248" s="170">
        <v>49508.4</v>
      </c>
      <c r="BC248" s="170">
        <v>48536.71</v>
      </c>
      <c r="BD248" s="170">
        <v>48926.72</v>
      </c>
      <c r="BE248" s="170">
        <v>50088.33</v>
      </c>
      <c r="BF248" s="170">
        <v>50962.87</v>
      </c>
      <c r="BG248" s="170">
        <v>53112.37</v>
      </c>
      <c r="BH248" s="170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6" t="s">
        <v>2523</v>
      </c>
      <c r="B249" s="238" t="s">
        <v>3210</v>
      </c>
      <c r="C249" s="329" t="s">
        <v>3211</v>
      </c>
      <c r="D249" s="318" t="s">
        <v>18</v>
      </c>
      <c r="E249" s="318" t="s">
        <v>29</v>
      </c>
      <c r="F249" s="95" t="s">
        <v>2780</v>
      </c>
      <c r="G249" s="44" t="str">
        <f t="shared" si="1"/>
        <v>Augusto</v>
      </c>
      <c r="H249" s="330" t="s">
        <v>186</v>
      </c>
      <c r="I249" s="46" t="s">
        <v>24</v>
      </c>
      <c r="J249" s="318" t="str">
        <f t="shared" si="2"/>
        <v>Não</v>
      </c>
      <c r="K249" s="331">
        <v>43990.0</v>
      </c>
      <c r="L249" s="331">
        <v>44309.0</v>
      </c>
      <c r="M249" s="95" t="s">
        <v>41</v>
      </c>
      <c r="N249" s="332">
        <v>0.015</v>
      </c>
      <c r="O249" s="318" t="s">
        <v>42</v>
      </c>
      <c r="P249" s="321">
        <v>0.1</v>
      </c>
      <c r="Q249" s="95" t="str">
        <f>IFERROR(VLOOKUP(F249,'Cadastro de assessores'!A:B,2,FALSE),"Não Cadastrado")</f>
        <v>18236</v>
      </c>
      <c r="R249" s="95" t="s">
        <v>2540</v>
      </c>
      <c r="S249" s="331">
        <v>43990.0</v>
      </c>
      <c r="T249" s="168"/>
      <c r="U249" s="168"/>
      <c r="V249" s="45" t="s">
        <v>113</v>
      </c>
      <c r="W249" s="13" t="s">
        <v>3212</v>
      </c>
      <c r="X249" s="95" t="s">
        <v>29</v>
      </c>
      <c r="Y249" s="51" t="str">
        <f t="shared" si="3"/>
        <v>Encerrado</v>
      </c>
      <c r="Z249" s="324"/>
      <c r="AA249" s="95" t="str">
        <f t="shared" si="7"/>
        <v/>
      </c>
      <c r="AB249" s="95"/>
      <c r="AC249" s="95"/>
      <c r="AD249" s="95" t="s">
        <v>2591</v>
      </c>
      <c r="AE249" s="170">
        <v>0.0</v>
      </c>
      <c r="AF249" s="170">
        <v>0.0</v>
      </c>
      <c r="AG249" s="170">
        <v>0.0</v>
      </c>
      <c r="AH249" s="170">
        <v>0.0</v>
      </c>
      <c r="AI249" s="170">
        <v>0.0</v>
      </c>
      <c r="AJ249" s="170">
        <v>67714.78</v>
      </c>
      <c r="AK249" s="170">
        <v>71790.67</v>
      </c>
      <c r="AL249" s="170">
        <v>67278.12</v>
      </c>
      <c r="AM249" s="170">
        <v>63186.8</v>
      </c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335"/>
      <c r="AY249" s="335"/>
      <c r="AZ249" s="335"/>
      <c r="BA249" s="170"/>
      <c r="BB249" s="170"/>
      <c r="BC249" s="170"/>
      <c r="BD249" s="170"/>
      <c r="BE249" s="170"/>
      <c r="BF249" s="170">
        <v>0.0</v>
      </c>
      <c r="BG249" s="170">
        <v>0.0</v>
      </c>
      <c r="BH249" s="170">
        <v>0.0</v>
      </c>
      <c r="BI249" s="170" t="s">
        <v>2543</v>
      </c>
      <c r="BJ249" s="170">
        <v>0.0</v>
      </c>
      <c r="BK249" s="170" t="s">
        <v>2543</v>
      </c>
      <c r="BL249" s="170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6" t="s">
        <v>2523</v>
      </c>
      <c r="B250" s="42" t="s">
        <v>1630</v>
      </c>
      <c r="C250" s="328" t="s">
        <v>3213</v>
      </c>
      <c r="D250" s="318" t="s">
        <v>18</v>
      </c>
      <c r="E250" s="318" t="s">
        <v>175</v>
      </c>
      <c r="F250" s="93" t="s">
        <v>197</v>
      </c>
      <c r="G250" s="44" t="str">
        <f t="shared" si="1"/>
        <v>Breno</v>
      </c>
      <c r="H250" s="330" t="s">
        <v>111</v>
      </c>
      <c r="I250" s="46" t="s">
        <v>24</v>
      </c>
      <c r="J250" s="318" t="str">
        <f t="shared" si="2"/>
        <v>Não</v>
      </c>
      <c r="K250" s="319">
        <v>44328.0</v>
      </c>
      <c r="L250" s="95"/>
      <c r="M250" s="95" t="s">
        <v>41</v>
      </c>
      <c r="N250" s="332">
        <v>0.015</v>
      </c>
      <c r="O250" s="318" t="s">
        <v>42</v>
      </c>
      <c r="P250" s="321">
        <v>0.1</v>
      </c>
      <c r="Q250" s="93" t="str">
        <f>IFERROR(VLOOKUP(F250,'Cadastro de assessores'!A:B,2,FALSE),"Não Cadastrado")</f>
        <v>28411</v>
      </c>
      <c r="R250" s="318" t="s">
        <v>111</v>
      </c>
      <c r="S250" s="319">
        <v>44328.0</v>
      </c>
      <c r="T250" s="60"/>
      <c r="U250" s="50"/>
      <c r="V250" s="45" t="s">
        <v>113</v>
      </c>
      <c r="W250" s="5" t="s">
        <v>1632</v>
      </c>
      <c r="X250" s="163" t="s">
        <v>179</v>
      </c>
      <c r="Y250" s="51" t="str">
        <f t="shared" si="3"/>
        <v>Ativo</v>
      </c>
      <c r="Z250" s="324"/>
      <c r="AA250" s="95" t="str">
        <f t="shared" si="7"/>
        <v>Varejo</v>
      </c>
      <c r="AB250" s="13" t="s">
        <v>124</v>
      </c>
      <c r="AC250" s="95"/>
      <c r="AD250" s="95" t="s">
        <v>2586</v>
      </c>
      <c r="AE250" s="190"/>
      <c r="AF250" s="190"/>
      <c r="AG250" s="190"/>
      <c r="AH250" s="190"/>
      <c r="AI250" s="190"/>
      <c r="AJ250" s="190"/>
      <c r="AK250" s="190"/>
      <c r="AL250" s="190"/>
      <c r="AM250" s="190"/>
      <c r="AN250" s="190"/>
      <c r="AO250" s="190"/>
      <c r="AP250" s="190"/>
      <c r="AQ250" s="190"/>
      <c r="AR250" s="190"/>
      <c r="AS250" s="325"/>
      <c r="AT250" s="325"/>
      <c r="AU250" s="325"/>
      <c r="AV250" s="325"/>
      <c r="AW250" s="325">
        <v>270279.47</v>
      </c>
      <c r="AX250" s="170">
        <v>271998.37</v>
      </c>
      <c r="AY250" s="170">
        <v>270765.53</v>
      </c>
      <c r="AZ250" s="170">
        <v>266487.0</v>
      </c>
      <c r="BA250" s="170">
        <v>240309.55</v>
      </c>
      <c r="BB250" s="170">
        <v>255423.86</v>
      </c>
      <c r="BC250" s="170">
        <v>253066.95</v>
      </c>
      <c r="BD250" s="170">
        <v>254007.65</v>
      </c>
      <c r="BE250" s="170">
        <v>260697.1</v>
      </c>
      <c r="BF250" s="170">
        <v>262266.95</v>
      </c>
      <c r="BG250" s="170">
        <v>272589.71</v>
      </c>
      <c r="BH250" s="170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6" t="s">
        <v>2523</v>
      </c>
      <c r="B251" s="234" t="s">
        <v>3214</v>
      </c>
      <c r="C251" s="329" t="s">
        <v>3215</v>
      </c>
      <c r="D251" s="318" t="s">
        <v>2526</v>
      </c>
      <c r="E251" s="318" t="s">
        <v>29</v>
      </c>
      <c r="F251" s="95" t="s">
        <v>2526</v>
      </c>
      <c r="G251" s="44" t="str">
        <f t="shared" si="1"/>
        <v>Augusto</v>
      </c>
      <c r="H251" s="330" t="s">
        <v>186</v>
      </c>
      <c r="I251" s="46" t="s">
        <v>24</v>
      </c>
      <c r="J251" s="318" t="str">
        <f t="shared" si="2"/>
        <v>Não</v>
      </c>
      <c r="K251" s="331">
        <v>44036.0</v>
      </c>
      <c r="L251" s="336">
        <v>44484.0</v>
      </c>
      <c r="M251" s="95" t="s">
        <v>112</v>
      </c>
      <c r="N251" s="332">
        <v>0.012</v>
      </c>
      <c r="O251" s="318" t="s">
        <v>2528</v>
      </c>
      <c r="P251" s="321">
        <v>0.0</v>
      </c>
      <c r="Q251" s="95" t="str">
        <f>IFERROR(VLOOKUP(F251,'Cadastro de assessores'!A:B,2,FALSE),"Não Cadastrado")</f>
        <v>18986</v>
      </c>
      <c r="R251" s="95" t="s">
        <v>2540</v>
      </c>
      <c r="S251" s="331">
        <v>44036.0</v>
      </c>
      <c r="T251" s="168"/>
      <c r="U251" s="168"/>
      <c r="V251" s="45" t="s">
        <v>113</v>
      </c>
      <c r="W251" s="13" t="s">
        <v>3216</v>
      </c>
      <c r="X251" s="95" t="s">
        <v>29</v>
      </c>
      <c r="Y251" s="51" t="str">
        <f t="shared" si="3"/>
        <v>Encerrado</v>
      </c>
      <c r="Z251" s="324"/>
      <c r="AA251" s="95" t="str">
        <f t="shared" si="7"/>
        <v/>
      </c>
      <c r="AB251" s="95"/>
      <c r="AC251" s="95"/>
      <c r="AD251" s="95" t="s">
        <v>3217</v>
      </c>
      <c r="AE251" s="170">
        <v>0.0</v>
      </c>
      <c r="AF251" s="170">
        <v>0.0</v>
      </c>
      <c r="AG251" s="170">
        <v>0.0</v>
      </c>
      <c r="AH251" s="170">
        <v>0.0</v>
      </c>
      <c r="AI251" s="170">
        <v>0.0</v>
      </c>
      <c r="AJ251" s="170">
        <v>0.0</v>
      </c>
      <c r="AK251" s="170">
        <v>30461.16</v>
      </c>
      <c r="AL251" s="170">
        <v>30245.47</v>
      </c>
      <c r="AM251" s="170">
        <v>29907.87</v>
      </c>
      <c r="AN251" s="170">
        <v>62946.48</v>
      </c>
      <c r="AO251" s="170">
        <v>71454.95</v>
      </c>
      <c r="AP251" s="170">
        <v>0.0</v>
      </c>
      <c r="AQ251" s="335"/>
      <c r="AR251" s="170">
        <v>30803.16</v>
      </c>
      <c r="AS251" s="170">
        <v>30681.75</v>
      </c>
      <c r="AT251" s="170">
        <v>31106.87</v>
      </c>
      <c r="AU251" s="170">
        <v>31180.94</v>
      </c>
      <c r="AV251" s="170">
        <v>31078.54</v>
      </c>
      <c r="AW251" s="170">
        <v>31306.96</v>
      </c>
      <c r="AX251" s="170">
        <v>0.83</v>
      </c>
      <c r="AY251" s="335"/>
      <c r="AZ251" s="335">
        <v>0.22</v>
      </c>
      <c r="BA251" s="170">
        <v>0.22</v>
      </c>
      <c r="BB251" s="170"/>
      <c r="BC251" s="170"/>
      <c r="BD251" s="170"/>
      <c r="BE251" s="170"/>
      <c r="BF251" s="170">
        <v>0.0</v>
      </c>
      <c r="BG251" s="170">
        <v>0.0</v>
      </c>
      <c r="BH251" s="170">
        <v>0.0</v>
      </c>
      <c r="BI251" s="170" t="s">
        <v>2543</v>
      </c>
      <c r="BJ251" s="170">
        <v>0.0</v>
      </c>
      <c r="BK251" s="170" t="s">
        <v>2543</v>
      </c>
      <c r="BL251" s="170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6" t="s">
        <v>2523</v>
      </c>
      <c r="B252" s="155" t="s">
        <v>3218</v>
      </c>
      <c r="C252" s="328" t="s">
        <v>3219</v>
      </c>
      <c r="D252" s="318" t="s">
        <v>18</v>
      </c>
      <c r="E252" s="318" t="s">
        <v>29</v>
      </c>
      <c r="F252" s="95" t="s">
        <v>142</v>
      </c>
      <c r="G252" s="44" t="str">
        <f t="shared" si="1"/>
        <v>Breno</v>
      </c>
      <c r="H252" s="164" t="s">
        <v>111</v>
      </c>
      <c r="I252" s="46" t="s">
        <v>24</v>
      </c>
      <c r="J252" s="318" t="str">
        <f t="shared" si="2"/>
        <v>Não</v>
      </c>
      <c r="K252" s="331">
        <v>45163.0</v>
      </c>
      <c r="L252" s="336"/>
      <c r="M252" s="95" t="s">
        <v>51</v>
      </c>
      <c r="N252" s="332">
        <v>0.01</v>
      </c>
      <c r="O252" s="318" t="s">
        <v>2528</v>
      </c>
      <c r="P252" s="321">
        <v>0.0</v>
      </c>
      <c r="Q252" s="45">
        <v>12332.0</v>
      </c>
      <c r="R252" s="95"/>
      <c r="S252" s="331"/>
      <c r="T252" s="168"/>
      <c r="U252" s="168"/>
      <c r="V252" s="45" t="s">
        <v>113</v>
      </c>
      <c r="W252" s="11" t="s">
        <v>3220</v>
      </c>
      <c r="X252" s="13" t="s">
        <v>1797</v>
      </c>
      <c r="Y252" s="51" t="str">
        <f t="shared" si="3"/>
        <v>Ativo</v>
      </c>
      <c r="Z252" s="324"/>
      <c r="AA252" s="95" t="str">
        <f t="shared" si="7"/>
        <v/>
      </c>
      <c r="AB252" s="13" t="s">
        <v>124</v>
      </c>
      <c r="AC252" s="95"/>
      <c r="AD252" s="95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335"/>
      <c r="AR252" s="170"/>
      <c r="AS252" s="170"/>
      <c r="AT252" s="170"/>
      <c r="AU252" s="170"/>
      <c r="AV252" s="170"/>
      <c r="AW252" s="170"/>
      <c r="AX252" s="170"/>
      <c r="AY252" s="335"/>
      <c r="AZ252" s="335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6" t="s">
        <v>2523</v>
      </c>
      <c r="B253" s="238" t="s">
        <v>3221</v>
      </c>
      <c r="C253" s="329" t="s">
        <v>3222</v>
      </c>
      <c r="D253" s="318" t="s">
        <v>2526</v>
      </c>
      <c r="E253" s="318" t="s">
        <v>29</v>
      </c>
      <c r="F253" s="95" t="s">
        <v>2527</v>
      </c>
      <c r="G253" s="44" t="str">
        <f t="shared" si="1"/>
        <v>Augusto</v>
      </c>
      <c r="H253" s="330" t="s">
        <v>186</v>
      </c>
      <c r="I253" s="46" t="s">
        <v>24</v>
      </c>
      <c r="J253" s="318" t="str">
        <f t="shared" si="2"/>
        <v>Não</v>
      </c>
      <c r="K253" s="331">
        <v>43564.0</v>
      </c>
      <c r="L253" s="353">
        <v>43899.0</v>
      </c>
      <c r="M253" s="95" t="s">
        <v>190</v>
      </c>
      <c r="N253" s="332">
        <v>0.02</v>
      </c>
      <c r="O253" s="318" t="s">
        <v>191</v>
      </c>
      <c r="P253" s="321">
        <v>0.2</v>
      </c>
      <c r="Q253" s="95" t="str">
        <f>IFERROR(VLOOKUP(F253,'Cadastro de assessores'!A:B,2,FALSE),"Não Cadastrado")</f>
        <v>17573</v>
      </c>
      <c r="R253" s="95" t="s">
        <v>2540</v>
      </c>
      <c r="S253" s="331">
        <v>43564.0</v>
      </c>
      <c r="T253" s="168"/>
      <c r="U253" s="168"/>
      <c r="V253" s="45" t="s">
        <v>113</v>
      </c>
      <c r="W253" s="13" t="s">
        <v>3223</v>
      </c>
      <c r="X253" s="163" t="s">
        <v>29</v>
      </c>
      <c r="Y253" s="51" t="str">
        <f t="shared" si="3"/>
        <v>Encerrado</v>
      </c>
      <c r="Z253" s="324"/>
      <c r="AA253" s="95" t="str">
        <f t="shared" si="7"/>
        <v/>
      </c>
      <c r="AB253" s="95"/>
      <c r="AC253" s="95"/>
      <c r="AD253" s="95" t="s">
        <v>2568</v>
      </c>
      <c r="AE253" s="170">
        <v>8761.69</v>
      </c>
      <c r="AF253" s="170">
        <v>8857.1</v>
      </c>
      <c r="AG253" s="170">
        <v>0.0</v>
      </c>
      <c r="AH253" s="170">
        <v>0.0</v>
      </c>
      <c r="AI253" s="170">
        <v>0.0</v>
      </c>
      <c r="AJ253" s="170">
        <v>0.0</v>
      </c>
      <c r="AK253" s="170">
        <v>0.0</v>
      </c>
      <c r="AL253" s="335"/>
      <c r="AM253" s="335"/>
      <c r="AN253" s="170">
        <v>29929.01</v>
      </c>
      <c r="AO253" s="170">
        <v>30932.65</v>
      </c>
      <c r="AP253" s="170">
        <v>31502.25</v>
      </c>
      <c r="AQ253" s="170">
        <v>31216.78</v>
      </c>
      <c r="AR253" s="170"/>
      <c r="AS253" s="170"/>
      <c r="AT253" s="170"/>
      <c r="AU253" s="170"/>
      <c r="AV253" s="170"/>
      <c r="AW253" s="170">
        <v>26052.28</v>
      </c>
      <c r="AX253" s="170">
        <v>26052.28</v>
      </c>
      <c r="AY253" s="170">
        <v>26052.28</v>
      </c>
      <c r="AZ253" s="170">
        <v>26052.28</v>
      </c>
      <c r="BA253" s="170"/>
      <c r="BB253" s="170"/>
      <c r="BC253" s="170"/>
      <c r="BD253" s="170"/>
      <c r="BE253" s="170"/>
      <c r="BF253" s="170">
        <v>0.0</v>
      </c>
      <c r="BG253" s="170">
        <v>0.0</v>
      </c>
      <c r="BH253" s="170">
        <v>0.0</v>
      </c>
      <c r="BI253" s="170" t="s">
        <v>2543</v>
      </c>
      <c r="BJ253" s="170">
        <v>0.0</v>
      </c>
      <c r="BK253" s="170" t="s">
        <v>2543</v>
      </c>
      <c r="BL253" s="170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6" t="s">
        <v>2523</v>
      </c>
      <c r="B254" s="234" t="s">
        <v>3221</v>
      </c>
      <c r="C254" s="329" t="s">
        <v>3224</v>
      </c>
      <c r="D254" s="318" t="s">
        <v>18</v>
      </c>
      <c r="E254" s="318" t="s">
        <v>29</v>
      </c>
      <c r="F254" s="318" t="s">
        <v>295</v>
      </c>
      <c r="G254" s="44" t="str">
        <f t="shared" si="1"/>
        <v>Augusto</v>
      </c>
      <c r="H254" s="164" t="s">
        <v>111</v>
      </c>
      <c r="I254" s="46" t="s">
        <v>24</v>
      </c>
      <c r="J254" s="318" t="str">
        <f t="shared" si="2"/>
        <v>Sim</v>
      </c>
      <c r="K254" s="333">
        <v>43811.0</v>
      </c>
      <c r="L254" s="95"/>
      <c r="M254" s="95" t="s">
        <v>112</v>
      </c>
      <c r="N254" s="332">
        <v>0.012</v>
      </c>
      <c r="O254" s="318" t="s">
        <v>2528</v>
      </c>
      <c r="P254" s="321">
        <v>0.0</v>
      </c>
      <c r="Q254" s="318">
        <f>IFERROR(VLOOKUP(F254,'Cadastro de assessores'!A:B,2,FALSE),"Não Cadastrado")</f>
        <v>12359</v>
      </c>
      <c r="R254" s="318" t="s">
        <v>111</v>
      </c>
      <c r="S254" s="333">
        <v>43811.0</v>
      </c>
      <c r="T254" s="334" t="s">
        <v>3225</v>
      </c>
      <c r="U254" s="334" t="s">
        <v>3018</v>
      </c>
      <c r="V254" s="45" t="s">
        <v>113</v>
      </c>
      <c r="W254" s="13" t="s">
        <v>3223</v>
      </c>
      <c r="X254" s="93" t="s">
        <v>29</v>
      </c>
      <c r="Y254" s="51" t="str">
        <f t="shared" si="3"/>
        <v>Ativo</v>
      </c>
      <c r="Z254" s="324"/>
      <c r="AA254" s="95" t="str">
        <f t="shared" si="7"/>
        <v>Qualificado</v>
      </c>
      <c r="AB254" s="13" t="s">
        <v>115</v>
      </c>
      <c r="AC254" s="95"/>
      <c r="AD254" s="318" t="s">
        <v>2568</v>
      </c>
      <c r="AE254" s="170">
        <v>1002347.14</v>
      </c>
      <c r="AF254" s="170">
        <v>991543.44</v>
      </c>
      <c r="AG254" s="170">
        <v>951304.34</v>
      </c>
      <c r="AH254" s="170">
        <v>963372.96</v>
      </c>
      <c r="AI254" s="170">
        <v>973781.19</v>
      </c>
      <c r="AJ254" s="170">
        <v>1164927.06</v>
      </c>
      <c r="AK254" s="170">
        <v>1185978.42</v>
      </c>
      <c r="AL254" s="170">
        <v>1495938.39</v>
      </c>
      <c r="AM254" s="170">
        <v>1396288.53</v>
      </c>
      <c r="AN254" s="335"/>
      <c r="AO254" s="335"/>
      <c r="AP254" s="335"/>
      <c r="AQ254" s="335"/>
      <c r="AR254" s="170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70">
        <v>1370848.85</v>
      </c>
      <c r="AY254" s="170">
        <v>1320234.63</v>
      </c>
      <c r="AZ254" s="170">
        <v>1307388.13</v>
      </c>
      <c r="BA254" s="170">
        <v>1214684.84</v>
      </c>
      <c r="BB254" s="170">
        <v>1229403.82</v>
      </c>
      <c r="BC254" s="170">
        <v>1221835.86</v>
      </c>
      <c r="BD254" s="170">
        <v>1234230.05</v>
      </c>
      <c r="BE254" s="170">
        <v>1175679.42</v>
      </c>
      <c r="BF254" s="170">
        <v>1225859.36</v>
      </c>
      <c r="BG254" s="170">
        <v>1201452.19</v>
      </c>
      <c r="BH254" s="170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6" t="s">
        <v>2523</v>
      </c>
      <c r="B255" s="238" t="s">
        <v>1649</v>
      </c>
      <c r="C255" s="329" t="s">
        <v>3226</v>
      </c>
      <c r="D255" s="318" t="s">
        <v>18</v>
      </c>
      <c r="E255" s="318" t="s">
        <v>175</v>
      </c>
      <c r="F255" s="95" t="s">
        <v>2611</v>
      </c>
      <c r="G255" s="44" t="str">
        <f t="shared" si="1"/>
        <v>Augusto</v>
      </c>
      <c r="H255" s="164" t="s">
        <v>147</v>
      </c>
      <c r="I255" s="51" t="s">
        <v>220</v>
      </c>
      <c r="J255" s="318" t="str">
        <f t="shared" si="2"/>
        <v>Sim</v>
      </c>
      <c r="K255" s="331">
        <v>44761.0</v>
      </c>
      <c r="L255" s="331"/>
      <c r="M255" s="95" t="s">
        <v>51</v>
      </c>
      <c r="N255" s="332">
        <v>0.007</v>
      </c>
      <c r="O255" s="318" t="s">
        <v>2528</v>
      </c>
      <c r="P255" s="321">
        <v>0.0</v>
      </c>
      <c r="Q255" s="318" t="str">
        <f>IFERROR(VLOOKUP(F255,'Cadastro de assessores'!A:B,2,FALSE),"Não Cadastrado")</f>
        <v>22066</v>
      </c>
      <c r="R255" s="318" t="s">
        <v>111</v>
      </c>
      <c r="S255" s="331">
        <v>44761.0</v>
      </c>
      <c r="T255" s="168" t="s">
        <v>3227</v>
      </c>
      <c r="U255" s="168"/>
      <c r="V255" s="45" t="s">
        <v>113</v>
      </c>
      <c r="W255" s="13" t="s">
        <v>1652</v>
      </c>
      <c r="X255" s="163" t="s">
        <v>179</v>
      </c>
      <c r="Y255" s="51" t="str">
        <f t="shared" si="3"/>
        <v>Ativo</v>
      </c>
      <c r="Z255" s="324"/>
      <c r="AA255" s="95" t="str">
        <f t="shared" si="7"/>
        <v/>
      </c>
      <c r="AB255" s="13" t="s">
        <v>124</v>
      </c>
      <c r="AC255" s="95"/>
      <c r="AD255" s="95" t="s">
        <v>2536</v>
      </c>
      <c r="AE255" s="170"/>
      <c r="AF255" s="170"/>
      <c r="AG255" s="170"/>
      <c r="AH255" s="170"/>
      <c r="AI255" s="170"/>
      <c r="AJ255" s="170"/>
      <c r="AK255" s="170"/>
      <c r="AL255" s="170"/>
      <c r="AM255" s="170"/>
      <c r="AN255" s="170"/>
      <c r="AO255" s="170"/>
      <c r="AP255" s="170"/>
      <c r="AQ255" s="170"/>
      <c r="AR255" s="170"/>
      <c r="AS255" s="170"/>
      <c r="AT255" s="170"/>
      <c r="AU255" s="170"/>
      <c r="AV255" s="170"/>
      <c r="AW255" s="170"/>
      <c r="AX255" s="335"/>
      <c r="AY255" s="335"/>
      <c r="AZ255" s="335"/>
      <c r="BA255" s="170"/>
      <c r="BB255" s="170"/>
      <c r="BC255" s="170"/>
      <c r="BD255" s="170"/>
      <c r="BE255" s="170"/>
      <c r="BF255" s="170"/>
      <c r="BG255" s="170"/>
      <c r="BH255" s="170"/>
      <c r="BI255" s="170"/>
      <c r="BJ255" s="170"/>
      <c r="BK255" s="170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6" t="s">
        <v>2523</v>
      </c>
      <c r="B256" s="238" t="s">
        <v>3228</v>
      </c>
      <c r="C256" s="329" t="s">
        <v>3229</v>
      </c>
      <c r="D256" s="318" t="s">
        <v>18</v>
      </c>
      <c r="E256" s="318" t="s">
        <v>29</v>
      </c>
      <c r="F256" s="95" t="s">
        <v>142</v>
      </c>
      <c r="G256" s="44" t="str">
        <f t="shared" si="1"/>
        <v>Augusto</v>
      </c>
      <c r="H256" s="330" t="s">
        <v>186</v>
      </c>
      <c r="I256" s="46" t="s">
        <v>24</v>
      </c>
      <c r="J256" s="318" t="str">
        <f t="shared" si="2"/>
        <v>Não</v>
      </c>
      <c r="K256" s="331">
        <v>43475.0</v>
      </c>
      <c r="L256" s="331">
        <v>44309.0</v>
      </c>
      <c r="M256" s="95" t="s">
        <v>270</v>
      </c>
      <c r="N256" s="332">
        <v>0.015</v>
      </c>
      <c r="O256" s="318" t="s">
        <v>42</v>
      </c>
      <c r="P256" s="321">
        <v>0.2</v>
      </c>
      <c r="Q256" s="95">
        <f>IFERROR(VLOOKUP(F256,'Cadastro de assessores'!A:B,2,FALSE),"Não Cadastrado")</f>
        <v>12332</v>
      </c>
      <c r="R256" s="95" t="s">
        <v>2540</v>
      </c>
      <c r="S256" s="331">
        <v>43475.0</v>
      </c>
      <c r="T256" s="375"/>
      <c r="U256" s="375"/>
      <c r="V256" s="45" t="s">
        <v>113</v>
      </c>
      <c r="W256" s="13" t="s">
        <v>3230</v>
      </c>
      <c r="X256" s="95" t="s">
        <v>29</v>
      </c>
      <c r="Y256" s="51" t="str">
        <f t="shared" si="3"/>
        <v>Encerrado</v>
      </c>
      <c r="Z256" s="324"/>
      <c r="AA256" s="95" t="str">
        <f t="shared" si="7"/>
        <v/>
      </c>
      <c r="AB256" s="95"/>
      <c r="AC256" s="95"/>
      <c r="AD256" s="95" t="s">
        <v>2600</v>
      </c>
      <c r="AE256" s="170">
        <v>110797.11</v>
      </c>
      <c r="AF256" s="170">
        <v>107308.33</v>
      </c>
      <c r="AG256" s="170">
        <v>97522.68</v>
      </c>
      <c r="AH256" s="170">
        <v>99909.68</v>
      </c>
      <c r="AI256" s="170">
        <v>101363.87</v>
      </c>
      <c r="AJ256" s="170">
        <v>103410.41</v>
      </c>
      <c r="AK256" s="170">
        <v>105146.28</v>
      </c>
      <c r="AL256" s="170">
        <v>102279.88</v>
      </c>
      <c r="AM256" s="170">
        <v>100101.96</v>
      </c>
      <c r="AN256" s="170">
        <v>1379673.24</v>
      </c>
      <c r="AO256" s="170">
        <v>1568661.45</v>
      </c>
      <c r="AP256" s="170">
        <v>1539323.24</v>
      </c>
      <c r="AQ256" s="170">
        <v>1507367.72</v>
      </c>
      <c r="AR256" s="170">
        <v>26077.54</v>
      </c>
      <c r="AS256" s="170"/>
      <c r="AT256" s="170"/>
      <c r="AU256" s="170"/>
      <c r="AV256" s="170"/>
      <c r="AW256" s="170"/>
      <c r="AX256" s="335"/>
      <c r="AY256" s="335"/>
      <c r="AZ256" s="335"/>
      <c r="BA256" s="170"/>
      <c r="BB256" s="170"/>
      <c r="BC256" s="170"/>
      <c r="BD256" s="170"/>
      <c r="BE256" s="170"/>
      <c r="BF256" s="170">
        <v>0.0</v>
      </c>
      <c r="BG256" s="170">
        <v>0.0</v>
      </c>
      <c r="BH256" s="170">
        <v>0.0</v>
      </c>
      <c r="BI256" s="170" t="s">
        <v>2543</v>
      </c>
      <c r="BJ256" s="170">
        <v>0.0</v>
      </c>
      <c r="BK256" s="170" t="s">
        <v>2543</v>
      </c>
      <c r="BL256" s="170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6" t="s">
        <v>2523</v>
      </c>
      <c r="B257" s="42" t="s">
        <v>3231</v>
      </c>
      <c r="C257" s="328" t="s">
        <v>3232</v>
      </c>
      <c r="D257" s="318" t="s">
        <v>18</v>
      </c>
      <c r="E257" s="318" t="s">
        <v>175</v>
      </c>
      <c r="F257" s="93" t="s">
        <v>176</v>
      </c>
      <c r="G257" s="44" t="str">
        <f t="shared" si="1"/>
        <v>Augusto</v>
      </c>
      <c r="H257" s="330" t="s">
        <v>186</v>
      </c>
      <c r="I257" s="46" t="s">
        <v>24</v>
      </c>
      <c r="J257" s="318" t="str">
        <f t="shared" si="2"/>
        <v>Não</v>
      </c>
      <c r="K257" s="319">
        <v>44371.0</v>
      </c>
      <c r="L257" s="82">
        <v>45000.0</v>
      </c>
      <c r="M257" s="95" t="s">
        <v>190</v>
      </c>
      <c r="N257" s="332">
        <v>0.025</v>
      </c>
      <c r="O257" s="318" t="s">
        <v>191</v>
      </c>
      <c r="P257" s="321">
        <v>0.2</v>
      </c>
      <c r="Q257" s="93" t="str">
        <f>IFERROR(VLOOKUP(F257,'Cadastro de assessores'!A:B,2,FALSE),"Não Cadastrado")</f>
        <v>250</v>
      </c>
      <c r="R257" s="318" t="s">
        <v>111</v>
      </c>
      <c r="S257" s="319">
        <v>44371.0</v>
      </c>
      <c r="T257" s="63"/>
      <c r="U257" s="50"/>
      <c r="V257" s="45" t="s">
        <v>113</v>
      </c>
      <c r="W257" s="5" t="s">
        <v>3233</v>
      </c>
      <c r="X257" s="163" t="s">
        <v>179</v>
      </c>
      <c r="Y257" s="51" t="str">
        <f t="shared" si="3"/>
        <v>Encerrado</v>
      </c>
      <c r="Z257" s="324"/>
      <c r="AA257" s="95" t="str">
        <f t="shared" si="7"/>
        <v>Varejo</v>
      </c>
      <c r="AB257" s="13" t="s">
        <v>124</v>
      </c>
      <c r="AC257" s="95"/>
      <c r="AD257" s="45" t="s">
        <v>2536</v>
      </c>
      <c r="AE257" s="190"/>
      <c r="AF257" s="190"/>
      <c r="AG257" s="190"/>
      <c r="AH257" s="190"/>
      <c r="AI257" s="190"/>
      <c r="AJ257" s="190"/>
      <c r="AK257" s="190"/>
      <c r="AL257" s="190"/>
      <c r="AM257" s="190"/>
      <c r="AN257" s="190"/>
      <c r="AO257" s="190"/>
      <c r="AP257" s="190"/>
      <c r="AQ257" s="170"/>
      <c r="AR257" s="325"/>
      <c r="AS257" s="325"/>
      <c r="AT257" s="325"/>
      <c r="AU257" s="325"/>
      <c r="AV257" s="325"/>
      <c r="AW257" s="190"/>
      <c r="AX257" s="170">
        <v>416203.28</v>
      </c>
      <c r="AY257" s="170">
        <v>407926.14</v>
      </c>
      <c r="AZ257" s="170">
        <v>395484.42</v>
      </c>
      <c r="BA257" s="170">
        <v>384252.56</v>
      </c>
      <c r="BB257" s="170">
        <v>365813.88</v>
      </c>
      <c r="BC257" s="170">
        <v>357575.17</v>
      </c>
      <c r="BD257" s="170">
        <v>358987.34</v>
      </c>
      <c r="BE257" s="170">
        <v>376590.94</v>
      </c>
      <c r="BF257" s="170">
        <v>379223.79</v>
      </c>
      <c r="BG257" s="170">
        <v>402090.91</v>
      </c>
      <c r="BH257" s="170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6" t="s">
        <v>2523</v>
      </c>
      <c r="B258" s="234" t="s">
        <v>3234</v>
      </c>
      <c r="C258" s="218" t="s">
        <v>3235</v>
      </c>
      <c r="D258" s="318" t="s">
        <v>18</v>
      </c>
      <c r="E258" s="318" t="s">
        <v>19</v>
      </c>
      <c r="F258" s="318" t="s">
        <v>214</v>
      </c>
      <c r="G258" s="44" t="str">
        <f t="shared" si="1"/>
        <v>Augusto</v>
      </c>
      <c r="H258" s="164" t="s">
        <v>147</v>
      </c>
      <c r="I258" s="51" t="s">
        <v>220</v>
      </c>
      <c r="J258" s="318" t="str">
        <f t="shared" si="2"/>
        <v>Não</v>
      </c>
      <c r="K258" s="319">
        <v>44818.0</v>
      </c>
      <c r="L258" s="95"/>
      <c r="M258" s="95" t="s">
        <v>112</v>
      </c>
      <c r="N258" s="332">
        <v>0.012</v>
      </c>
      <c r="O258" s="318" t="s">
        <v>2528</v>
      </c>
      <c r="P258" s="321">
        <v>0.0</v>
      </c>
      <c r="Q258" s="93" t="str">
        <f>IFERROR(VLOOKUP(F258,'Cadastro de assessores'!A:B,2,FALSE),"Não Cadastrado")</f>
        <v>17831</v>
      </c>
      <c r="R258" s="318" t="s">
        <v>111</v>
      </c>
      <c r="S258" s="319">
        <v>44818.0</v>
      </c>
      <c r="T258" s="168"/>
      <c r="U258" s="168"/>
      <c r="V258" s="45" t="s">
        <v>113</v>
      </c>
      <c r="W258" s="13" t="s">
        <v>1675</v>
      </c>
      <c r="X258" s="13" t="s">
        <v>19</v>
      </c>
      <c r="Y258" s="51" t="str">
        <f t="shared" si="3"/>
        <v>Ativo</v>
      </c>
      <c r="Z258" s="324"/>
      <c r="AA258" s="95" t="str">
        <f t="shared" si="7"/>
        <v/>
      </c>
      <c r="AB258" s="13" t="s">
        <v>115</v>
      </c>
      <c r="AC258" s="95"/>
      <c r="AD258" s="95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70"/>
      <c r="AS258" s="325"/>
      <c r="AT258" s="325"/>
      <c r="AU258" s="325"/>
      <c r="AV258" s="325"/>
      <c r="AW258" s="325"/>
      <c r="AX258" s="170"/>
      <c r="AY258" s="170"/>
      <c r="AZ258" s="170"/>
      <c r="BA258" s="170"/>
      <c r="BB258" s="170"/>
      <c r="BC258" s="170"/>
      <c r="BD258" s="170"/>
      <c r="BE258" s="170"/>
      <c r="BF258" s="170"/>
      <c r="BG258" s="170"/>
      <c r="BH258" s="170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6" t="s">
        <v>2523</v>
      </c>
      <c r="B259" s="234" t="s">
        <v>1680</v>
      </c>
      <c r="C259" s="218" t="s">
        <v>3236</v>
      </c>
      <c r="D259" s="318" t="s">
        <v>18</v>
      </c>
      <c r="E259" s="318" t="s">
        <v>175</v>
      </c>
      <c r="F259" s="318" t="s">
        <v>197</v>
      </c>
      <c r="G259" s="44" t="str">
        <f t="shared" si="1"/>
        <v>Augusto</v>
      </c>
      <c r="H259" s="164" t="s">
        <v>147</v>
      </c>
      <c r="I259" s="51" t="s">
        <v>220</v>
      </c>
      <c r="J259" s="318" t="str">
        <f t="shared" si="2"/>
        <v>Não</v>
      </c>
      <c r="K259" s="319">
        <v>44287.0</v>
      </c>
      <c r="L259" s="95"/>
      <c r="M259" s="95" t="s">
        <v>112</v>
      </c>
      <c r="N259" s="332">
        <v>0.012</v>
      </c>
      <c r="O259" s="318" t="s">
        <v>2528</v>
      </c>
      <c r="P259" s="321">
        <v>0.0</v>
      </c>
      <c r="Q259" s="318" t="str">
        <f>IFERROR(VLOOKUP(F259,'Cadastro de assessores'!A:B,2,FALSE),"Não Cadastrado")</f>
        <v>28411</v>
      </c>
      <c r="R259" s="318" t="s">
        <v>111</v>
      </c>
      <c r="S259" s="319">
        <v>44287.0</v>
      </c>
      <c r="T259" s="63"/>
      <c r="U259" s="168"/>
      <c r="V259" s="45" t="s">
        <v>113</v>
      </c>
      <c r="W259" s="13" t="s">
        <v>1682</v>
      </c>
      <c r="X259" s="95" t="s">
        <v>46</v>
      </c>
      <c r="Y259" s="51" t="str">
        <f t="shared" si="3"/>
        <v>Ativo</v>
      </c>
      <c r="Z259" s="324"/>
      <c r="AA259" s="95" t="str">
        <f t="shared" si="7"/>
        <v>Qualificado</v>
      </c>
      <c r="AB259" s="13" t="s">
        <v>115</v>
      </c>
      <c r="AC259" s="95"/>
      <c r="AD259" s="95" t="s">
        <v>3237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70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70">
        <v>1414252.62</v>
      </c>
      <c r="AY259" s="170">
        <v>1400043.41</v>
      </c>
      <c r="AZ259" s="170">
        <v>1372773.44</v>
      </c>
      <c r="BA259" s="170">
        <v>1353082.99</v>
      </c>
      <c r="BB259" s="170">
        <v>1319317.77</v>
      </c>
      <c r="BC259" s="170">
        <v>1306605.2</v>
      </c>
      <c r="BD259" s="170">
        <v>1317837.94</v>
      </c>
      <c r="BE259" s="170">
        <v>1345959.33</v>
      </c>
      <c r="BF259" s="170">
        <v>1355026.7</v>
      </c>
      <c r="BG259" s="170">
        <v>1246146.41</v>
      </c>
      <c r="BH259" s="170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6" t="s">
        <v>2523</v>
      </c>
      <c r="B260" s="42" t="s">
        <v>3238</v>
      </c>
      <c r="C260" s="328" t="s">
        <v>3239</v>
      </c>
      <c r="D260" s="318" t="s">
        <v>18</v>
      </c>
      <c r="E260" s="318" t="s">
        <v>175</v>
      </c>
      <c r="F260" s="318" t="s">
        <v>197</v>
      </c>
      <c r="G260" s="44" t="str">
        <f t="shared" si="1"/>
        <v>Augusto</v>
      </c>
      <c r="H260" s="164" t="s">
        <v>147</v>
      </c>
      <c r="I260" s="51" t="s">
        <v>220</v>
      </c>
      <c r="J260" s="318" t="str">
        <f t="shared" si="2"/>
        <v>Não</v>
      </c>
      <c r="K260" s="319">
        <v>44321.0</v>
      </c>
      <c r="L260" s="95"/>
      <c r="M260" s="95" t="s">
        <v>51</v>
      </c>
      <c r="N260" s="332">
        <v>0.015</v>
      </c>
      <c r="O260" s="318" t="s">
        <v>2528</v>
      </c>
      <c r="P260" s="321">
        <v>0.0</v>
      </c>
      <c r="Q260" s="318" t="str">
        <f>IFERROR(VLOOKUP(F260,'Cadastro de assessores'!A:B,2,FALSE),"Não Cadastrado")</f>
        <v>28411</v>
      </c>
      <c r="R260" s="318" t="s">
        <v>111</v>
      </c>
      <c r="S260" s="319">
        <v>44321.0</v>
      </c>
      <c r="T260" s="63"/>
      <c r="U260" s="50"/>
      <c r="V260" s="45" t="s">
        <v>113</v>
      </c>
      <c r="W260" s="5" t="s">
        <v>3240</v>
      </c>
      <c r="X260" s="163" t="s">
        <v>179</v>
      </c>
      <c r="Y260" s="51" t="str">
        <f t="shared" si="3"/>
        <v>Ativo</v>
      </c>
      <c r="Z260" s="324"/>
      <c r="AA260" s="95" t="str">
        <f t="shared" si="7"/>
        <v>Varejo</v>
      </c>
      <c r="AB260" s="13" t="s">
        <v>124</v>
      </c>
      <c r="AC260" s="95"/>
      <c r="AD260" s="95" t="s">
        <v>2586</v>
      </c>
      <c r="AE260" s="190"/>
      <c r="AF260" s="190"/>
      <c r="AG260" s="190"/>
      <c r="AH260" s="190"/>
      <c r="AI260" s="190"/>
      <c r="AJ260" s="190"/>
      <c r="AK260" s="190"/>
      <c r="AL260" s="190"/>
      <c r="AM260" s="190"/>
      <c r="AN260" s="190"/>
      <c r="AO260" s="190"/>
      <c r="AP260" s="190"/>
      <c r="AQ260" s="190"/>
      <c r="AR260" s="170"/>
      <c r="AS260" s="325"/>
      <c r="AT260" s="325"/>
      <c r="AU260" s="325"/>
      <c r="AV260" s="325"/>
      <c r="AW260" s="325">
        <v>1226086.09</v>
      </c>
      <c r="AX260" s="170">
        <v>1226802.64</v>
      </c>
      <c r="AY260" s="170">
        <v>1123524.39</v>
      </c>
      <c r="AZ260" s="170">
        <v>1113409.09</v>
      </c>
      <c r="BA260" s="170">
        <v>1097597.89</v>
      </c>
      <c r="BB260" s="170">
        <v>1067162.57</v>
      </c>
      <c r="BC260" s="170">
        <v>1059987.03</v>
      </c>
      <c r="BD260" s="170">
        <v>1061677.64</v>
      </c>
      <c r="BE260" s="170">
        <v>1089953.59</v>
      </c>
      <c r="BF260" s="170">
        <v>1095314.66</v>
      </c>
      <c r="BG260" s="170">
        <v>364087.61</v>
      </c>
      <c r="BH260" s="170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6" t="s">
        <v>2523</v>
      </c>
      <c r="B261" s="42" t="s">
        <v>3241</v>
      </c>
      <c r="C261" s="328" t="s">
        <v>3242</v>
      </c>
      <c r="D261" s="318" t="s">
        <v>18</v>
      </c>
      <c r="E261" s="318" t="s">
        <v>175</v>
      </c>
      <c r="F261" s="318" t="s">
        <v>197</v>
      </c>
      <c r="G261" s="44" t="str">
        <f t="shared" si="1"/>
        <v>Augusto</v>
      </c>
      <c r="H261" s="164" t="s">
        <v>147</v>
      </c>
      <c r="I261" s="51" t="s">
        <v>220</v>
      </c>
      <c r="J261" s="318" t="str">
        <f t="shared" si="2"/>
        <v>Não</v>
      </c>
      <c r="K261" s="319">
        <v>44448.0</v>
      </c>
      <c r="L261" s="95"/>
      <c r="M261" s="95" t="s">
        <v>270</v>
      </c>
      <c r="N261" s="332">
        <v>0.02</v>
      </c>
      <c r="O261" s="318" t="s">
        <v>42</v>
      </c>
      <c r="P261" s="321">
        <v>0.2</v>
      </c>
      <c r="Q261" s="318" t="str">
        <f>IFERROR(VLOOKUP(F261,'Cadastro de assessores'!A:B,2,FALSE),"Não Cadastrado")</f>
        <v>28411</v>
      </c>
      <c r="R261" s="318" t="s">
        <v>111</v>
      </c>
      <c r="S261" s="319">
        <v>44448.0</v>
      </c>
      <c r="T261" s="50"/>
      <c r="U261" s="50"/>
      <c r="V261" s="45" t="s">
        <v>113</v>
      </c>
      <c r="W261" s="5" t="s">
        <v>3243</v>
      </c>
      <c r="X261" s="163" t="s">
        <v>179</v>
      </c>
      <c r="Y261" s="51" t="str">
        <f t="shared" si="3"/>
        <v>Inativo</v>
      </c>
      <c r="Z261" s="324"/>
      <c r="AA261" s="95" t="str">
        <f t="shared" si="7"/>
        <v>Varejo</v>
      </c>
      <c r="AB261" s="13" t="s">
        <v>124</v>
      </c>
      <c r="AC261" s="95"/>
      <c r="AD261" s="95" t="s">
        <v>2586</v>
      </c>
      <c r="AE261" s="233"/>
      <c r="AF261" s="233"/>
      <c r="AG261" s="233"/>
      <c r="AH261" s="233"/>
      <c r="AI261" s="233"/>
      <c r="AJ261" s="233"/>
      <c r="AK261" s="233"/>
      <c r="AL261" s="233"/>
      <c r="AM261" s="233"/>
      <c r="AN261" s="233"/>
      <c r="AO261" s="233"/>
      <c r="AP261" s="170"/>
      <c r="AQ261" s="170"/>
      <c r="AR261" s="325"/>
      <c r="AS261" s="325"/>
      <c r="AT261" s="325"/>
      <c r="AU261" s="325"/>
      <c r="AV261" s="325"/>
      <c r="AW261" s="170"/>
      <c r="AX261" s="170"/>
      <c r="AY261" s="190"/>
      <c r="AZ261" s="190"/>
      <c r="BA261" s="170">
        <v>290862.39</v>
      </c>
      <c r="BB261" s="170">
        <v>278140.32</v>
      </c>
      <c r="BC261" s="170">
        <v>273886.68</v>
      </c>
      <c r="BD261" s="170">
        <v>275540.89</v>
      </c>
      <c r="BE261" s="170">
        <v>283598.63</v>
      </c>
      <c r="BF261" s="170">
        <v>223342.02</v>
      </c>
      <c r="BG261" s="170">
        <v>82079.49</v>
      </c>
      <c r="BH261" s="170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6" t="s">
        <v>2523</v>
      </c>
      <c r="B262" s="234" t="s">
        <v>3244</v>
      </c>
      <c r="C262" s="329" t="s">
        <v>3245</v>
      </c>
      <c r="D262" s="318" t="s">
        <v>2526</v>
      </c>
      <c r="E262" s="318" t="s">
        <v>29</v>
      </c>
      <c r="F262" s="95" t="s">
        <v>2527</v>
      </c>
      <c r="G262" s="44" t="str">
        <f t="shared" si="1"/>
        <v>Augusto</v>
      </c>
      <c r="H262" s="330" t="s">
        <v>186</v>
      </c>
      <c r="I262" s="46" t="s">
        <v>24</v>
      </c>
      <c r="J262" s="318" t="str">
        <f t="shared" si="2"/>
        <v>Não</v>
      </c>
      <c r="K262" s="331">
        <v>43873.0</v>
      </c>
      <c r="L262" s="331">
        <v>44473.0</v>
      </c>
      <c r="M262" s="95" t="s">
        <v>41</v>
      </c>
      <c r="N262" s="332">
        <v>0.015</v>
      </c>
      <c r="O262" s="318" t="s">
        <v>42</v>
      </c>
      <c r="P262" s="321">
        <v>0.1</v>
      </c>
      <c r="Q262" s="95" t="str">
        <f>IFERROR(VLOOKUP(F262,'Cadastro de assessores'!A:B,2,FALSE),"Não Cadastrado")</f>
        <v>17573</v>
      </c>
      <c r="R262" s="95" t="s">
        <v>2540</v>
      </c>
      <c r="S262" s="331">
        <v>43873.0</v>
      </c>
      <c r="T262" s="168"/>
      <c r="U262" s="168"/>
      <c r="V262" s="45" t="s">
        <v>113</v>
      </c>
      <c r="W262" s="13" t="s">
        <v>3246</v>
      </c>
      <c r="X262" s="95" t="s">
        <v>29</v>
      </c>
      <c r="Y262" s="51" t="str">
        <f t="shared" si="3"/>
        <v>Encerrado</v>
      </c>
      <c r="Z262" s="324"/>
      <c r="AA262" s="95" t="str">
        <f t="shared" si="7"/>
        <v/>
      </c>
      <c r="AB262" s="95"/>
      <c r="AC262" s="95"/>
      <c r="AD262" s="95" t="s">
        <v>3099</v>
      </c>
      <c r="AE262" s="170">
        <v>0.0</v>
      </c>
      <c r="AF262" s="170">
        <v>216412.44</v>
      </c>
      <c r="AG262" s="170">
        <v>206795.83</v>
      </c>
      <c r="AH262" s="170">
        <v>210045.72</v>
      </c>
      <c r="AI262" s="170">
        <v>212079.09</v>
      </c>
      <c r="AJ262" s="170">
        <v>212436.21</v>
      </c>
      <c r="AK262" s="170">
        <v>215690.26</v>
      </c>
      <c r="AL262" s="170">
        <v>212835.72</v>
      </c>
      <c r="AM262" s="170">
        <v>210208.9</v>
      </c>
      <c r="AN262" s="170">
        <v>99861.65</v>
      </c>
      <c r="AO262" s="170">
        <v>105502.05</v>
      </c>
      <c r="AP262" s="170">
        <v>107696.34</v>
      </c>
      <c r="AQ262" s="170">
        <v>104909.32</v>
      </c>
      <c r="AR262" s="170">
        <v>203112.06</v>
      </c>
      <c r="AS262" s="170">
        <v>192018.42</v>
      </c>
      <c r="AT262" s="170">
        <v>194944.78</v>
      </c>
      <c r="AU262" s="170">
        <v>194270.59</v>
      </c>
      <c r="AV262" s="170">
        <v>194622.83</v>
      </c>
      <c r="AW262" s="170">
        <v>193378.88</v>
      </c>
      <c r="AX262" s="170">
        <v>192384.99</v>
      </c>
      <c r="AY262" s="170">
        <v>183434.52</v>
      </c>
      <c r="AZ262" s="170">
        <v>179990.94</v>
      </c>
      <c r="BA262" s="170">
        <v>154589.27</v>
      </c>
      <c r="BB262" s="170">
        <v>172179.44</v>
      </c>
      <c r="BC262" s="170"/>
      <c r="BD262" s="170"/>
      <c r="BE262" s="170"/>
      <c r="BF262" s="170">
        <v>0.0</v>
      </c>
      <c r="BG262" s="170">
        <v>0.0</v>
      </c>
      <c r="BH262" s="170">
        <v>0.0</v>
      </c>
      <c r="BI262" s="170" t="s">
        <v>2543</v>
      </c>
      <c r="BJ262" s="170">
        <v>0.0</v>
      </c>
      <c r="BK262" s="170" t="s">
        <v>2543</v>
      </c>
      <c r="BL262" s="170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6" t="s">
        <v>2523</v>
      </c>
      <c r="B263" s="42" t="s">
        <v>3247</v>
      </c>
      <c r="C263" s="364">
        <v>763978.0</v>
      </c>
      <c r="D263" s="318" t="s">
        <v>18</v>
      </c>
      <c r="E263" s="318" t="s">
        <v>175</v>
      </c>
      <c r="F263" s="318" t="s">
        <v>197</v>
      </c>
      <c r="G263" s="44" t="str">
        <f t="shared" si="1"/>
        <v>Augusto</v>
      </c>
      <c r="H263" s="330" t="s">
        <v>147</v>
      </c>
      <c r="I263" s="51" t="s">
        <v>220</v>
      </c>
      <c r="J263" s="318" t="str">
        <f t="shared" si="2"/>
        <v>Não</v>
      </c>
      <c r="K263" s="331">
        <v>44789.0</v>
      </c>
      <c r="L263" s="336"/>
      <c r="M263" s="95" t="s">
        <v>51</v>
      </c>
      <c r="N263" s="332">
        <v>0.007</v>
      </c>
      <c r="O263" s="318" t="s">
        <v>2528</v>
      </c>
      <c r="P263" s="321">
        <v>0.0</v>
      </c>
      <c r="Q263" s="95" t="str">
        <f>IFERROR(VLOOKUP(F263,'Cadastro de assessores'!A:B,2,FALSE),"Não Cadastrado")</f>
        <v>28411</v>
      </c>
      <c r="R263" s="95" t="s">
        <v>111</v>
      </c>
      <c r="S263" s="331">
        <v>44789.0</v>
      </c>
      <c r="T263" s="168"/>
      <c r="U263" s="168"/>
      <c r="V263" s="45" t="s">
        <v>113</v>
      </c>
      <c r="W263" s="5" t="s">
        <v>3248</v>
      </c>
      <c r="X263" s="163" t="s">
        <v>179</v>
      </c>
      <c r="Y263" s="51" t="str">
        <f t="shared" si="3"/>
        <v>Ativo</v>
      </c>
      <c r="Z263" s="324"/>
      <c r="AA263" s="95" t="str">
        <f t="shared" si="7"/>
        <v/>
      </c>
      <c r="AB263" s="13" t="s">
        <v>124</v>
      </c>
      <c r="AC263" s="95"/>
      <c r="AD263" s="95" t="s">
        <v>2536</v>
      </c>
      <c r="AE263" s="190"/>
      <c r="AF263" s="190"/>
      <c r="AG263" s="190"/>
      <c r="AH263" s="190"/>
      <c r="AI263" s="190"/>
      <c r="AJ263" s="190"/>
      <c r="AK263" s="190"/>
      <c r="AL263" s="190"/>
      <c r="AM263" s="190"/>
      <c r="AN263" s="190"/>
      <c r="AO263" s="190"/>
      <c r="AP263" s="190"/>
      <c r="AQ263" s="190"/>
      <c r="AR263" s="170"/>
      <c r="AS263" s="170"/>
      <c r="AT263" s="170"/>
      <c r="AU263" s="170"/>
      <c r="AV263" s="170"/>
      <c r="AW263" s="170"/>
      <c r="AX263" s="170"/>
      <c r="AY263" s="170"/>
      <c r="AZ263" s="170"/>
      <c r="BA263" s="170"/>
      <c r="BB263" s="170"/>
      <c r="BC263" s="170"/>
      <c r="BD263" s="170"/>
      <c r="BE263" s="170"/>
      <c r="BF263" s="170"/>
      <c r="BG263" s="170"/>
      <c r="BH263" s="170"/>
      <c r="BI263" s="337"/>
      <c r="BJ263" s="170"/>
      <c r="BK263" s="170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6" t="s">
        <v>2523</v>
      </c>
      <c r="B264" s="42" t="s">
        <v>1698</v>
      </c>
      <c r="C264" s="383" t="s">
        <v>3249</v>
      </c>
      <c r="D264" s="318" t="s">
        <v>18</v>
      </c>
      <c r="E264" s="318" t="s">
        <v>175</v>
      </c>
      <c r="F264" s="95" t="s">
        <v>176</v>
      </c>
      <c r="G264" s="44" t="str">
        <f t="shared" si="1"/>
        <v>Augusto</v>
      </c>
      <c r="H264" s="330" t="s">
        <v>186</v>
      </c>
      <c r="I264" s="46" t="s">
        <v>24</v>
      </c>
      <c r="J264" s="318" t="str">
        <f t="shared" si="2"/>
        <v>Não</v>
      </c>
      <c r="K264" s="331">
        <v>44322.0</v>
      </c>
      <c r="L264" s="336">
        <v>44512.0</v>
      </c>
      <c r="M264" s="95" t="s">
        <v>41</v>
      </c>
      <c r="N264" s="332">
        <v>0.015</v>
      </c>
      <c r="O264" s="318" t="s">
        <v>42</v>
      </c>
      <c r="P264" s="321">
        <v>0.1</v>
      </c>
      <c r="Q264" s="95" t="str">
        <f>IFERROR(VLOOKUP(F264,'Cadastro de assessores'!A:B,2,FALSE),"Não Cadastrado")</f>
        <v>250</v>
      </c>
      <c r="R264" s="95" t="s">
        <v>2540</v>
      </c>
      <c r="S264" s="331">
        <v>44322.0</v>
      </c>
      <c r="T264" s="168"/>
      <c r="U264" s="168"/>
      <c r="V264" s="45" t="s">
        <v>113</v>
      </c>
      <c r="W264" s="5" t="s">
        <v>1700</v>
      </c>
      <c r="X264" s="163" t="s">
        <v>179</v>
      </c>
      <c r="Y264" s="51" t="str">
        <f t="shared" si="3"/>
        <v>Encerrado</v>
      </c>
      <c r="Z264" s="324"/>
      <c r="AA264" s="95" t="str">
        <f t="shared" si="7"/>
        <v/>
      </c>
      <c r="AB264" s="95"/>
      <c r="AC264" s="95"/>
      <c r="AD264" s="95" t="s">
        <v>2586</v>
      </c>
      <c r="AE264" s="190"/>
      <c r="AF264" s="190"/>
      <c r="AG264" s="190"/>
      <c r="AH264" s="190"/>
      <c r="AI264" s="190"/>
      <c r="AJ264" s="190"/>
      <c r="AK264" s="190"/>
      <c r="AL264" s="190"/>
      <c r="AM264" s="190"/>
      <c r="AN264" s="190"/>
      <c r="AO264" s="190"/>
      <c r="AP264" s="190"/>
      <c r="AQ264" s="190"/>
      <c r="AR264" s="170"/>
      <c r="AS264" s="170"/>
      <c r="AT264" s="170"/>
      <c r="AU264" s="170"/>
      <c r="AV264" s="170"/>
      <c r="AW264" s="170">
        <v>368440.03</v>
      </c>
      <c r="AX264" s="170">
        <v>178008.89</v>
      </c>
      <c r="AY264" s="170">
        <v>52436.91</v>
      </c>
      <c r="AZ264" s="170">
        <v>52270.46</v>
      </c>
      <c r="BA264" s="170">
        <v>52424.75</v>
      </c>
      <c r="BB264" s="170">
        <v>52519.83</v>
      </c>
      <c r="BC264" s="170">
        <v>-61.98</v>
      </c>
      <c r="BD264" s="170"/>
      <c r="BE264" s="170"/>
      <c r="BF264" s="170">
        <v>0.0</v>
      </c>
      <c r="BG264" s="170">
        <v>0.0</v>
      </c>
      <c r="BH264" s="170">
        <v>0.0</v>
      </c>
      <c r="BI264" s="337" t="s">
        <v>2543</v>
      </c>
      <c r="BJ264" s="170">
        <v>0.0</v>
      </c>
      <c r="BK264" s="170" t="s">
        <v>2543</v>
      </c>
      <c r="BL264" s="170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6" t="s">
        <v>2523</v>
      </c>
      <c r="B265" s="316" t="s">
        <v>1698</v>
      </c>
      <c r="C265" s="317" t="s">
        <v>3250</v>
      </c>
      <c r="D265" s="318" t="s">
        <v>18</v>
      </c>
      <c r="E265" s="318" t="s">
        <v>175</v>
      </c>
      <c r="F265" s="318" t="s">
        <v>176</v>
      </c>
      <c r="G265" s="44" t="str">
        <f t="shared" si="1"/>
        <v>Augusto</v>
      </c>
      <c r="H265" s="164" t="s">
        <v>147</v>
      </c>
      <c r="I265" s="51" t="s">
        <v>220</v>
      </c>
      <c r="J265" s="318" t="str">
        <f t="shared" si="2"/>
        <v>Sim</v>
      </c>
      <c r="K265" s="319">
        <v>44715.0</v>
      </c>
      <c r="L265" s="95"/>
      <c r="M265" s="95" t="s">
        <v>51</v>
      </c>
      <c r="N265" s="320">
        <v>0.007</v>
      </c>
      <c r="O265" s="318" t="s">
        <v>2528</v>
      </c>
      <c r="P265" s="321">
        <v>0.0</v>
      </c>
      <c r="Q265" s="318">
        <v>250.0</v>
      </c>
      <c r="R265" s="318" t="s">
        <v>111</v>
      </c>
      <c r="S265" s="319">
        <v>44714.0</v>
      </c>
      <c r="T265" s="168" t="s">
        <v>3251</v>
      </c>
      <c r="U265" s="168"/>
      <c r="V265" s="45" t="s">
        <v>113</v>
      </c>
      <c r="W265" s="323" t="s">
        <v>1700</v>
      </c>
      <c r="X265" s="163" t="s">
        <v>179</v>
      </c>
      <c r="Y265" s="51" t="str">
        <f t="shared" si="3"/>
        <v>Ativo</v>
      </c>
      <c r="Z265" s="324"/>
      <c r="AA265" s="95" t="str">
        <f t="shared" si="7"/>
        <v/>
      </c>
      <c r="AB265" s="13" t="s">
        <v>124</v>
      </c>
      <c r="AC265" s="95"/>
      <c r="AD265" s="95" t="s">
        <v>2586</v>
      </c>
      <c r="AE265" s="170"/>
      <c r="AF265" s="170"/>
      <c r="AG265" s="170"/>
      <c r="AH265" s="170"/>
      <c r="AI265" s="170"/>
      <c r="AJ265" s="170"/>
      <c r="AK265" s="170"/>
      <c r="AL265" s="170"/>
      <c r="AM265" s="170"/>
      <c r="AN265" s="170"/>
      <c r="AO265" s="170"/>
      <c r="AP265" s="170"/>
      <c r="AQ265" s="170"/>
      <c r="AR265" s="170"/>
      <c r="AS265" s="325"/>
      <c r="AT265" s="325"/>
      <c r="AU265" s="325"/>
      <c r="AV265" s="325"/>
      <c r="AW265" s="325"/>
      <c r="AX265" s="170"/>
      <c r="AY265" s="170"/>
      <c r="AZ265" s="170"/>
      <c r="BA265" s="170"/>
      <c r="BB265" s="170"/>
      <c r="BC265" s="170"/>
      <c r="BD265" s="170"/>
      <c r="BE265" s="170"/>
      <c r="BF265" s="170">
        <v>0.0</v>
      </c>
      <c r="BG265" s="170">
        <v>0.0</v>
      </c>
      <c r="BH265" s="170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6" t="s">
        <v>2523</v>
      </c>
      <c r="B266" s="316" t="s">
        <v>3252</v>
      </c>
      <c r="C266" s="317" t="s">
        <v>3253</v>
      </c>
      <c r="D266" s="318" t="s">
        <v>18</v>
      </c>
      <c r="E266" s="318" t="s">
        <v>29</v>
      </c>
      <c r="F266" s="318" t="s">
        <v>167</v>
      </c>
      <c r="G266" s="44" t="str">
        <f t="shared" si="1"/>
        <v>Augusto</v>
      </c>
      <c r="H266" s="164" t="s">
        <v>111</v>
      </c>
      <c r="I266" s="46" t="s">
        <v>24</v>
      </c>
      <c r="J266" s="318" t="str">
        <f t="shared" si="2"/>
        <v>Não</v>
      </c>
      <c r="K266" s="319">
        <v>43647.0</v>
      </c>
      <c r="L266" s="95"/>
      <c r="M266" s="95" t="s">
        <v>112</v>
      </c>
      <c r="N266" s="320">
        <v>0.005</v>
      </c>
      <c r="O266" s="318" t="s">
        <v>2528</v>
      </c>
      <c r="P266" s="321">
        <v>0.0</v>
      </c>
      <c r="Q266" s="318">
        <f>IFERROR(VLOOKUP(F266,'Cadastro de assessores'!A:B,2,FALSE),"Não Cadastrado")</f>
        <v>12344</v>
      </c>
      <c r="R266" s="318" t="s">
        <v>111</v>
      </c>
      <c r="S266" s="319">
        <v>43630.0</v>
      </c>
      <c r="T266" s="168"/>
      <c r="U266" s="334" t="s">
        <v>3254</v>
      </c>
      <c r="V266" s="45" t="s">
        <v>113</v>
      </c>
      <c r="W266" s="323" t="s">
        <v>3255</v>
      </c>
      <c r="X266" s="93" t="s">
        <v>29</v>
      </c>
      <c r="Y266" s="51" t="str">
        <f t="shared" si="3"/>
        <v>Ativo</v>
      </c>
      <c r="Z266" s="324"/>
      <c r="AA266" s="95" t="str">
        <f t="shared" si="7"/>
        <v>Varejo</v>
      </c>
      <c r="AB266" s="13" t="s">
        <v>124</v>
      </c>
      <c r="AC266" s="95"/>
      <c r="AD266" s="318" t="s">
        <v>2568</v>
      </c>
      <c r="AE266" s="170">
        <v>93498.7</v>
      </c>
      <c r="AF266" s="170">
        <v>93666.51</v>
      </c>
      <c r="AG266" s="170">
        <v>93088.27</v>
      </c>
      <c r="AH266" s="170">
        <v>92907.39</v>
      </c>
      <c r="AI266" s="170">
        <v>93048.31</v>
      </c>
      <c r="AJ266" s="170">
        <v>93069.52</v>
      </c>
      <c r="AK266" s="170">
        <v>93297.93</v>
      </c>
      <c r="AL266" s="170">
        <v>93470.01</v>
      </c>
      <c r="AM266" s="170">
        <v>93533.86</v>
      </c>
      <c r="AN266" s="170">
        <v>93533.55</v>
      </c>
      <c r="AO266" s="170">
        <v>93124.62</v>
      </c>
      <c r="AP266" s="170">
        <v>93601.73</v>
      </c>
      <c r="AQ266" s="170">
        <v>93847.03</v>
      </c>
      <c r="AR266" s="170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70">
        <v>94046.91</v>
      </c>
      <c r="AY266" s="170">
        <v>93762.44</v>
      </c>
      <c r="AZ266" s="170">
        <v>93140.09</v>
      </c>
      <c r="BA266" s="170">
        <v>92675.78</v>
      </c>
      <c r="BB266" s="170">
        <v>91915.4</v>
      </c>
      <c r="BC266" s="170">
        <v>91820.89</v>
      </c>
      <c r="BD266" s="170">
        <v>92025.84</v>
      </c>
      <c r="BE266" s="170">
        <v>93448.07</v>
      </c>
      <c r="BF266" s="170">
        <v>94095.72</v>
      </c>
      <c r="BG266" s="170">
        <v>95874.83</v>
      </c>
      <c r="BH266" s="170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6" t="s">
        <v>2523</v>
      </c>
      <c r="B267" s="234" t="s">
        <v>3256</v>
      </c>
      <c r="C267" s="354" t="s">
        <v>3257</v>
      </c>
      <c r="D267" s="318" t="s">
        <v>18</v>
      </c>
      <c r="E267" s="318" t="s">
        <v>175</v>
      </c>
      <c r="F267" s="95" t="s">
        <v>197</v>
      </c>
      <c r="G267" s="44" t="str">
        <f t="shared" si="1"/>
        <v>Augusto</v>
      </c>
      <c r="H267" s="330" t="s">
        <v>186</v>
      </c>
      <c r="I267" s="46" t="s">
        <v>24</v>
      </c>
      <c r="J267" s="318" t="str">
        <f t="shared" si="2"/>
        <v>Não</v>
      </c>
      <c r="K267" s="331">
        <v>44280.0</v>
      </c>
      <c r="L267" s="122">
        <v>44482.0</v>
      </c>
      <c r="M267" s="95" t="s">
        <v>270</v>
      </c>
      <c r="N267" s="332">
        <v>0.02</v>
      </c>
      <c r="O267" s="318" t="s">
        <v>42</v>
      </c>
      <c r="P267" s="321">
        <v>0.2</v>
      </c>
      <c r="Q267" s="95" t="str">
        <f>IFERROR(VLOOKUP(F267,'Cadastro de assessores'!A:B,2,FALSE),"Não Cadastrado")</f>
        <v>28411</v>
      </c>
      <c r="R267" s="95" t="s">
        <v>2540</v>
      </c>
      <c r="S267" s="331">
        <v>44280.0</v>
      </c>
      <c r="T267" s="168"/>
      <c r="U267" s="168"/>
      <c r="V267" s="45" t="s">
        <v>113</v>
      </c>
      <c r="W267" s="13" t="s">
        <v>3258</v>
      </c>
      <c r="X267" s="163" t="s">
        <v>179</v>
      </c>
      <c r="Y267" s="51" t="str">
        <f t="shared" si="3"/>
        <v>Encerrado</v>
      </c>
      <c r="Z267" s="324"/>
      <c r="AA267" s="95" t="str">
        <f t="shared" si="7"/>
        <v/>
      </c>
      <c r="AB267" s="95"/>
      <c r="AC267" s="95"/>
      <c r="AD267" s="95" t="s">
        <v>2586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70"/>
      <c r="AS267" s="170"/>
      <c r="AT267" s="170">
        <v>566741.96</v>
      </c>
      <c r="AU267" s="170"/>
      <c r="AV267" s="170">
        <v>536198.32</v>
      </c>
      <c r="AW267" s="170">
        <v>549190.35</v>
      </c>
      <c r="AX267" s="170">
        <v>546073.05</v>
      </c>
      <c r="AY267" s="170">
        <v>537062.23</v>
      </c>
      <c r="AZ267" s="170">
        <v>520603.53</v>
      </c>
      <c r="BA267" s="170">
        <v>489398.81</v>
      </c>
      <c r="BB267" s="170"/>
      <c r="BC267" s="170"/>
      <c r="BD267" s="170"/>
      <c r="BE267" s="170"/>
      <c r="BF267" s="170">
        <v>0.0</v>
      </c>
      <c r="BG267" s="170">
        <v>0.0</v>
      </c>
      <c r="BH267" s="170">
        <v>0.0</v>
      </c>
      <c r="BI267" s="170" t="s">
        <v>2543</v>
      </c>
      <c r="BJ267" s="170">
        <v>0.0</v>
      </c>
      <c r="BK267" s="170" t="s">
        <v>2543</v>
      </c>
      <c r="BL267" s="170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6" t="s">
        <v>2523</v>
      </c>
      <c r="B268" s="238" t="s">
        <v>3259</v>
      </c>
      <c r="C268" s="329" t="s">
        <v>3260</v>
      </c>
      <c r="D268" s="318" t="s">
        <v>2526</v>
      </c>
      <c r="E268" s="318" t="s">
        <v>29</v>
      </c>
      <c r="F268" s="95" t="s">
        <v>2539</v>
      </c>
      <c r="G268" s="44" t="str">
        <f t="shared" si="1"/>
        <v>Augusto</v>
      </c>
      <c r="H268" s="330" t="s">
        <v>186</v>
      </c>
      <c r="I268" s="46" t="s">
        <v>24</v>
      </c>
      <c r="J268" s="318" t="str">
        <f t="shared" si="2"/>
        <v>Não</v>
      </c>
      <c r="K268" s="331">
        <v>43622.0</v>
      </c>
      <c r="L268" s="336">
        <v>44484.0</v>
      </c>
      <c r="M268" s="95" t="s">
        <v>112</v>
      </c>
      <c r="N268" s="332">
        <v>0.012</v>
      </c>
      <c r="O268" s="318" t="s">
        <v>2528</v>
      </c>
      <c r="P268" s="321">
        <v>0.0</v>
      </c>
      <c r="Q268" s="95" t="str">
        <f>IFERROR(VLOOKUP(F268,'Cadastro de assessores'!A:B,2,FALSE),"Não Cadastrado")</f>
        <v>2971</v>
      </c>
      <c r="R268" s="95" t="s">
        <v>2540</v>
      </c>
      <c r="S268" s="331">
        <v>43622.0</v>
      </c>
      <c r="T268" s="168"/>
      <c r="U268" s="168"/>
      <c r="V268" s="45" t="s">
        <v>113</v>
      </c>
      <c r="W268" s="13" t="s">
        <v>3261</v>
      </c>
      <c r="X268" s="95" t="s">
        <v>29</v>
      </c>
      <c r="Y268" s="51" t="str">
        <f t="shared" si="3"/>
        <v>Encerrado</v>
      </c>
      <c r="Z268" s="324"/>
      <c r="AA268" s="95" t="str">
        <f t="shared" si="7"/>
        <v/>
      </c>
      <c r="AB268" s="95"/>
      <c r="AC268" s="95"/>
      <c r="AD268" s="95" t="s">
        <v>2557</v>
      </c>
      <c r="AE268" s="170">
        <v>259438.82</v>
      </c>
      <c r="AF268" s="170">
        <v>256333.59</v>
      </c>
      <c r="AG268" s="170">
        <v>249315.18</v>
      </c>
      <c r="AH268" s="170">
        <v>252843.39</v>
      </c>
      <c r="AI268" s="170">
        <v>254869.5</v>
      </c>
      <c r="AJ268" s="170">
        <v>255203.14</v>
      </c>
      <c r="AK268" s="170">
        <v>259402.03</v>
      </c>
      <c r="AL268" s="170">
        <v>256304.86</v>
      </c>
      <c r="AM268" s="170">
        <v>250733.41</v>
      </c>
      <c r="AN268" s="170">
        <v>230776.06</v>
      </c>
      <c r="AO268" s="170">
        <v>206003.1</v>
      </c>
      <c r="AP268" s="170">
        <v>208643.11</v>
      </c>
      <c r="AQ268" s="170">
        <v>206961.63</v>
      </c>
      <c r="AR268" s="170">
        <v>203251.26</v>
      </c>
      <c r="AS268" s="170">
        <v>203283.37</v>
      </c>
      <c r="AT268" s="170">
        <v>203869.45</v>
      </c>
      <c r="AU268" s="170">
        <v>205565.71</v>
      </c>
      <c r="AV268" s="170">
        <v>191.96</v>
      </c>
      <c r="AW268" s="170"/>
      <c r="AX268" s="170">
        <v>55.54</v>
      </c>
      <c r="AY268" s="335"/>
      <c r="AZ268" s="335">
        <v>2.93</v>
      </c>
      <c r="BA268" s="170">
        <v>2.93</v>
      </c>
      <c r="BB268" s="170"/>
      <c r="BC268" s="170"/>
      <c r="BD268" s="170"/>
      <c r="BE268" s="170"/>
      <c r="BF268" s="170">
        <v>0.0</v>
      </c>
      <c r="BG268" s="170">
        <v>0.0</v>
      </c>
      <c r="BH268" s="170">
        <v>0.0</v>
      </c>
      <c r="BI268" s="170" t="s">
        <v>2543</v>
      </c>
      <c r="BJ268" s="170">
        <v>0.0</v>
      </c>
      <c r="BK268" s="170" t="s">
        <v>2543</v>
      </c>
      <c r="BL268" s="170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6" t="s">
        <v>2523</v>
      </c>
      <c r="B269" s="238" t="s">
        <v>3259</v>
      </c>
      <c r="C269" s="329" t="s">
        <v>3262</v>
      </c>
      <c r="D269" s="318" t="s">
        <v>2526</v>
      </c>
      <c r="E269" s="318" t="s">
        <v>29</v>
      </c>
      <c r="F269" s="95" t="s">
        <v>2539</v>
      </c>
      <c r="G269" s="44" t="str">
        <f t="shared" si="1"/>
        <v>Augusto</v>
      </c>
      <c r="H269" s="330" t="s">
        <v>186</v>
      </c>
      <c r="I269" s="46" t="s">
        <v>24</v>
      </c>
      <c r="J269" s="318" t="str">
        <f t="shared" si="2"/>
        <v>Não</v>
      </c>
      <c r="K269" s="331">
        <v>43622.0</v>
      </c>
      <c r="L269" s="336">
        <v>44484.0</v>
      </c>
      <c r="M269" s="95" t="s">
        <v>41</v>
      </c>
      <c r="N269" s="332">
        <v>0.01</v>
      </c>
      <c r="O269" s="318" t="s">
        <v>42</v>
      </c>
      <c r="P269" s="321">
        <v>0.1</v>
      </c>
      <c r="Q269" s="95" t="str">
        <f>IFERROR(VLOOKUP(F269,'Cadastro de assessores'!A:B,2,FALSE),"Não Cadastrado")</f>
        <v>2971</v>
      </c>
      <c r="R269" s="95" t="s">
        <v>2540</v>
      </c>
      <c r="S269" s="331">
        <v>43622.0</v>
      </c>
      <c r="T269" s="168"/>
      <c r="U269" s="168"/>
      <c r="V269" s="45" t="s">
        <v>113</v>
      </c>
      <c r="W269" s="13" t="s">
        <v>3261</v>
      </c>
      <c r="X269" s="95" t="s">
        <v>29</v>
      </c>
      <c r="Y269" s="51" t="str">
        <f t="shared" si="3"/>
        <v>Encerrado</v>
      </c>
      <c r="Z269" s="324"/>
      <c r="AA269" s="95" t="str">
        <f t="shared" si="7"/>
        <v/>
      </c>
      <c r="AB269" s="95"/>
      <c r="AC269" s="95"/>
      <c r="AD269" s="95" t="s">
        <v>2557</v>
      </c>
      <c r="AE269" s="170">
        <v>0.0</v>
      </c>
      <c r="AF269" s="170">
        <v>0.0</v>
      </c>
      <c r="AG269" s="170">
        <v>0.0</v>
      </c>
      <c r="AH269" s="170">
        <v>0.0</v>
      </c>
      <c r="AI269" s="170">
        <v>0.0</v>
      </c>
      <c r="AJ269" s="170">
        <v>0.0</v>
      </c>
      <c r="AK269" s="170">
        <v>0.0</v>
      </c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335"/>
      <c r="AY269" s="335"/>
      <c r="AZ269" s="335"/>
      <c r="BA269" s="170"/>
      <c r="BB269" s="170"/>
      <c r="BC269" s="170"/>
      <c r="BD269" s="170"/>
      <c r="BE269" s="170"/>
      <c r="BF269" s="170">
        <v>0.0</v>
      </c>
      <c r="BG269" s="170">
        <v>0.0</v>
      </c>
      <c r="BH269" s="170">
        <v>0.0</v>
      </c>
      <c r="BI269" s="170" t="s">
        <v>2543</v>
      </c>
      <c r="BJ269" s="170">
        <v>0.0</v>
      </c>
      <c r="BK269" s="170" t="s">
        <v>2543</v>
      </c>
      <c r="BL269" s="170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6" t="s">
        <v>2523</v>
      </c>
      <c r="B270" s="234" t="s">
        <v>3263</v>
      </c>
      <c r="C270" s="329" t="s">
        <v>3264</v>
      </c>
      <c r="D270" s="318" t="s">
        <v>2526</v>
      </c>
      <c r="E270" s="318" t="s">
        <v>29</v>
      </c>
      <c r="F270" s="318" t="s">
        <v>2527</v>
      </c>
      <c r="G270" s="44" t="str">
        <f t="shared" si="1"/>
        <v>Augusto</v>
      </c>
      <c r="H270" s="164" t="s">
        <v>147</v>
      </c>
      <c r="I270" s="46" t="s">
        <v>24</v>
      </c>
      <c r="J270" s="318" t="str">
        <f t="shared" si="2"/>
        <v>Não</v>
      </c>
      <c r="K270" s="319">
        <v>43922.0</v>
      </c>
      <c r="L270" s="95"/>
      <c r="M270" s="95" t="s">
        <v>112</v>
      </c>
      <c r="N270" s="332">
        <v>0.012</v>
      </c>
      <c r="O270" s="318" t="s">
        <v>2528</v>
      </c>
      <c r="P270" s="321">
        <v>0.0</v>
      </c>
      <c r="Q270" s="318" t="str">
        <f>IFERROR(VLOOKUP(F270,'Cadastro de assessores'!A:B,2,FALSE),"Não Cadastrado")</f>
        <v>17573</v>
      </c>
      <c r="R270" s="318" t="s">
        <v>3265</v>
      </c>
      <c r="S270" s="319">
        <v>43917.0</v>
      </c>
      <c r="T270" s="322"/>
      <c r="U270" s="322"/>
      <c r="V270" s="45" t="s">
        <v>113</v>
      </c>
      <c r="W270" s="13" t="s">
        <v>3266</v>
      </c>
      <c r="X270" s="93" t="s">
        <v>29</v>
      </c>
      <c r="Y270" s="51" t="str">
        <f t="shared" si="3"/>
        <v>Ativo</v>
      </c>
      <c r="Z270" s="324"/>
      <c r="AA270" s="95" t="str">
        <f t="shared" si="7"/>
        <v>Varejo</v>
      </c>
      <c r="AB270" s="13" t="s">
        <v>124</v>
      </c>
      <c r="AC270" s="95"/>
      <c r="AD270" s="318" t="s">
        <v>2652</v>
      </c>
      <c r="AE270" s="170">
        <v>0.0</v>
      </c>
      <c r="AF270" s="170">
        <v>0.0</v>
      </c>
      <c r="AG270" s="170">
        <v>0.0</v>
      </c>
      <c r="AH270" s="170">
        <v>547813.77</v>
      </c>
      <c r="AI270" s="170">
        <v>551812.01</v>
      </c>
      <c r="AJ270" s="170">
        <v>555612.77</v>
      </c>
      <c r="AK270" s="170">
        <v>557828.69</v>
      </c>
      <c r="AL270" s="170">
        <v>555099.85</v>
      </c>
      <c r="AM270" s="170">
        <v>548203.22</v>
      </c>
      <c r="AN270" s="170">
        <v>549263.37</v>
      </c>
      <c r="AO270" s="170">
        <v>564638.39</v>
      </c>
      <c r="AP270" s="170">
        <v>1780.49</v>
      </c>
      <c r="AQ270" s="170">
        <v>1845.37</v>
      </c>
      <c r="AR270" s="170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70">
        <v>1541.6</v>
      </c>
      <c r="AY270" s="170">
        <v>1747.9</v>
      </c>
      <c r="AZ270" s="170">
        <v>1752.47</v>
      </c>
      <c r="BA270" s="170">
        <v>1757.33</v>
      </c>
      <c r="BB270" s="170">
        <v>1761.58</v>
      </c>
      <c r="BC270" s="170">
        <v>1768.08</v>
      </c>
      <c r="BD270" s="170">
        <v>1775.43</v>
      </c>
      <c r="BE270" s="170">
        <v>1782.42</v>
      </c>
      <c r="BF270" s="170">
        <v>1791.34</v>
      </c>
      <c r="BG270" s="170">
        <v>1801.27</v>
      </c>
      <c r="BH270" s="170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6" t="s">
        <v>2523</v>
      </c>
      <c r="B271" s="234" t="s">
        <v>3267</v>
      </c>
      <c r="C271" s="329" t="s">
        <v>3268</v>
      </c>
      <c r="D271" s="318" t="s">
        <v>18</v>
      </c>
      <c r="E271" s="318" t="s">
        <v>175</v>
      </c>
      <c r="F271" s="95" t="s">
        <v>2611</v>
      </c>
      <c r="G271" s="44" t="str">
        <f t="shared" si="1"/>
        <v>Augusto</v>
      </c>
      <c r="H271" s="330" t="s">
        <v>186</v>
      </c>
      <c r="I271" s="46" t="s">
        <v>24</v>
      </c>
      <c r="J271" s="318" t="str">
        <f t="shared" si="2"/>
        <v>Não</v>
      </c>
      <c r="K271" s="331">
        <v>44280.0</v>
      </c>
      <c r="L271" s="331">
        <v>44281.0</v>
      </c>
      <c r="M271" s="95" t="s">
        <v>112</v>
      </c>
      <c r="N271" s="332">
        <v>0.012</v>
      </c>
      <c r="O271" s="318" t="s">
        <v>2528</v>
      </c>
      <c r="P271" s="321">
        <v>0.0</v>
      </c>
      <c r="Q271" s="95" t="str">
        <f>IFERROR(VLOOKUP(F271,'Cadastro de assessores'!A:B,2,FALSE),"Não Cadastrado")</f>
        <v>22066</v>
      </c>
      <c r="R271" s="95" t="s">
        <v>2540</v>
      </c>
      <c r="S271" s="331">
        <v>44280.0</v>
      </c>
      <c r="T271" s="168"/>
      <c r="U271" s="168"/>
      <c r="V271" s="45" t="s">
        <v>113</v>
      </c>
      <c r="W271" s="13" t="s">
        <v>3269</v>
      </c>
      <c r="X271" s="163" t="s">
        <v>179</v>
      </c>
      <c r="Y271" s="51" t="str">
        <f t="shared" si="3"/>
        <v>Encerrado</v>
      </c>
      <c r="Z271" s="324"/>
      <c r="AA271" s="95" t="str">
        <f t="shared" si="7"/>
        <v/>
      </c>
      <c r="AB271" s="95"/>
      <c r="AC271" s="95"/>
      <c r="AD271" s="95" t="s">
        <v>2586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70"/>
      <c r="AS271" s="170"/>
      <c r="AT271" s="170">
        <v>201360.54</v>
      </c>
      <c r="AU271" s="170"/>
      <c r="AV271" s="170"/>
      <c r="AW271" s="170"/>
      <c r="AX271" s="335"/>
      <c r="AY271" s="335"/>
      <c r="AZ271" s="335"/>
      <c r="BA271" s="170"/>
      <c r="BB271" s="170"/>
      <c r="BC271" s="170"/>
      <c r="BD271" s="170"/>
      <c r="BE271" s="170"/>
      <c r="BF271" s="170">
        <v>0.0</v>
      </c>
      <c r="BG271" s="170">
        <v>0.0</v>
      </c>
      <c r="BH271" s="170">
        <v>0.0</v>
      </c>
      <c r="BI271" s="170" t="s">
        <v>2543</v>
      </c>
      <c r="BJ271" s="170">
        <v>0.0</v>
      </c>
      <c r="BK271" s="170" t="s">
        <v>2543</v>
      </c>
      <c r="BL271" s="170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6" t="s">
        <v>2523</v>
      </c>
      <c r="B272" s="42" t="s">
        <v>1738</v>
      </c>
      <c r="C272" s="328" t="s">
        <v>3270</v>
      </c>
      <c r="D272" s="318" t="s">
        <v>18</v>
      </c>
      <c r="E272" s="318" t="s">
        <v>175</v>
      </c>
      <c r="F272" s="318" t="s">
        <v>197</v>
      </c>
      <c r="G272" s="44" t="str">
        <f t="shared" si="1"/>
        <v>Augusto</v>
      </c>
      <c r="H272" s="164" t="s">
        <v>147</v>
      </c>
      <c r="I272" s="51" t="s">
        <v>220</v>
      </c>
      <c r="J272" s="318" t="str">
        <f t="shared" si="2"/>
        <v>Não</v>
      </c>
      <c r="K272" s="319">
        <v>44679.0</v>
      </c>
      <c r="L272" s="45"/>
      <c r="M272" s="95" t="s">
        <v>112</v>
      </c>
      <c r="N272" s="116">
        <v>0.012</v>
      </c>
      <c r="O272" s="318" t="s">
        <v>2528</v>
      </c>
      <c r="P272" s="321">
        <v>0.0</v>
      </c>
      <c r="Q272" s="318" t="str">
        <f>IFERROR(VLOOKUP(F272,'Cadastro de assessores'!A:B,2,FALSE),"Não Cadastrado")</f>
        <v>28411</v>
      </c>
      <c r="R272" s="318" t="s">
        <v>111</v>
      </c>
      <c r="S272" s="319">
        <v>44679.0</v>
      </c>
      <c r="T272" s="50"/>
      <c r="U272" s="50"/>
      <c r="V272" s="45" t="s">
        <v>113</v>
      </c>
      <c r="W272" s="5" t="s">
        <v>1740</v>
      </c>
      <c r="X272" s="163" t="s">
        <v>179</v>
      </c>
      <c r="Y272" s="51" t="str">
        <f t="shared" si="3"/>
        <v>Ativo</v>
      </c>
      <c r="Z272" s="324"/>
      <c r="AA272" s="95" t="str">
        <f t="shared" si="7"/>
        <v>Varejo</v>
      </c>
      <c r="AB272" s="13" t="s">
        <v>124</v>
      </c>
      <c r="AC272" s="95"/>
      <c r="AD272" s="95" t="s">
        <v>2586</v>
      </c>
      <c r="AE272" s="190"/>
      <c r="AF272" s="190"/>
      <c r="AG272" s="190"/>
      <c r="AH272" s="190"/>
      <c r="AI272" s="190"/>
      <c r="AJ272" s="190"/>
      <c r="AK272" s="190"/>
      <c r="AL272" s="190"/>
      <c r="AM272" s="190"/>
      <c r="AN272" s="190"/>
      <c r="AO272" s="190"/>
      <c r="AP272" s="190"/>
      <c r="AQ272" s="190"/>
      <c r="AR272" s="170"/>
      <c r="AS272" s="170"/>
      <c r="AT272" s="170"/>
      <c r="AU272" s="170"/>
      <c r="AV272" s="170"/>
      <c r="AW272" s="170"/>
      <c r="AX272" s="170"/>
      <c r="AY272" s="170"/>
      <c r="AZ272" s="170"/>
      <c r="BA272" s="170"/>
      <c r="BB272" s="170"/>
      <c r="BC272" s="170"/>
      <c r="BD272" s="170"/>
      <c r="BE272" s="170"/>
      <c r="BF272" s="170"/>
      <c r="BG272" s="170"/>
      <c r="BH272" s="170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6" t="s">
        <v>2523</v>
      </c>
      <c r="B273" s="234" t="s">
        <v>3271</v>
      </c>
      <c r="C273" s="329" t="s">
        <v>3272</v>
      </c>
      <c r="D273" s="318" t="s">
        <v>2526</v>
      </c>
      <c r="E273" s="318" t="s">
        <v>29</v>
      </c>
      <c r="F273" s="95" t="s">
        <v>2539</v>
      </c>
      <c r="G273" s="44" t="str">
        <f t="shared" si="1"/>
        <v>Augusto</v>
      </c>
      <c r="H273" s="330" t="s">
        <v>186</v>
      </c>
      <c r="I273" s="46" t="s">
        <v>24</v>
      </c>
      <c r="J273" s="318" t="str">
        <f t="shared" si="2"/>
        <v>Não</v>
      </c>
      <c r="K273" s="336">
        <v>43795.0</v>
      </c>
      <c r="L273" s="331">
        <v>44342.0</v>
      </c>
      <c r="M273" s="95" t="s">
        <v>112</v>
      </c>
      <c r="N273" s="332">
        <v>0.01</v>
      </c>
      <c r="O273" s="318" t="s">
        <v>2528</v>
      </c>
      <c r="P273" s="321">
        <v>0.0</v>
      </c>
      <c r="Q273" s="95" t="str">
        <f>IFERROR(VLOOKUP(F273,'Cadastro de assessores'!A:B,2,FALSE),"Não Cadastrado")</f>
        <v>2971</v>
      </c>
      <c r="R273" s="95" t="s">
        <v>2540</v>
      </c>
      <c r="S273" s="336">
        <v>43795.0</v>
      </c>
      <c r="T273" s="168"/>
      <c r="U273" s="168"/>
      <c r="V273" s="45" t="s">
        <v>113</v>
      </c>
      <c r="W273" s="13" t="s">
        <v>3273</v>
      </c>
      <c r="X273" s="95" t="s">
        <v>29</v>
      </c>
      <c r="Y273" s="51" t="str">
        <f t="shared" si="3"/>
        <v>Encerrado</v>
      </c>
      <c r="Z273" s="324"/>
      <c r="AA273" s="95" t="str">
        <f t="shared" si="7"/>
        <v/>
      </c>
      <c r="AB273" s="95"/>
      <c r="AC273" s="95"/>
      <c r="AD273" s="95" t="s">
        <v>2633</v>
      </c>
      <c r="AE273" s="170">
        <v>271054.97</v>
      </c>
      <c r="AF273" s="170">
        <v>268708.9</v>
      </c>
      <c r="AG273" s="170">
        <v>262284.11</v>
      </c>
      <c r="AH273" s="170">
        <v>265887.65</v>
      </c>
      <c r="AI273" s="170">
        <v>268246.34</v>
      </c>
      <c r="AJ273" s="170">
        <v>271557.62</v>
      </c>
      <c r="AK273" s="170">
        <v>272973.56</v>
      </c>
      <c r="AL273" s="170">
        <v>273688.91</v>
      </c>
      <c r="AM273" s="170">
        <v>271167.58</v>
      </c>
      <c r="AN273" s="170">
        <v>270986.69</v>
      </c>
      <c r="AO273" s="170">
        <v>270133.6</v>
      </c>
      <c r="AP273" s="170">
        <v>271260.25</v>
      </c>
      <c r="AQ273" s="170">
        <v>69133.59</v>
      </c>
      <c r="AR273" s="170">
        <v>1090.9</v>
      </c>
      <c r="AS273" s="170">
        <v>871.12</v>
      </c>
      <c r="AT273" s="170">
        <v>871.12</v>
      </c>
      <c r="AU273" s="170">
        <v>659.74</v>
      </c>
      <c r="AV273" s="170">
        <v>351.96</v>
      </c>
      <c r="AW273" s="170"/>
      <c r="AX273" s="335"/>
      <c r="AY273" s="335"/>
      <c r="AZ273" s="335"/>
      <c r="BA273" s="170"/>
      <c r="BB273" s="170"/>
      <c r="BC273" s="170"/>
      <c r="BD273" s="170"/>
      <c r="BE273" s="170"/>
      <c r="BF273" s="170">
        <v>0.0</v>
      </c>
      <c r="BG273" s="170">
        <v>0.0</v>
      </c>
      <c r="BH273" s="170">
        <v>0.0</v>
      </c>
      <c r="BI273" s="170" t="s">
        <v>2543</v>
      </c>
      <c r="BJ273" s="170">
        <v>0.0</v>
      </c>
      <c r="BK273" s="170" t="s">
        <v>2543</v>
      </c>
      <c r="BL273" s="170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6" t="s">
        <v>2523</v>
      </c>
      <c r="B274" s="61" t="s">
        <v>1769</v>
      </c>
      <c r="C274" s="364" t="s">
        <v>3274</v>
      </c>
      <c r="D274" s="318" t="s">
        <v>18</v>
      </c>
      <c r="E274" s="318" t="s">
        <v>175</v>
      </c>
      <c r="F274" s="95" t="s">
        <v>176</v>
      </c>
      <c r="G274" s="44" t="str">
        <f t="shared" si="1"/>
        <v>Augusto</v>
      </c>
      <c r="H274" s="330" t="s">
        <v>186</v>
      </c>
      <c r="I274" s="46" t="s">
        <v>24</v>
      </c>
      <c r="J274" s="318" t="str">
        <f t="shared" si="2"/>
        <v>Não</v>
      </c>
      <c r="K274" s="331">
        <v>44627.0</v>
      </c>
      <c r="L274" s="72">
        <v>44637.0</v>
      </c>
      <c r="M274" s="95" t="s">
        <v>51</v>
      </c>
      <c r="N274" s="332">
        <v>0.007</v>
      </c>
      <c r="O274" s="318" t="s">
        <v>2528</v>
      </c>
      <c r="P274" s="321">
        <v>0.0</v>
      </c>
      <c r="Q274" s="95" t="str">
        <f>IFERROR(VLOOKUP(F274,'Cadastro de assessores'!A:B,2,FALSE),"Não Cadastrado")</f>
        <v>250</v>
      </c>
      <c r="R274" s="95" t="s">
        <v>2540</v>
      </c>
      <c r="S274" s="331">
        <v>44627.0</v>
      </c>
      <c r="T274" s="50"/>
      <c r="U274" s="50"/>
      <c r="V274" s="45" t="s">
        <v>113</v>
      </c>
      <c r="W274" s="5" t="s">
        <v>1771</v>
      </c>
      <c r="X274" s="163" t="s">
        <v>46</v>
      </c>
      <c r="Y274" s="51" t="str">
        <f t="shared" si="3"/>
        <v>Encerrado</v>
      </c>
      <c r="Z274" s="324"/>
      <c r="AA274" s="95" t="str">
        <f t="shared" si="7"/>
        <v>Varejo</v>
      </c>
      <c r="AB274" s="13" t="s">
        <v>124</v>
      </c>
      <c r="AC274" s="95"/>
      <c r="AD274" s="95" t="s">
        <v>2737</v>
      </c>
      <c r="AE274" s="190"/>
      <c r="AF274" s="190"/>
      <c r="AG274" s="190"/>
      <c r="AH274" s="190"/>
      <c r="AI274" s="190"/>
      <c r="AJ274" s="190"/>
      <c r="AK274" s="190"/>
      <c r="AL274" s="190"/>
      <c r="AM274" s="190"/>
      <c r="AN274" s="190"/>
      <c r="AO274" s="190"/>
      <c r="AP274" s="190"/>
      <c r="AQ274" s="190"/>
      <c r="AR274" s="170"/>
      <c r="AS274" s="170"/>
      <c r="AT274" s="170"/>
      <c r="AU274" s="170"/>
      <c r="AV274" s="170"/>
      <c r="AW274" s="170"/>
      <c r="AX274" s="170"/>
      <c r="AY274" s="170"/>
      <c r="AZ274" s="170"/>
      <c r="BA274" s="170"/>
      <c r="BB274" s="170"/>
      <c r="BC274" s="170"/>
      <c r="BD274" s="170"/>
      <c r="BE274" s="170"/>
      <c r="BF274" s="170">
        <v>0.0</v>
      </c>
      <c r="BG274" s="170">
        <v>256144.67</v>
      </c>
      <c r="BH274" s="170">
        <v>16144.93</v>
      </c>
      <c r="BI274" s="337" t="s">
        <v>2543</v>
      </c>
      <c r="BJ274" s="170">
        <v>0.0</v>
      </c>
      <c r="BK274" s="170">
        <v>0.0</v>
      </c>
      <c r="BL274" s="170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6" t="s">
        <v>2523</v>
      </c>
      <c r="B275" s="61" t="s">
        <v>1769</v>
      </c>
      <c r="C275" s="364" t="s">
        <v>3275</v>
      </c>
      <c r="D275" s="318" t="s">
        <v>18</v>
      </c>
      <c r="E275" s="318" t="s">
        <v>175</v>
      </c>
      <c r="F275" s="95" t="s">
        <v>176</v>
      </c>
      <c r="G275" s="44" t="str">
        <f t="shared" si="1"/>
        <v>Augusto</v>
      </c>
      <c r="H275" s="330" t="s">
        <v>186</v>
      </c>
      <c r="I275" s="46" t="s">
        <v>24</v>
      </c>
      <c r="J275" s="318" t="str">
        <f t="shared" si="2"/>
        <v>Não</v>
      </c>
      <c r="K275" s="95"/>
      <c r="L275" s="72">
        <v>44637.0</v>
      </c>
      <c r="M275" s="45" t="s">
        <v>2890</v>
      </c>
      <c r="N275" s="332">
        <v>0.01</v>
      </c>
      <c r="O275" s="318" t="s">
        <v>2528</v>
      </c>
      <c r="P275" s="321">
        <v>0.0</v>
      </c>
      <c r="Q275" s="95" t="str">
        <f>IFERROR(VLOOKUP(F275,'Cadastro de assessores'!A:B,2,FALSE),"Não Cadastrado")</f>
        <v>250</v>
      </c>
      <c r="R275" s="95" t="s">
        <v>2540</v>
      </c>
      <c r="S275" s="95"/>
      <c r="T275" s="50"/>
      <c r="U275" s="50"/>
      <c r="V275" s="45" t="s">
        <v>113</v>
      </c>
      <c r="W275" s="5" t="s">
        <v>1771</v>
      </c>
      <c r="X275" s="163" t="s">
        <v>46</v>
      </c>
      <c r="Y275" s="51" t="str">
        <f t="shared" si="3"/>
        <v>Encerrado</v>
      </c>
      <c r="Z275" s="324"/>
      <c r="AA275" s="95" t="str">
        <f t="shared" si="7"/>
        <v/>
      </c>
      <c r="AB275" s="95"/>
      <c r="AC275" s="95"/>
      <c r="AD275" s="95" t="s">
        <v>2737</v>
      </c>
      <c r="AE275" s="190"/>
      <c r="AF275" s="190"/>
      <c r="AG275" s="190"/>
      <c r="AH275" s="190"/>
      <c r="AI275" s="190"/>
      <c r="AJ275" s="190"/>
      <c r="AK275" s="190"/>
      <c r="AL275" s="190"/>
      <c r="AM275" s="190"/>
      <c r="AN275" s="190"/>
      <c r="AO275" s="190"/>
      <c r="AP275" s="190"/>
      <c r="AQ275" s="190"/>
      <c r="AR275" s="170"/>
      <c r="AS275" s="170"/>
      <c r="AT275" s="170"/>
      <c r="AU275" s="170"/>
      <c r="AV275" s="170"/>
      <c r="AW275" s="170"/>
      <c r="AX275" s="170"/>
      <c r="AY275" s="170"/>
      <c r="AZ275" s="170"/>
      <c r="BA275" s="170"/>
      <c r="BB275" s="170"/>
      <c r="BC275" s="170"/>
      <c r="BD275" s="170"/>
      <c r="BE275" s="170"/>
      <c r="BF275" s="170">
        <v>0.0</v>
      </c>
      <c r="BG275" s="170">
        <v>0.0</v>
      </c>
      <c r="BH275" s="170">
        <v>0.0</v>
      </c>
      <c r="BI275" s="170" t="s">
        <v>2543</v>
      </c>
      <c r="BJ275" s="170">
        <v>0.0</v>
      </c>
      <c r="BK275" s="170" t="s">
        <v>2543</v>
      </c>
      <c r="BL275" s="170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6" t="s">
        <v>2523</v>
      </c>
      <c r="B276" s="61" t="s">
        <v>1769</v>
      </c>
      <c r="C276" s="328" t="s">
        <v>3276</v>
      </c>
      <c r="D276" s="318" t="s">
        <v>18</v>
      </c>
      <c r="E276" s="318" t="s">
        <v>175</v>
      </c>
      <c r="F276" s="318" t="s">
        <v>525</v>
      </c>
      <c r="G276" s="44" t="str">
        <f t="shared" si="1"/>
        <v>Bruno</v>
      </c>
      <c r="H276" s="164" t="s">
        <v>111</v>
      </c>
      <c r="I276" s="46" t="s">
        <v>24</v>
      </c>
      <c r="J276" s="318" t="str">
        <f t="shared" si="2"/>
        <v>Não</v>
      </c>
      <c r="K276" s="319">
        <v>44649.0</v>
      </c>
      <c r="L276" s="95"/>
      <c r="M276" s="95" t="s">
        <v>51</v>
      </c>
      <c r="N276" s="332">
        <v>0.007</v>
      </c>
      <c r="O276" s="318" t="s">
        <v>2528</v>
      </c>
      <c r="P276" s="321">
        <v>0.0</v>
      </c>
      <c r="Q276" s="318">
        <f>IFERROR(VLOOKUP(F276,'Cadastro de assessores'!A:B,2,FALSE),"Não Cadastrado")</f>
        <v>12362</v>
      </c>
      <c r="R276" s="318" t="s">
        <v>111</v>
      </c>
      <c r="S276" s="319">
        <v>44622.0</v>
      </c>
      <c r="T276" s="50"/>
      <c r="U276" s="50"/>
      <c r="V276" s="45" t="s">
        <v>113</v>
      </c>
      <c r="W276" s="5" t="s">
        <v>1771</v>
      </c>
      <c r="X276" s="163" t="s">
        <v>46</v>
      </c>
      <c r="Y276" s="51" t="str">
        <f t="shared" si="3"/>
        <v>Ativo</v>
      </c>
      <c r="Z276" s="324"/>
      <c r="AA276" s="95" t="str">
        <f t="shared" si="7"/>
        <v>Qualificado</v>
      </c>
      <c r="AB276" s="13" t="s">
        <v>115</v>
      </c>
      <c r="AC276" s="95"/>
      <c r="AD276" s="95" t="s">
        <v>2737</v>
      </c>
      <c r="AE276" s="190"/>
      <c r="AF276" s="190"/>
      <c r="AG276" s="190"/>
      <c r="AH276" s="190"/>
      <c r="AI276" s="190"/>
      <c r="AJ276" s="190"/>
      <c r="AK276" s="190"/>
      <c r="AL276" s="190"/>
      <c r="AM276" s="190"/>
      <c r="AN276" s="190"/>
      <c r="AO276" s="190"/>
      <c r="AP276" s="190"/>
      <c r="AQ276" s="190"/>
      <c r="AR276" s="170"/>
      <c r="AS276" s="170"/>
      <c r="AT276" s="170"/>
      <c r="AU276" s="170"/>
      <c r="AV276" s="170"/>
      <c r="AW276" s="170"/>
      <c r="AX276" s="170"/>
      <c r="AY276" s="170"/>
      <c r="AZ276" s="170"/>
      <c r="BA276" s="170"/>
      <c r="BB276" s="170"/>
      <c r="BC276" s="170"/>
      <c r="BD276" s="170"/>
      <c r="BE276" s="170"/>
      <c r="BF276" s="170"/>
      <c r="BG276" s="170"/>
      <c r="BH276" s="170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6" t="s">
        <v>2523</v>
      </c>
      <c r="B277" s="61" t="s">
        <v>3277</v>
      </c>
      <c r="C277" s="328" t="s">
        <v>3278</v>
      </c>
      <c r="D277" s="318" t="s">
        <v>18</v>
      </c>
      <c r="E277" s="318" t="s">
        <v>175</v>
      </c>
      <c r="F277" s="318" t="s">
        <v>176</v>
      </c>
      <c r="G277" s="44" t="str">
        <f t="shared" si="1"/>
        <v>Augusto</v>
      </c>
      <c r="H277" s="330" t="s">
        <v>186</v>
      </c>
      <c r="I277" s="46" t="s">
        <v>24</v>
      </c>
      <c r="J277" s="318" t="str">
        <f t="shared" si="2"/>
        <v>Não</v>
      </c>
      <c r="K277" s="319">
        <v>44319.0</v>
      </c>
      <c r="L277" s="331">
        <v>44965.0</v>
      </c>
      <c r="M277" s="95" t="s">
        <v>41</v>
      </c>
      <c r="N277" s="332">
        <v>0.015</v>
      </c>
      <c r="O277" s="318" t="s">
        <v>42</v>
      </c>
      <c r="P277" s="321">
        <v>0.1</v>
      </c>
      <c r="Q277" s="318" t="str">
        <f>IFERROR(VLOOKUP(F277,'Cadastro de assessores'!A:B,2,FALSE),"Não Cadastrado")</f>
        <v>250</v>
      </c>
      <c r="R277" s="318" t="s">
        <v>111</v>
      </c>
      <c r="S277" s="319">
        <v>44319.0</v>
      </c>
      <c r="T277" s="50"/>
      <c r="U277" s="50"/>
      <c r="V277" s="45" t="s">
        <v>113</v>
      </c>
      <c r="W277" s="5" t="s">
        <v>3279</v>
      </c>
      <c r="X277" s="163" t="s">
        <v>179</v>
      </c>
      <c r="Y277" s="51" t="str">
        <f t="shared" si="3"/>
        <v>Encerrado</v>
      </c>
      <c r="Z277" s="324"/>
      <c r="AA277" s="95" t="str">
        <f t="shared" si="7"/>
        <v>Varejo</v>
      </c>
      <c r="AB277" s="13" t="s">
        <v>124</v>
      </c>
      <c r="AC277" s="95"/>
      <c r="AD277" s="95" t="s">
        <v>2586</v>
      </c>
      <c r="AE277" s="190"/>
      <c r="AF277" s="190"/>
      <c r="AG277" s="190"/>
      <c r="AH277" s="190"/>
      <c r="AI277" s="190"/>
      <c r="AJ277" s="190"/>
      <c r="AK277" s="190"/>
      <c r="AL277" s="190"/>
      <c r="AM277" s="190"/>
      <c r="AN277" s="190"/>
      <c r="AO277" s="190"/>
      <c r="AP277" s="190"/>
      <c r="AQ277" s="190"/>
      <c r="AR277" s="170"/>
      <c r="AS277" s="170"/>
      <c r="AT277" s="170"/>
      <c r="AU277" s="170"/>
      <c r="AV277" s="170"/>
      <c r="AW277" s="170">
        <v>394740.74</v>
      </c>
      <c r="AX277" s="170">
        <v>392893.77</v>
      </c>
      <c r="AY277" s="170">
        <v>329400.9</v>
      </c>
      <c r="AZ277" s="170">
        <v>322534.5</v>
      </c>
      <c r="BA277" s="170">
        <v>184400.83</v>
      </c>
      <c r="BB277" s="170">
        <v>189743.67</v>
      </c>
      <c r="BC277" s="170">
        <v>188761.23</v>
      </c>
      <c r="BD277" s="170">
        <v>187270.01</v>
      </c>
      <c r="BE277" s="170">
        <v>191319.05</v>
      </c>
      <c r="BF277" s="170">
        <v>192803.87</v>
      </c>
      <c r="BG277" s="170">
        <v>201063.36</v>
      </c>
      <c r="BH277" s="170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6" t="s">
        <v>2523</v>
      </c>
      <c r="B278" s="42" t="s">
        <v>3280</v>
      </c>
      <c r="C278" s="143">
        <v>326845.0</v>
      </c>
      <c r="D278" s="318" t="s">
        <v>18</v>
      </c>
      <c r="E278" s="318" t="s">
        <v>175</v>
      </c>
      <c r="F278" s="318" t="s">
        <v>197</v>
      </c>
      <c r="G278" s="44" t="str">
        <f t="shared" si="1"/>
        <v>Augusto</v>
      </c>
      <c r="H278" s="164" t="s">
        <v>147</v>
      </c>
      <c r="I278" s="51" t="s">
        <v>220</v>
      </c>
      <c r="J278" s="318" t="str">
        <f t="shared" si="2"/>
        <v>Não</v>
      </c>
      <c r="K278" s="319">
        <v>44585.0</v>
      </c>
      <c r="L278" s="45"/>
      <c r="M278" s="95" t="s">
        <v>51</v>
      </c>
      <c r="N278" s="332">
        <v>0.007</v>
      </c>
      <c r="O278" s="318" t="s">
        <v>2528</v>
      </c>
      <c r="P278" s="321">
        <v>0.0</v>
      </c>
      <c r="Q278" s="318" t="str">
        <f>IFERROR(VLOOKUP(F278,'Cadastro de assessores'!A:B,2,FALSE),"Não Cadastrado")</f>
        <v>28411</v>
      </c>
      <c r="R278" s="318" t="s">
        <v>111</v>
      </c>
      <c r="S278" s="319">
        <v>44585.0</v>
      </c>
      <c r="T278" s="50"/>
      <c r="U278" s="50"/>
      <c r="V278" s="45" t="s">
        <v>113</v>
      </c>
      <c r="W278" s="5" t="s">
        <v>3281</v>
      </c>
      <c r="X278" s="163" t="s">
        <v>179</v>
      </c>
      <c r="Y278" s="51" t="str">
        <f t="shared" si="3"/>
        <v>Ativo</v>
      </c>
      <c r="Z278" s="324"/>
      <c r="AA278" s="95" t="str">
        <f t="shared" si="7"/>
        <v>Varejo</v>
      </c>
      <c r="AB278" s="13" t="s">
        <v>124</v>
      </c>
      <c r="AC278" s="95"/>
      <c r="AD278" s="95" t="s">
        <v>2586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5"/>
      <c r="AS278" s="325"/>
      <c r="AT278" s="325"/>
      <c r="AU278" s="325"/>
      <c r="AV278" s="325"/>
      <c r="AW278" s="170"/>
      <c r="AX278" s="170"/>
      <c r="AY278" s="170"/>
      <c r="AZ278" s="170"/>
      <c r="BA278" s="170"/>
      <c r="BB278" s="170"/>
      <c r="BC278" s="170"/>
      <c r="BD278" s="41"/>
      <c r="BE278" s="170">
        <v>112330.84</v>
      </c>
      <c r="BF278" s="170">
        <v>112976.58</v>
      </c>
      <c r="BG278" s="170">
        <v>115087.08</v>
      </c>
      <c r="BH278" s="170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6" t="s">
        <v>2523</v>
      </c>
      <c r="B279" s="316" t="s">
        <v>3282</v>
      </c>
      <c r="C279" s="317" t="s">
        <v>3283</v>
      </c>
      <c r="D279" s="318" t="s">
        <v>2636</v>
      </c>
      <c r="E279" s="318" t="s">
        <v>29</v>
      </c>
      <c r="F279" s="318" t="s">
        <v>2636</v>
      </c>
      <c r="G279" s="44" t="str">
        <f t="shared" si="1"/>
        <v>Breno</v>
      </c>
      <c r="H279" s="164" t="s">
        <v>111</v>
      </c>
      <c r="I279" s="46" t="s">
        <v>24</v>
      </c>
      <c r="J279" s="318" t="str">
        <f t="shared" si="2"/>
        <v>Não</v>
      </c>
      <c r="K279" s="319">
        <v>43441.0</v>
      </c>
      <c r="L279" s="95"/>
      <c r="M279" s="95" t="s">
        <v>190</v>
      </c>
      <c r="N279" s="320">
        <v>0.01</v>
      </c>
      <c r="O279" s="318" t="s">
        <v>2528</v>
      </c>
      <c r="P279" s="321">
        <v>0.0</v>
      </c>
      <c r="Q279" s="318" t="str">
        <f>IFERROR(VLOOKUP(F279,'Cadastro de assessores'!A:B,2,FALSE),"Não Cadastrado")</f>
        <v>22400</v>
      </c>
      <c r="R279" s="318" t="s">
        <v>111</v>
      </c>
      <c r="S279" s="319">
        <v>43441.0</v>
      </c>
      <c r="T279" s="168"/>
      <c r="U279" s="168"/>
      <c r="V279" s="45" t="s">
        <v>113</v>
      </c>
      <c r="W279" s="323" t="s">
        <v>3284</v>
      </c>
      <c r="X279" s="93" t="s">
        <v>29</v>
      </c>
      <c r="Y279" s="51" t="str">
        <f t="shared" si="3"/>
        <v>Ativo</v>
      </c>
      <c r="Z279" s="324"/>
      <c r="AA279" s="95" t="str">
        <f t="shared" si="7"/>
        <v>Varejo</v>
      </c>
      <c r="AB279" s="13" t="s">
        <v>124</v>
      </c>
      <c r="AC279" s="95"/>
      <c r="AD279" s="318" t="s">
        <v>2568</v>
      </c>
      <c r="AE279" s="170">
        <v>205777.82</v>
      </c>
      <c r="AF279" s="170">
        <v>195981.48</v>
      </c>
      <c r="AG279" s="170">
        <v>179946.0</v>
      </c>
      <c r="AH279" s="170">
        <v>193349.48</v>
      </c>
      <c r="AI279" s="170">
        <v>202050.55</v>
      </c>
      <c r="AJ279" s="170">
        <v>215767.48</v>
      </c>
      <c r="AK279" s="170">
        <v>231635.89</v>
      </c>
      <c r="AL279" s="170">
        <v>217983.46</v>
      </c>
      <c r="AM279" s="170">
        <v>206251.29</v>
      </c>
      <c r="AN279" s="170">
        <v>212164.79</v>
      </c>
      <c r="AO279" s="170">
        <v>240942.9</v>
      </c>
      <c r="AP279" s="170">
        <v>248442.24</v>
      </c>
      <c r="AQ279" s="170">
        <v>237182.59</v>
      </c>
      <c r="AR279" s="170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70">
        <v>243383.57</v>
      </c>
      <c r="AY279" s="170">
        <v>236473.77</v>
      </c>
      <c r="AZ279" s="170">
        <v>225981.12</v>
      </c>
      <c r="BA279" s="170">
        <v>214760.5</v>
      </c>
      <c r="BB279" s="170">
        <v>201840.63</v>
      </c>
      <c r="BC279" s="170">
        <v>197186.32</v>
      </c>
      <c r="BD279" s="170">
        <v>198810.42</v>
      </c>
      <c r="BE279" s="170">
        <v>215656.32</v>
      </c>
      <c r="BF279" s="170">
        <v>224467.79</v>
      </c>
      <c r="BG279" s="170">
        <v>237534.45</v>
      </c>
      <c r="BH279" s="170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6" t="s">
        <v>2523</v>
      </c>
      <c r="B280" s="366" t="s">
        <v>3285</v>
      </c>
      <c r="C280" s="71" t="s">
        <v>3286</v>
      </c>
      <c r="D280" s="318" t="s">
        <v>18</v>
      </c>
      <c r="E280" s="318" t="s">
        <v>29</v>
      </c>
      <c r="F280" s="95" t="s">
        <v>142</v>
      </c>
      <c r="G280" s="44" t="str">
        <f t="shared" si="1"/>
        <v>Breno</v>
      </c>
      <c r="H280" s="164" t="s">
        <v>111</v>
      </c>
      <c r="I280" s="46" t="s">
        <v>24</v>
      </c>
      <c r="J280" s="318" t="str">
        <f t="shared" si="2"/>
        <v>Não</v>
      </c>
      <c r="K280" s="331">
        <v>45013.0</v>
      </c>
      <c r="L280" s="384"/>
      <c r="M280" s="95" t="s">
        <v>51</v>
      </c>
      <c r="N280" s="320">
        <v>0.01</v>
      </c>
      <c r="O280" s="318" t="s">
        <v>2528</v>
      </c>
      <c r="P280" s="321">
        <v>0.0</v>
      </c>
      <c r="Q280" s="318">
        <f>IFERROR(VLOOKUP(F280,'Cadastro de assessores'!A:B,2,FALSE),"Não Cadastrado")</f>
        <v>12332</v>
      </c>
      <c r="R280" s="95"/>
      <c r="S280" s="332"/>
      <c r="T280" s="168"/>
      <c r="U280" s="168"/>
      <c r="V280" s="45" t="s">
        <v>113</v>
      </c>
      <c r="W280" s="13" t="s">
        <v>1796</v>
      </c>
      <c r="X280" s="13" t="s">
        <v>1797</v>
      </c>
      <c r="Y280" s="51" t="str">
        <f t="shared" si="3"/>
        <v>Ativo</v>
      </c>
      <c r="Z280" s="324"/>
      <c r="AA280" s="95" t="str">
        <f t="shared" si="7"/>
        <v/>
      </c>
      <c r="AB280" s="13" t="s">
        <v>124</v>
      </c>
      <c r="AC280" s="95"/>
      <c r="AD280" s="95"/>
      <c r="AE280" s="170"/>
      <c r="AF280" s="170"/>
      <c r="AG280" s="170"/>
      <c r="AH280" s="170"/>
      <c r="AI280" s="170"/>
      <c r="AJ280" s="170"/>
      <c r="AK280" s="170"/>
      <c r="AL280" s="335"/>
      <c r="AM280" s="335"/>
      <c r="AN280" s="335"/>
      <c r="AO280" s="170"/>
      <c r="AP280" s="170"/>
      <c r="AQ280" s="170"/>
      <c r="AR280" s="170"/>
      <c r="AS280" s="170"/>
      <c r="AT280" s="170"/>
      <c r="AU280" s="170"/>
      <c r="AV280" s="170"/>
      <c r="AW280" s="170"/>
      <c r="AX280" s="170"/>
      <c r="AY280" s="170"/>
      <c r="AZ280" s="170"/>
      <c r="BA280" s="170"/>
      <c r="BB280" s="170"/>
      <c r="BC280" s="170"/>
      <c r="BD280" s="170"/>
      <c r="BE280" s="170"/>
      <c r="BF280" s="170"/>
      <c r="BG280" s="170"/>
      <c r="BH280" s="170"/>
      <c r="BI280" s="170"/>
      <c r="BJ280" s="170"/>
      <c r="BK280" s="170"/>
      <c r="BL280" s="170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6" t="s">
        <v>2523</v>
      </c>
      <c r="B281" s="234" t="s">
        <v>3287</v>
      </c>
      <c r="C281" s="329" t="s">
        <v>3288</v>
      </c>
      <c r="D281" s="318" t="s">
        <v>2526</v>
      </c>
      <c r="E281" s="318" t="s">
        <v>29</v>
      </c>
      <c r="F281" s="95" t="s">
        <v>2526</v>
      </c>
      <c r="G281" s="44" t="str">
        <f t="shared" si="1"/>
        <v>Augusto</v>
      </c>
      <c r="H281" s="330" t="s">
        <v>186</v>
      </c>
      <c r="I281" s="46" t="s">
        <v>24</v>
      </c>
      <c r="J281" s="318" t="str">
        <f t="shared" si="2"/>
        <v>Não</v>
      </c>
      <c r="K281" s="332"/>
      <c r="L281" s="384">
        <v>44044.0</v>
      </c>
      <c r="M281" s="95" t="s">
        <v>3289</v>
      </c>
      <c r="N281" s="332">
        <v>0.02</v>
      </c>
      <c r="O281" s="318" t="s">
        <v>191</v>
      </c>
      <c r="P281" s="321">
        <v>0.2</v>
      </c>
      <c r="Q281" s="318" t="str">
        <f>IFERROR(VLOOKUP(F281,'Cadastro de assessores'!A:B,2,FALSE),"Não Cadastrado")</f>
        <v>18986</v>
      </c>
      <c r="R281" s="95" t="s">
        <v>2540</v>
      </c>
      <c r="S281" s="332"/>
      <c r="T281" s="168"/>
      <c r="U281" s="168"/>
      <c r="V281" s="45" t="s">
        <v>113</v>
      </c>
      <c r="W281" s="13" t="s">
        <v>3290</v>
      </c>
      <c r="X281" s="95" t="s">
        <v>29</v>
      </c>
      <c r="Y281" s="51" t="str">
        <f t="shared" si="3"/>
        <v>Encerrado</v>
      </c>
      <c r="Z281" s="324"/>
      <c r="AA281" s="95" t="str">
        <f t="shared" si="7"/>
        <v/>
      </c>
      <c r="AB281" s="95"/>
      <c r="AC281" s="95"/>
      <c r="AD281" s="95" t="s">
        <v>3291</v>
      </c>
      <c r="AE281" s="170"/>
      <c r="AF281" s="170"/>
      <c r="AG281" s="170"/>
      <c r="AH281" s="170"/>
      <c r="AI281" s="170"/>
      <c r="AJ281" s="170"/>
      <c r="AK281" s="170" t="s">
        <v>3292</v>
      </c>
      <c r="AL281" s="335" t="s">
        <v>3292</v>
      </c>
      <c r="AM281" s="335" t="s">
        <v>3292</v>
      </c>
      <c r="AN281" s="335" t="s">
        <v>3292</v>
      </c>
      <c r="AO281" s="170" t="s">
        <v>3292</v>
      </c>
      <c r="AP281" s="170"/>
      <c r="AQ281" s="170"/>
      <c r="AR281" s="170"/>
      <c r="AS281" s="170"/>
      <c r="AT281" s="170"/>
      <c r="AU281" s="170"/>
      <c r="AV281" s="170"/>
      <c r="AW281" s="170"/>
      <c r="AX281" s="170"/>
      <c r="AY281" s="170"/>
      <c r="AZ281" s="170"/>
      <c r="BA281" s="170"/>
      <c r="BB281" s="170"/>
      <c r="BC281" s="170"/>
      <c r="BD281" s="170"/>
      <c r="BE281" s="170"/>
      <c r="BF281" s="170"/>
      <c r="BG281" s="170"/>
      <c r="BH281" s="170"/>
      <c r="BI281" s="170"/>
      <c r="BJ281" s="170"/>
      <c r="BK281" s="170">
        <v>28.04</v>
      </c>
      <c r="BL281" s="170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6" t="s">
        <v>2523</v>
      </c>
      <c r="B282" s="234" t="s">
        <v>3293</v>
      </c>
      <c r="C282" s="329" t="s">
        <v>3294</v>
      </c>
      <c r="D282" s="318" t="s">
        <v>2636</v>
      </c>
      <c r="E282" s="318" t="s">
        <v>29</v>
      </c>
      <c r="F282" s="318" t="s">
        <v>2636</v>
      </c>
      <c r="G282" s="44" t="str">
        <f t="shared" si="1"/>
        <v>Augusto</v>
      </c>
      <c r="H282" s="164" t="s">
        <v>147</v>
      </c>
      <c r="I282" s="51" t="s">
        <v>220</v>
      </c>
      <c r="J282" s="318" t="str">
        <f t="shared" si="2"/>
        <v>Não</v>
      </c>
      <c r="K282" s="319">
        <v>43441.0</v>
      </c>
      <c r="L282" s="95"/>
      <c r="M282" s="95" t="s">
        <v>190</v>
      </c>
      <c r="N282" s="320">
        <v>0.01</v>
      </c>
      <c r="O282" s="318" t="s">
        <v>191</v>
      </c>
      <c r="P282" s="321">
        <v>0.2</v>
      </c>
      <c r="Q282" s="318" t="str">
        <f>IFERROR(VLOOKUP(F282,'Cadastro de assessores'!A:B,2,FALSE),"Não Cadastrado")</f>
        <v>22400</v>
      </c>
      <c r="R282" s="345" t="s">
        <v>3295</v>
      </c>
      <c r="S282" s="319">
        <v>43441.0</v>
      </c>
      <c r="T282" s="168"/>
      <c r="U282" s="168"/>
      <c r="V282" s="45" t="s">
        <v>113</v>
      </c>
      <c r="W282" s="13" t="s">
        <v>3296</v>
      </c>
      <c r="X282" s="95" t="s">
        <v>29</v>
      </c>
      <c r="Y282" s="51" t="str">
        <f t="shared" si="3"/>
        <v>Ativo</v>
      </c>
      <c r="Z282" s="324"/>
      <c r="AA282" s="95" t="str">
        <f t="shared" si="7"/>
        <v>Varejo</v>
      </c>
      <c r="AB282" s="13" t="s">
        <v>124</v>
      </c>
      <c r="AC282" s="95"/>
      <c r="AD282" s="95" t="s">
        <v>2633</v>
      </c>
      <c r="AE282" s="170">
        <v>305570.04</v>
      </c>
      <c r="AF282" s="170">
        <v>288075.28</v>
      </c>
      <c r="AG282" s="170">
        <v>220604.95</v>
      </c>
      <c r="AH282" s="170">
        <v>237071.95</v>
      </c>
      <c r="AI282" s="170">
        <v>245439.49</v>
      </c>
      <c r="AJ282" s="170">
        <v>46758.86</v>
      </c>
      <c r="AK282" s="170">
        <v>50833.28</v>
      </c>
      <c r="AL282" s="335"/>
      <c r="AM282" s="335"/>
      <c r="AN282" s="335"/>
      <c r="AO282" s="170">
        <v>626.76</v>
      </c>
      <c r="AP282" s="170">
        <v>104158.52</v>
      </c>
      <c r="AQ282" s="170">
        <v>99737.89</v>
      </c>
      <c r="AR282" s="170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70">
        <v>99219.9</v>
      </c>
      <c r="AY282" s="170">
        <v>96705.02</v>
      </c>
      <c r="AZ282" s="170">
        <v>92541.01</v>
      </c>
      <c r="BA282" s="170">
        <v>87768.14</v>
      </c>
      <c r="BB282" s="170">
        <v>82843.34</v>
      </c>
      <c r="BC282" s="170">
        <v>80487.74</v>
      </c>
      <c r="BD282" s="170">
        <v>80202.19</v>
      </c>
      <c r="BE282" s="170">
        <v>84499.97</v>
      </c>
      <c r="BF282" s="170">
        <v>85657.17</v>
      </c>
      <c r="BG282" s="170">
        <v>499.7</v>
      </c>
      <c r="BH282" s="170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6" t="s">
        <v>2523</v>
      </c>
      <c r="B283" s="234" t="s">
        <v>3297</v>
      </c>
      <c r="C283" s="218" t="s">
        <v>3298</v>
      </c>
      <c r="D283" s="318" t="s">
        <v>18</v>
      </c>
      <c r="E283" s="318" t="s">
        <v>175</v>
      </c>
      <c r="F283" s="318" t="s">
        <v>197</v>
      </c>
      <c r="G283" s="44" t="str">
        <f t="shared" si="1"/>
        <v>Augusto</v>
      </c>
      <c r="H283" s="164" t="s">
        <v>147</v>
      </c>
      <c r="I283" s="51" t="s">
        <v>220</v>
      </c>
      <c r="J283" s="318" t="str">
        <f t="shared" si="2"/>
        <v>Não</v>
      </c>
      <c r="K283" s="319">
        <v>44280.0</v>
      </c>
      <c r="L283" s="95"/>
      <c r="M283" s="95" t="s">
        <v>41</v>
      </c>
      <c r="N283" s="320">
        <v>0.015</v>
      </c>
      <c r="O283" s="318" t="s">
        <v>42</v>
      </c>
      <c r="P283" s="321">
        <v>0.1</v>
      </c>
      <c r="Q283" s="318" t="str">
        <f>IFERROR(VLOOKUP(F283,'Cadastro de assessores'!A:B,2,FALSE),"Não Cadastrado")</f>
        <v>28411</v>
      </c>
      <c r="R283" s="318" t="s">
        <v>111</v>
      </c>
      <c r="S283" s="319">
        <v>44280.0</v>
      </c>
      <c r="T283" s="168"/>
      <c r="U283" s="168"/>
      <c r="V283" s="45" t="s">
        <v>113</v>
      </c>
      <c r="W283" s="13" t="s">
        <v>3299</v>
      </c>
      <c r="X283" s="163" t="s">
        <v>179</v>
      </c>
      <c r="Y283" s="51" t="str">
        <f t="shared" si="3"/>
        <v>Ativo</v>
      </c>
      <c r="Z283" s="324"/>
      <c r="AA283" s="95" t="str">
        <f t="shared" si="7"/>
        <v>Varejo</v>
      </c>
      <c r="AB283" s="13" t="s">
        <v>124</v>
      </c>
      <c r="AC283" s="95"/>
      <c r="AD283" s="95" t="s">
        <v>2586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70"/>
      <c r="AS283" s="325"/>
      <c r="AT283" s="325">
        <v>480858.15</v>
      </c>
      <c r="AU283" s="325"/>
      <c r="AV283" s="325">
        <v>484671.71</v>
      </c>
      <c r="AW283" s="325">
        <v>493301.42</v>
      </c>
      <c r="AX283" s="170">
        <v>490086.75</v>
      </c>
      <c r="AY283" s="170">
        <v>484945.51</v>
      </c>
      <c r="AZ283" s="170">
        <v>476222.42</v>
      </c>
      <c r="BA283" s="170">
        <v>469259.58</v>
      </c>
      <c r="BB283" s="170">
        <v>458689.26</v>
      </c>
      <c r="BC283" s="170">
        <v>999289.46</v>
      </c>
      <c r="BD283" s="170">
        <v>491945.79</v>
      </c>
      <c r="BE283" s="170">
        <v>505061.25</v>
      </c>
      <c r="BF283" s="170">
        <v>507962.96</v>
      </c>
      <c r="BG283" s="170">
        <v>529358.69</v>
      </c>
      <c r="BH283" s="170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6" t="s">
        <v>2523</v>
      </c>
      <c r="B284" s="42" t="s">
        <v>3300</v>
      </c>
      <c r="C284" s="364" t="s">
        <v>3301</v>
      </c>
      <c r="D284" s="318" t="s">
        <v>18</v>
      </c>
      <c r="E284" s="318" t="s">
        <v>175</v>
      </c>
      <c r="F284" s="163" t="s">
        <v>197</v>
      </c>
      <c r="G284" s="44" t="str">
        <f t="shared" si="1"/>
        <v>Augusto</v>
      </c>
      <c r="H284" s="330" t="s">
        <v>186</v>
      </c>
      <c r="I284" s="46" t="s">
        <v>24</v>
      </c>
      <c r="J284" s="318" t="str">
        <f t="shared" si="2"/>
        <v>Não</v>
      </c>
      <c r="K284" s="72">
        <v>44391.0</v>
      </c>
      <c r="L284" s="331">
        <v>44701.0</v>
      </c>
      <c r="M284" s="95" t="s">
        <v>41</v>
      </c>
      <c r="N284" s="332">
        <v>0.015</v>
      </c>
      <c r="O284" s="318" t="s">
        <v>42</v>
      </c>
      <c r="P284" s="321">
        <v>0.1</v>
      </c>
      <c r="Q284" s="163" t="str">
        <f>IFERROR(VLOOKUP(F284,'Cadastro de assessores'!A:B,2,FALSE),"Não Cadastrado")</f>
        <v>28411</v>
      </c>
      <c r="R284" s="95" t="s">
        <v>2540</v>
      </c>
      <c r="S284" s="72">
        <v>44391.0</v>
      </c>
      <c r="T284" s="50"/>
      <c r="U284" s="50"/>
      <c r="V284" s="45" t="s">
        <v>365</v>
      </c>
      <c r="W284" s="5" t="s">
        <v>3302</v>
      </c>
      <c r="X284" s="163" t="s">
        <v>179</v>
      </c>
      <c r="Y284" s="51" t="str">
        <f t="shared" si="3"/>
        <v>Encerrado</v>
      </c>
      <c r="Z284" s="324"/>
      <c r="AA284" s="95" t="str">
        <f t="shared" si="7"/>
        <v>Varejo</v>
      </c>
      <c r="AB284" s="13" t="s">
        <v>124</v>
      </c>
      <c r="AC284" s="95"/>
      <c r="AD284" s="45" t="s">
        <v>3303</v>
      </c>
      <c r="AE284" s="190"/>
      <c r="AF284" s="190"/>
      <c r="AG284" s="190"/>
      <c r="AH284" s="190"/>
      <c r="AI284" s="190"/>
      <c r="AJ284" s="190"/>
      <c r="AK284" s="190"/>
      <c r="AL284" s="190"/>
      <c r="AM284" s="190"/>
      <c r="AN284" s="190"/>
      <c r="AO284" s="190"/>
      <c r="AP284" s="190"/>
      <c r="AQ284" s="170"/>
      <c r="AR284" s="170"/>
      <c r="AS284" s="170"/>
      <c r="AT284" s="170"/>
      <c r="AU284" s="170"/>
      <c r="AV284" s="170"/>
      <c r="AW284" s="335"/>
      <c r="AX284" s="190"/>
      <c r="AY284" s="335"/>
      <c r="AZ284" s="335">
        <v>407555.13</v>
      </c>
      <c r="BA284" s="170">
        <v>401685.42</v>
      </c>
      <c r="BB284" s="170">
        <v>137224.22</v>
      </c>
      <c r="BC284" s="170">
        <v>133426.15</v>
      </c>
      <c r="BD284" s="170">
        <v>120432.23</v>
      </c>
      <c r="BE284" s="170">
        <v>128476.03</v>
      </c>
      <c r="BF284" s="170">
        <v>126039.57</v>
      </c>
      <c r="BG284" s="170">
        <v>133436.28</v>
      </c>
      <c r="BH284" s="170">
        <v>120846.22</v>
      </c>
      <c r="BI284" s="337" t="s">
        <v>2543</v>
      </c>
      <c r="BJ284" s="170">
        <v>0.0</v>
      </c>
      <c r="BK284" s="170" t="s">
        <v>2543</v>
      </c>
      <c r="BL284" s="170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6" t="s">
        <v>2523</v>
      </c>
      <c r="B285" s="234" t="s">
        <v>3304</v>
      </c>
      <c r="C285" s="329" t="s">
        <v>3305</v>
      </c>
      <c r="D285" s="318" t="s">
        <v>2526</v>
      </c>
      <c r="E285" s="318" t="s">
        <v>29</v>
      </c>
      <c r="F285" s="95" t="s">
        <v>2527</v>
      </c>
      <c r="G285" s="44" t="str">
        <f t="shared" si="1"/>
        <v>Augusto</v>
      </c>
      <c r="H285" s="330" t="s">
        <v>186</v>
      </c>
      <c r="I285" s="46" t="s">
        <v>24</v>
      </c>
      <c r="J285" s="318" t="str">
        <f t="shared" si="2"/>
        <v>Não</v>
      </c>
      <c r="K285" s="331">
        <v>43710.0</v>
      </c>
      <c r="L285" s="331">
        <v>44327.0</v>
      </c>
      <c r="M285" s="95" t="s">
        <v>41</v>
      </c>
      <c r="N285" s="332">
        <v>0.01</v>
      </c>
      <c r="O285" s="318" t="s">
        <v>42</v>
      </c>
      <c r="P285" s="321">
        <v>0.1</v>
      </c>
      <c r="Q285" s="95" t="str">
        <f>IFERROR(VLOOKUP(F285,'Cadastro de assessores'!A:B,2,FALSE),"Não Cadastrado")</f>
        <v>17573</v>
      </c>
      <c r="R285" s="95" t="s">
        <v>2540</v>
      </c>
      <c r="S285" s="331">
        <v>43710.0</v>
      </c>
      <c r="T285" s="322"/>
      <c r="U285" s="322"/>
      <c r="V285" s="45" t="s">
        <v>113</v>
      </c>
      <c r="W285" s="13" t="s">
        <v>3306</v>
      </c>
      <c r="X285" s="163" t="s">
        <v>29</v>
      </c>
      <c r="Y285" s="51" t="str">
        <f t="shared" si="3"/>
        <v>Encerrado</v>
      </c>
      <c r="Z285" s="324"/>
      <c r="AA285" s="95" t="str">
        <f t="shared" si="7"/>
        <v/>
      </c>
      <c r="AB285" s="95"/>
      <c r="AC285" s="95"/>
      <c r="AD285" s="95" t="s">
        <v>2568</v>
      </c>
      <c r="AE285" s="170">
        <v>210513.97</v>
      </c>
      <c r="AF285" s="170">
        <v>207396.41</v>
      </c>
      <c r="AG285" s="170">
        <v>196480.41</v>
      </c>
      <c r="AH285" s="170">
        <v>200182.94</v>
      </c>
      <c r="AI285" s="170">
        <v>201653.92</v>
      </c>
      <c r="AJ285" s="170">
        <v>204800.96</v>
      </c>
      <c r="AK285" s="170">
        <v>210088.12</v>
      </c>
      <c r="AL285" s="170">
        <v>207616.66</v>
      </c>
      <c r="AM285" s="170">
        <v>205421.73</v>
      </c>
      <c r="AN285" s="170">
        <v>208405.81</v>
      </c>
      <c r="AO285" s="170">
        <v>213665.96</v>
      </c>
      <c r="AP285" s="170">
        <v>494289.95</v>
      </c>
      <c r="AQ285" s="170">
        <v>484624.7</v>
      </c>
      <c r="AR285" s="170">
        <v>145541.55</v>
      </c>
      <c r="AS285" s="170">
        <v>1130.65</v>
      </c>
      <c r="AT285" s="170">
        <v>1245.47</v>
      </c>
      <c r="AU285" s="170">
        <v>797.62</v>
      </c>
      <c r="AV285" s="170">
        <v>797.3</v>
      </c>
      <c r="AW285" s="170"/>
      <c r="AX285" s="335"/>
      <c r="AY285" s="335"/>
      <c r="AZ285" s="335"/>
      <c r="BA285" s="170"/>
      <c r="BB285" s="170"/>
      <c r="BC285" s="170"/>
      <c r="BD285" s="170"/>
      <c r="BE285" s="170"/>
      <c r="BF285" s="170">
        <v>0.0</v>
      </c>
      <c r="BG285" s="170">
        <v>0.0</v>
      </c>
      <c r="BH285" s="170">
        <v>0.0</v>
      </c>
      <c r="BI285" s="170" t="s">
        <v>2543</v>
      </c>
      <c r="BJ285" s="170">
        <v>0.0</v>
      </c>
      <c r="BK285" s="170" t="s">
        <v>2543</v>
      </c>
      <c r="BL285" s="170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6" t="s">
        <v>2523</v>
      </c>
      <c r="B286" s="61" t="s">
        <v>1844</v>
      </c>
      <c r="C286" s="340">
        <v>323595.0</v>
      </c>
      <c r="D286" s="318" t="s">
        <v>18</v>
      </c>
      <c r="E286" s="318" t="s">
        <v>175</v>
      </c>
      <c r="F286" s="318" t="s">
        <v>176</v>
      </c>
      <c r="G286" s="44" t="str">
        <f t="shared" si="1"/>
        <v>Augusto</v>
      </c>
      <c r="H286" s="330" t="s">
        <v>147</v>
      </c>
      <c r="I286" s="51" t="s">
        <v>220</v>
      </c>
      <c r="J286" s="318" t="str">
        <f t="shared" si="2"/>
        <v>Não</v>
      </c>
      <c r="K286" s="72">
        <v>44477.0</v>
      </c>
      <c r="L286" s="45"/>
      <c r="M286" s="95" t="s">
        <v>51</v>
      </c>
      <c r="N286" s="320">
        <v>0.007</v>
      </c>
      <c r="O286" s="318" t="s">
        <v>2528</v>
      </c>
      <c r="P286" s="321">
        <v>0.0</v>
      </c>
      <c r="Q286" s="318" t="str">
        <f>IFERROR(VLOOKUP(F286,'Cadastro de assessores'!A:B,2,FALSE),"Não Cadastrado")</f>
        <v>250</v>
      </c>
      <c r="R286" s="318" t="s">
        <v>111</v>
      </c>
      <c r="S286" s="72">
        <v>44477.0</v>
      </c>
      <c r="T286" s="50"/>
      <c r="U286" s="50"/>
      <c r="V286" s="45" t="s">
        <v>113</v>
      </c>
      <c r="W286" s="5" t="s">
        <v>1847</v>
      </c>
      <c r="X286" s="163" t="s">
        <v>179</v>
      </c>
      <c r="Y286" s="51" t="str">
        <f t="shared" si="3"/>
        <v>Ativo</v>
      </c>
      <c r="Z286" s="324"/>
      <c r="AA286" s="95" t="str">
        <f t="shared" si="7"/>
        <v>Varejo</v>
      </c>
      <c r="AB286" s="13" t="s">
        <v>124</v>
      </c>
      <c r="AC286" s="95"/>
      <c r="AD286" s="95" t="s">
        <v>2586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5"/>
      <c r="AP286" s="335"/>
      <c r="AQ286" s="170"/>
      <c r="AR286" s="325"/>
      <c r="AS286" s="325"/>
      <c r="AT286" s="325"/>
      <c r="AU286" s="325"/>
      <c r="AV286" s="325"/>
      <c r="AW286" s="170"/>
      <c r="AX286" s="170"/>
      <c r="AY286" s="170"/>
      <c r="AZ286" s="170"/>
      <c r="BA286" s="170"/>
      <c r="BB286" s="170">
        <v>401575.01</v>
      </c>
      <c r="BC286" s="170">
        <v>403494.73</v>
      </c>
      <c r="BD286" s="170">
        <v>406304.65</v>
      </c>
      <c r="BE286" s="170">
        <v>407846.27</v>
      </c>
      <c r="BF286" s="170">
        <v>410273.39</v>
      </c>
      <c r="BG286" s="170">
        <v>417743.69</v>
      </c>
      <c r="BH286" s="170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6" t="s">
        <v>2523</v>
      </c>
      <c r="B287" s="342" t="s">
        <v>1848</v>
      </c>
      <c r="C287" s="329" t="s">
        <v>3307</v>
      </c>
      <c r="D287" s="318" t="s">
        <v>18</v>
      </c>
      <c r="E287" s="318" t="s">
        <v>175</v>
      </c>
      <c r="F287" s="318" t="s">
        <v>176</v>
      </c>
      <c r="G287" s="44" t="str">
        <f t="shared" si="1"/>
        <v>Augusto</v>
      </c>
      <c r="H287" s="164" t="s">
        <v>147</v>
      </c>
      <c r="I287" s="51" t="s">
        <v>220</v>
      </c>
      <c r="J287" s="318" t="str">
        <f t="shared" si="2"/>
        <v>Não</v>
      </c>
      <c r="K287" s="331">
        <v>44263.0</v>
      </c>
      <c r="L287" s="95"/>
      <c r="M287" s="95" t="s">
        <v>112</v>
      </c>
      <c r="N287" s="332">
        <v>0.025</v>
      </c>
      <c r="O287" s="318" t="s">
        <v>2528</v>
      </c>
      <c r="P287" s="321">
        <v>0.0</v>
      </c>
      <c r="Q287" s="318" t="str">
        <f>IFERROR(VLOOKUP(F287,'Cadastro de assessores'!A:B,2,FALSE),"Não Cadastrado")</f>
        <v>250</v>
      </c>
      <c r="R287" s="318" t="s">
        <v>111</v>
      </c>
      <c r="S287" s="319">
        <v>44223.0</v>
      </c>
      <c r="T287" s="63"/>
      <c r="U287" s="168"/>
      <c r="V287" s="45" t="s">
        <v>113</v>
      </c>
      <c r="W287" s="323" t="s">
        <v>1850</v>
      </c>
      <c r="X287" s="163" t="s">
        <v>179</v>
      </c>
      <c r="Y287" s="51" t="str">
        <f t="shared" si="3"/>
        <v>Ativo</v>
      </c>
      <c r="Z287" s="324"/>
      <c r="AA287" s="95" t="str">
        <f t="shared" si="7"/>
        <v>Varejo</v>
      </c>
      <c r="AB287" s="13" t="s">
        <v>124</v>
      </c>
      <c r="AC287" s="95"/>
      <c r="AD287" s="95" t="s">
        <v>2586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70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70">
        <v>204452.37</v>
      </c>
      <c r="AY287" s="170">
        <v>203003.08</v>
      </c>
      <c r="AZ287" s="170">
        <v>195418.38</v>
      </c>
      <c r="BA287" s="170">
        <v>189989.0</v>
      </c>
      <c r="BB287" s="170">
        <v>182075.35</v>
      </c>
      <c r="BC287" s="170">
        <v>175117.15</v>
      </c>
      <c r="BD287" s="170">
        <v>177903.84</v>
      </c>
      <c r="BE287" s="170">
        <v>184365.58</v>
      </c>
      <c r="BF287" s="170">
        <v>184937.8</v>
      </c>
      <c r="BG287" s="170">
        <v>196571.39</v>
      </c>
      <c r="BH287" s="170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6" t="s">
        <v>2523</v>
      </c>
      <c r="B288" s="238" t="s">
        <v>3308</v>
      </c>
      <c r="C288" s="329" t="s">
        <v>3309</v>
      </c>
      <c r="D288" s="318" t="s">
        <v>2526</v>
      </c>
      <c r="E288" s="318" t="s">
        <v>29</v>
      </c>
      <c r="F288" s="95" t="s">
        <v>2527</v>
      </c>
      <c r="G288" s="44" t="str">
        <f t="shared" si="1"/>
        <v>Augusto</v>
      </c>
      <c r="H288" s="330" t="s">
        <v>186</v>
      </c>
      <c r="I288" s="46" t="s">
        <v>24</v>
      </c>
      <c r="J288" s="318" t="str">
        <f t="shared" si="2"/>
        <v>Não</v>
      </c>
      <c r="K288" s="331">
        <v>43699.0</v>
      </c>
      <c r="L288" s="385">
        <v>44105.0</v>
      </c>
      <c r="M288" s="95" t="s">
        <v>41</v>
      </c>
      <c r="N288" s="332">
        <v>0.01</v>
      </c>
      <c r="O288" s="318" t="s">
        <v>42</v>
      </c>
      <c r="P288" s="321">
        <v>0.1</v>
      </c>
      <c r="Q288" s="95" t="str">
        <f>IFERROR(VLOOKUP(F288,'Cadastro de assessores'!A:B,2,FALSE),"Não Cadastrado")</f>
        <v>17573</v>
      </c>
      <c r="R288" s="95" t="s">
        <v>2540</v>
      </c>
      <c r="S288" s="331">
        <v>43699.0</v>
      </c>
      <c r="T288" s="375"/>
      <c r="U288" s="375"/>
      <c r="V288" s="45" t="s">
        <v>113</v>
      </c>
      <c r="W288" s="13" t="s">
        <v>3310</v>
      </c>
      <c r="X288" s="163" t="s">
        <v>29</v>
      </c>
      <c r="Y288" s="51" t="str">
        <f t="shared" si="3"/>
        <v>Encerrado</v>
      </c>
      <c r="Z288" s="324"/>
      <c r="AA288" s="95" t="str">
        <f t="shared" si="7"/>
        <v/>
      </c>
      <c r="AB288" s="95"/>
      <c r="AC288" s="95"/>
      <c r="AD288" s="95" t="s">
        <v>2568</v>
      </c>
      <c r="AE288" s="170">
        <v>132529.14</v>
      </c>
      <c r="AF288" s="170">
        <v>131435.46</v>
      </c>
      <c r="AG288" s="170">
        <v>130476.31</v>
      </c>
      <c r="AH288" s="170">
        <v>134831.02</v>
      </c>
      <c r="AI288" s="170">
        <v>113663.5</v>
      </c>
      <c r="AJ288" s="170">
        <v>78869.89</v>
      </c>
      <c r="AK288" s="170">
        <v>49553.76</v>
      </c>
      <c r="AL288" s="170">
        <v>38496.72</v>
      </c>
      <c r="AM288" s="170">
        <v>17805.25</v>
      </c>
      <c r="AN288" s="170">
        <v>6507.68</v>
      </c>
      <c r="AO288" s="170">
        <v>1532.6</v>
      </c>
      <c r="AP288" s="170">
        <v>0.0</v>
      </c>
      <c r="AQ288" s="335"/>
      <c r="AR288" s="170"/>
      <c r="AS288" s="170"/>
      <c r="AT288" s="170"/>
      <c r="AU288" s="170"/>
      <c r="AV288" s="170"/>
      <c r="AW288" s="170"/>
      <c r="AX288" s="335"/>
      <c r="AY288" s="335"/>
      <c r="AZ288" s="335"/>
      <c r="BA288" s="170"/>
      <c r="BB288" s="170"/>
      <c r="BC288" s="170"/>
      <c r="BD288" s="170"/>
      <c r="BE288" s="170"/>
      <c r="BF288" s="170">
        <v>0.0</v>
      </c>
      <c r="BG288" s="170">
        <v>0.0</v>
      </c>
      <c r="BH288" s="170">
        <v>0.0</v>
      </c>
      <c r="BI288" s="170" t="s">
        <v>2543</v>
      </c>
      <c r="BJ288" s="170">
        <v>0.0</v>
      </c>
      <c r="BK288" s="170" t="s">
        <v>2543</v>
      </c>
      <c r="BL288" s="170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6" t="s">
        <v>2523</v>
      </c>
      <c r="B289" s="342" t="s">
        <v>1868</v>
      </c>
      <c r="C289" s="329" t="s">
        <v>3311</v>
      </c>
      <c r="D289" s="318" t="s">
        <v>18</v>
      </c>
      <c r="E289" s="318" t="s">
        <v>175</v>
      </c>
      <c r="F289" s="318" t="s">
        <v>176</v>
      </c>
      <c r="G289" s="44" t="str">
        <f t="shared" si="1"/>
        <v>Augusto</v>
      </c>
      <c r="H289" s="330" t="s">
        <v>147</v>
      </c>
      <c r="I289" s="51" t="s">
        <v>220</v>
      </c>
      <c r="J289" s="318" t="str">
        <f t="shared" si="2"/>
        <v>Sim</v>
      </c>
      <c r="K289" s="319">
        <v>44263.0</v>
      </c>
      <c r="L289" s="45"/>
      <c r="M289" s="95" t="s">
        <v>41</v>
      </c>
      <c r="N289" s="332">
        <v>0.015</v>
      </c>
      <c r="O289" s="318" t="s">
        <v>42</v>
      </c>
      <c r="P289" s="321">
        <v>0.1</v>
      </c>
      <c r="Q289" s="318" t="str">
        <f>IFERROR(VLOOKUP(F289,'Cadastro de assessores'!A:B,2,FALSE),"Não Cadastrado")</f>
        <v>250</v>
      </c>
      <c r="R289" s="318" t="s">
        <v>111</v>
      </c>
      <c r="S289" s="319">
        <v>44263.0</v>
      </c>
      <c r="T289" s="334" t="s">
        <v>3312</v>
      </c>
      <c r="U289" s="168"/>
      <c r="V289" s="45" t="s">
        <v>113</v>
      </c>
      <c r="W289" s="323" t="s">
        <v>1871</v>
      </c>
      <c r="X289" s="163" t="s">
        <v>179</v>
      </c>
      <c r="Y289" s="51" t="str">
        <f t="shared" si="3"/>
        <v>Ativo</v>
      </c>
      <c r="Z289" s="324"/>
      <c r="AA289" s="95" t="str">
        <f t="shared" si="7"/>
        <v>Varejo</v>
      </c>
      <c r="AB289" s="13" t="s">
        <v>124</v>
      </c>
      <c r="AC289" s="95"/>
      <c r="AD289" s="95" t="s">
        <v>2586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70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70">
        <v>494082.93</v>
      </c>
      <c r="AY289" s="170">
        <v>487710.25</v>
      </c>
      <c r="AZ289" s="170">
        <v>476896.46</v>
      </c>
      <c r="BA289" s="170">
        <v>485180.85</v>
      </c>
      <c r="BB289" s="170">
        <v>469162.91</v>
      </c>
      <c r="BC289" s="170">
        <v>459227.68</v>
      </c>
      <c r="BD289" s="170">
        <v>459602.21</v>
      </c>
      <c r="BE289" s="170">
        <v>473529.53</v>
      </c>
      <c r="BF289" s="170">
        <v>477089.05</v>
      </c>
      <c r="BG289" s="170">
        <v>503851.52</v>
      </c>
      <c r="BH289" s="170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6" t="s">
        <v>2523</v>
      </c>
      <c r="B290" s="238" t="s">
        <v>3313</v>
      </c>
      <c r="C290" s="329" t="s">
        <v>3314</v>
      </c>
      <c r="D290" s="318" t="s">
        <v>18</v>
      </c>
      <c r="E290" s="318" t="s">
        <v>175</v>
      </c>
      <c r="F290" s="318" t="s">
        <v>176</v>
      </c>
      <c r="G290" s="44" t="str">
        <f t="shared" si="1"/>
        <v>Augusto</v>
      </c>
      <c r="H290" s="164" t="s">
        <v>111</v>
      </c>
      <c r="I290" s="46" t="s">
        <v>24</v>
      </c>
      <c r="J290" s="318" t="str">
        <f t="shared" si="2"/>
        <v>Sim</v>
      </c>
      <c r="K290" s="331">
        <v>44781.0</v>
      </c>
      <c r="L290" s="331"/>
      <c r="M290" s="95" t="s">
        <v>51</v>
      </c>
      <c r="N290" s="332">
        <v>0.01</v>
      </c>
      <c r="O290" s="318" t="s">
        <v>2528</v>
      </c>
      <c r="P290" s="321">
        <v>0.0</v>
      </c>
      <c r="Q290" s="318" t="str">
        <f>IFERROR(VLOOKUP(F290,'Cadastro de assessores'!A:B,2,FALSE),"Não Cadastrado")</f>
        <v>250</v>
      </c>
      <c r="R290" s="95" t="s">
        <v>111</v>
      </c>
      <c r="S290" s="331">
        <v>44873.0</v>
      </c>
      <c r="T290" s="334" t="s">
        <v>3312</v>
      </c>
      <c r="U290" s="168"/>
      <c r="V290" s="45" t="s">
        <v>113</v>
      </c>
      <c r="W290" s="13" t="s">
        <v>1871</v>
      </c>
      <c r="X290" s="13" t="s">
        <v>179</v>
      </c>
      <c r="Y290" s="51" t="str">
        <f t="shared" si="3"/>
        <v>Ativo</v>
      </c>
      <c r="Z290" s="324"/>
      <c r="AA290" s="95" t="str">
        <f t="shared" si="7"/>
        <v/>
      </c>
      <c r="AB290" s="13" t="s">
        <v>124</v>
      </c>
      <c r="AC290" s="95"/>
      <c r="AD290" s="95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6" t="s">
        <v>2523</v>
      </c>
      <c r="B291" s="238" t="s">
        <v>3315</v>
      </c>
      <c r="C291" s="329" t="s">
        <v>3316</v>
      </c>
      <c r="D291" s="318" t="s">
        <v>2526</v>
      </c>
      <c r="E291" s="318" t="s">
        <v>29</v>
      </c>
      <c r="F291" s="95" t="s">
        <v>2539</v>
      </c>
      <c r="G291" s="44" t="str">
        <f t="shared" si="1"/>
        <v>Augusto</v>
      </c>
      <c r="H291" s="330" t="s">
        <v>186</v>
      </c>
      <c r="I291" s="46" t="s">
        <v>24</v>
      </c>
      <c r="J291" s="318" t="str">
        <f t="shared" si="2"/>
        <v>Não</v>
      </c>
      <c r="K291" s="331">
        <v>43531.0</v>
      </c>
      <c r="L291" s="331">
        <v>44287.0</v>
      </c>
      <c r="M291" s="95" t="s">
        <v>41</v>
      </c>
      <c r="N291" s="332">
        <v>0.01</v>
      </c>
      <c r="O291" s="318" t="s">
        <v>42</v>
      </c>
      <c r="P291" s="321">
        <v>0.1</v>
      </c>
      <c r="Q291" s="95" t="str">
        <f>IFERROR(VLOOKUP(F291,'Cadastro de assessores'!A:B,2,FALSE),"Não Cadastrado")</f>
        <v>2971</v>
      </c>
      <c r="R291" s="95" t="s">
        <v>2540</v>
      </c>
      <c r="S291" s="331">
        <v>43531.0</v>
      </c>
      <c r="T291" s="322"/>
      <c r="U291" s="322"/>
      <c r="V291" s="45" t="s">
        <v>113</v>
      </c>
      <c r="W291" s="13" t="s">
        <v>3317</v>
      </c>
      <c r="X291" s="95" t="s">
        <v>29</v>
      </c>
      <c r="Y291" s="51" t="str">
        <f t="shared" si="3"/>
        <v>Encerrado</v>
      </c>
      <c r="Z291" s="324"/>
      <c r="AA291" s="95" t="str">
        <f t="shared" si="7"/>
        <v/>
      </c>
      <c r="AB291" s="95"/>
      <c r="AC291" s="95"/>
      <c r="AD291" s="95" t="s">
        <v>2579</v>
      </c>
      <c r="AE291" s="170">
        <v>447274.33</v>
      </c>
      <c r="AF291" s="170">
        <v>443334.97</v>
      </c>
      <c r="AG291" s="170">
        <v>420697.21</v>
      </c>
      <c r="AH291" s="170">
        <v>427991.86</v>
      </c>
      <c r="AI291" s="170">
        <v>432877.63</v>
      </c>
      <c r="AJ291" s="170">
        <v>438810.44</v>
      </c>
      <c r="AK291" s="170">
        <v>443046.85</v>
      </c>
      <c r="AL291" s="170">
        <v>443520.46</v>
      </c>
      <c r="AM291" s="170">
        <v>436370.76</v>
      </c>
      <c r="AN291" s="170">
        <v>436177.14</v>
      </c>
      <c r="AO291" s="170">
        <v>448669.71</v>
      </c>
      <c r="AP291" s="170">
        <v>452800.69</v>
      </c>
      <c r="AQ291" s="170">
        <v>449091.71</v>
      </c>
      <c r="AR291" s="170">
        <v>442319.02</v>
      </c>
      <c r="AS291" s="170">
        <v>441488.04</v>
      </c>
      <c r="AT291" s="170">
        <v>222801.29</v>
      </c>
      <c r="AU291" s="170">
        <v>177190.41</v>
      </c>
      <c r="AV291" s="170">
        <v>176843.09</v>
      </c>
      <c r="AW291" s="170">
        <v>177358.37</v>
      </c>
      <c r="AX291" s="170">
        <v>177867.21</v>
      </c>
      <c r="AY291" s="170">
        <v>31658.13</v>
      </c>
      <c r="AZ291" s="170">
        <v>31787.86</v>
      </c>
      <c r="BA291" s="170">
        <v>31907.92</v>
      </c>
      <c r="BB291" s="170"/>
      <c r="BC291" s="170"/>
      <c r="BD291" s="170"/>
      <c r="BE291" s="170"/>
      <c r="BF291" s="170">
        <v>0.0</v>
      </c>
      <c r="BG291" s="170">
        <v>0.0</v>
      </c>
      <c r="BH291" s="170">
        <v>0.0</v>
      </c>
      <c r="BI291" s="170" t="s">
        <v>2543</v>
      </c>
      <c r="BJ291" s="170">
        <v>0.0</v>
      </c>
      <c r="BK291" s="170" t="s">
        <v>2543</v>
      </c>
      <c r="BL291" s="170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6" t="s">
        <v>2523</v>
      </c>
      <c r="B292" s="238" t="s">
        <v>3315</v>
      </c>
      <c r="C292" s="329" t="s">
        <v>3318</v>
      </c>
      <c r="D292" s="318" t="s">
        <v>2526</v>
      </c>
      <c r="E292" s="318" t="s">
        <v>29</v>
      </c>
      <c r="F292" s="95" t="s">
        <v>2539</v>
      </c>
      <c r="G292" s="44" t="str">
        <f t="shared" si="1"/>
        <v>Augusto</v>
      </c>
      <c r="H292" s="330" t="s">
        <v>186</v>
      </c>
      <c r="I292" s="46" t="s">
        <v>24</v>
      </c>
      <c r="J292" s="318" t="str">
        <f t="shared" si="2"/>
        <v>Não</v>
      </c>
      <c r="K292" s="331">
        <v>43566.0</v>
      </c>
      <c r="L292" s="331">
        <v>44287.0</v>
      </c>
      <c r="M292" s="95" t="s">
        <v>112</v>
      </c>
      <c r="N292" s="332">
        <v>0.005</v>
      </c>
      <c r="O292" s="318" t="s">
        <v>2528</v>
      </c>
      <c r="P292" s="321">
        <v>0.0</v>
      </c>
      <c r="Q292" s="95" t="str">
        <f>IFERROR(VLOOKUP(F292,'Cadastro de assessores'!A:B,2,FALSE),"Não Cadastrado")</f>
        <v>2971</v>
      </c>
      <c r="R292" s="95" t="s">
        <v>2540</v>
      </c>
      <c r="S292" s="331">
        <v>43566.0</v>
      </c>
      <c r="T292" s="168"/>
      <c r="U292" s="168"/>
      <c r="V292" s="45" t="s">
        <v>113</v>
      </c>
      <c r="W292" s="13" t="s">
        <v>3317</v>
      </c>
      <c r="X292" s="95" t="s">
        <v>29</v>
      </c>
      <c r="Y292" s="51" t="str">
        <f t="shared" si="3"/>
        <v>Encerrado</v>
      </c>
      <c r="Z292" s="324"/>
      <c r="AA292" s="95" t="str">
        <f t="shared" si="7"/>
        <v/>
      </c>
      <c r="AB292" s="95"/>
      <c r="AC292" s="95"/>
      <c r="AD292" s="95" t="s">
        <v>2579</v>
      </c>
      <c r="AE292" s="170">
        <v>18441.73</v>
      </c>
      <c r="AF292" s="170">
        <v>0.0</v>
      </c>
      <c r="AG292" s="170">
        <v>0.0</v>
      </c>
      <c r="AH292" s="170">
        <v>0.0</v>
      </c>
      <c r="AI292" s="170">
        <v>0.0</v>
      </c>
      <c r="AJ292" s="170">
        <v>0.0</v>
      </c>
      <c r="AK292" s="170">
        <v>0.0</v>
      </c>
      <c r="AL292" s="335"/>
      <c r="AM292" s="335"/>
      <c r="AN292" s="335"/>
      <c r="AO292" s="335"/>
      <c r="AP292" s="335"/>
      <c r="AQ292" s="335"/>
      <c r="AR292" s="170"/>
      <c r="AS292" s="170"/>
      <c r="AT292" s="170"/>
      <c r="AU292" s="170"/>
      <c r="AV292" s="170"/>
      <c r="AW292" s="170"/>
      <c r="AX292" s="335"/>
      <c r="AY292" s="335"/>
      <c r="AZ292" s="335"/>
      <c r="BA292" s="170"/>
      <c r="BB292" s="170"/>
      <c r="BC292" s="170"/>
      <c r="BD292" s="170"/>
      <c r="BE292" s="170"/>
      <c r="BF292" s="170">
        <v>0.0</v>
      </c>
      <c r="BG292" s="170">
        <v>0.0</v>
      </c>
      <c r="BH292" s="170">
        <v>0.0</v>
      </c>
      <c r="BI292" s="170" t="s">
        <v>2543</v>
      </c>
      <c r="BJ292" s="170">
        <v>0.0</v>
      </c>
      <c r="BK292" s="170" t="s">
        <v>2543</v>
      </c>
      <c r="BL292" s="170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6" t="s">
        <v>2523</v>
      </c>
      <c r="B293" s="234" t="s">
        <v>3319</v>
      </c>
      <c r="C293" s="329" t="s">
        <v>3320</v>
      </c>
      <c r="D293" s="318" t="s">
        <v>18</v>
      </c>
      <c r="E293" s="318" t="s">
        <v>175</v>
      </c>
      <c r="F293" s="95" t="s">
        <v>176</v>
      </c>
      <c r="G293" s="44" t="str">
        <f t="shared" si="1"/>
        <v>Augusto</v>
      </c>
      <c r="H293" s="330" t="s">
        <v>186</v>
      </c>
      <c r="I293" s="46" t="s">
        <v>24</v>
      </c>
      <c r="J293" s="318" t="str">
        <f t="shared" si="2"/>
        <v>Não</v>
      </c>
      <c r="K293" s="331">
        <v>44280.0</v>
      </c>
      <c r="L293" s="331">
        <v>44757.0</v>
      </c>
      <c r="M293" s="95" t="s">
        <v>190</v>
      </c>
      <c r="N293" s="332">
        <v>0.025</v>
      </c>
      <c r="O293" s="318" t="s">
        <v>191</v>
      </c>
      <c r="P293" s="321">
        <v>0.2</v>
      </c>
      <c r="Q293" s="95" t="str">
        <f>IFERROR(VLOOKUP(F293,'Cadastro de assessores'!A:B,2,FALSE),"Não Cadastrado")</f>
        <v>250</v>
      </c>
      <c r="R293" s="95" t="s">
        <v>2540</v>
      </c>
      <c r="S293" s="331">
        <v>44280.0</v>
      </c>
      <c r="T293" s="168"/>
      <c r="U293" s="168"/>
      <c r="V293" s="45" t="s">
        <v>365</v>
      </c>
      <c r="W293" s="13" t="s">
        <v>3321</v>
      </c>
      <c r="X293" s="163" t="s">
        <v>179</v>
      </c>
      <c r="Y293" s="51" t="str">
        <f t="shared" si="3"/>
        <v>Encerrado</v>
      </c>
      <c r="Z293" s="324"/>
      <c r="AA293" s="95" t="str">
        <f t="shared" si="7"/>
        <v>Varejo</v>
      </c>
      <c r="AB293" s="13" t="s">
        <v>124</v>
      </c>
      <c r="AC293" s="95"/>
      <c r="AD293" s="95" t="s">
        <v>2586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70"/>
      <c r="AS293" s="170">
        <v>254446.37</v>
      </c>
      <c r="AT293" s="170">
        <v>268252.37</v>
      </c>
      <c r="AU293" s="170">
        <v>269830.89</v>
      </c>
      <c r="AV293" s="170">
        <v>272037.0</v>
      </c>
      <c r="AW293" s="170">
        <v>281307.71</v>
      </c>
      <c r="AX293" s="170">
        <v>277952.15</v>
      </c>
      <c r="AY293" s="170">
        <v>271102.9</v>
      </c>
      <c r="AZ293" s="170">
        <v>259110.43</v>
      </c>
      <c r="BA293" s="170">
        <v>248717.1</v>
      </c>
      <c r="BB293" s="170">
        <v>235546.01</v>
      </c>
      <c r="BC293" s="170">
        <v>228493.8</v>
      </c>
      <c r="BD293" s="170">
        <v>226167.66</v>
      </c>
      <c r="BE293" s="170">
        <v>237755.25</v>
      </c>
      <c r="BF293" s="170">
        <v>239653.1</v>
      </c>
      <c r="BG293" s="170">
        <v>27704.29</v>
      </c>
      <c r="BH293" s="170">
        <v>27448.17</v>
      </c>
      <c r="BI293" s="170">
        <v>28156.92</v>
      </c>
      <c r="BJ293" s="170">
        <v>0.0</v>
      </c>
      <c r="BK293" s="170" t="s">
        <v>2543</v>
      </c>
      <c r="BL293" s="170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6" t="s">
        <v>2523</v>
      </c>
      <c r="B294" s="342" t="s">
        <v>3322</v>
      </c>
      <c r="C294" s="329" t="s">
        <v>3323</v>
      </c>
      <c r="D294" s="318" t="s">
        <v>18</v>
      </c>
      <c r="E294" s="318" t="s">
        <v>175</v>
      </c>
      <c r="F294" s="318" t="s">
        <v>176</v>
      </c>
      <c r="G294" s="44" t="str">
        <f t="shared" si="1"/>
        <v>Augusto</v>
      </c>
      <c r="H294" s="164" t="s">
        <v>147</v>
      </c>
      <c r="I294" s="51" t="s">
        <v>220</v>
      </c>
      <c r="J294" s="318" t="str">
        <f t="shared" si="2"/>
        <v>Não</v>
      </c>
      <c r="K294" s="319">
        <v>44280.0</v>
      </c>
      <c r="L294" s="95"/>
      <c r="M294" s="95" t="s">
        <v>270</v>
      </c>
      <c r="N294" s="332">
        <v>0.02</v>
      </c>
      <c r="O294" s="318" t="s">
        <v>42</v>
      </c>
      <c r="P294" s="321">
        <v>0.2</v>
      </c>
      <c r="Q294" s="318" t="str">
        <f>IFERROR(VLOOKUP(F294,'Cadastro de assessores'!A:B,2,FALSE),"Não Cadastrado")</f>
        <v>250</v>
      </c>
      <c r="R294" s="345" t="s">
        <v>111</v>
      </c>
      <c r="S294" s="319">
        <v>44232.0</v>
      </c>
      <c r="T294" s="168"/>
      <c r="U294" s="168"/>
      <c r="V294" s="45" t="s">
        <v>113</v>
      </c>
      <c r="W294" s="323" t="s">
        <v>3324</v>
      </c>
      <c r="X294" s="163" t="s">
        <v>179</v>
      </c>
      <c r="Y294" s="51" t="str">
        <f t="shared" si="3"/>
        <v>Inativo</v>
      </c>
      <c r="Z294" s="324"/>
      <c r="AA294" s="95" t="str">
        <f t="shared" si="7"/>
        <v>Varejo</v>
      </c>
      <c r="AB294" s="13" t="s">
        <v>124</v>
      </c>
      <c r="AC294" s="95"/>
      <c r="AD294" s="95" t="s">
        <v>2586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70"/>
      <c r="AS294" s="170"/>
      <c r="AT294" s="170">
        <v>195567.07</v>
      </c>
      <c r="AU294" s="170"/>
      <c r="AV294" s="170">
        <v>198176.68</v>
      </c>
      <c r="AW294" s="170">
        <v>203988.77</v>
      </c>
      <c r="AX294" s="170">
        <v>202373.08</v>
      </c>
      <c r="AY294" s="170">
        <v>198809.45</v>
      </c>
      <c r="AZ294" s="170">
        <v>192948.66</v>
      </c>
      <c r="BA294" s="170">
        <v>176115.71</v>
      </c>
      <c r="BB294" s="170">
        <v>180422.69</v>
      </c>
      <c r="BC294" s="170">
        <v>177172.27</v>
      </c>
      <c r="BD294" s="170">
        <v>177996.07</v>
      </c>
      <c r="BE294" s="170">
        <v>184170.79</v>
      </c>
      <c r="BF294" s="170">
        <v>185578.22</v>
      </c>
      <c r="BG294" s="170">
        <v>37919.12</v>
      </c>
      <c r="BH294" s="170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6" t="s">
        <v>2523</v>
      </c>
      <c r="B295" s="42" t="s">
        <v>1889</v>
      </c>
      <c r="C295" s="328" t="s">
        <v>3325</v>
      </c>
      <c r="D295" s="318" t="s">
        <v>18</v>
      </c>
      <c r="E295" s="318" t="s">
        <v>175</v>
      </c>
      <c r="F295" s="93" t="s">
        <v>197</v>
      </c>
      <c r="G295" s="44" t="str">
        <f t="shared" si="1"/>
        <v>Augusto</v>
      </c>
      <c r="H295" s="330" t="s">
        <v>147</v>
      </c>
      <c r="I295" s="51" t="s">
        <v>220</v>
      </c>
      <c r="J295" s="318" t="str">
        <f t="shared" si="2"/>
        <v>Não</v>
      </c>
      <c r="K295" s="72">
        <v>44362.0</v>
      </c>
      <c r="L295" s="45"/>
      <c r="M295" s="95" t="s">
        <v>41</v>
      </c>
      <c r="N295" s="320">
        <v>0.015</v>
      </c>
      <c r="O295" s="318" t="s">
        <v>42</v>
      </c>
      <c r="P295" s="321">
        <v>0.1</v>
      </c>
      <c r="Q295" s="318" t="str">
        <f>IFERROR(VLOOKUP(F295,'Cadastro de assessores'!A:B,2,FALSE),"Não Cadastrado")</f>
        <v>28411</v>
      </c>
      <c r="R295" s="318" t="s">
        <v>111</v>
      </c>
      <c r="S295" s="72">
        <v>44362.0</v>
      </c>
      <c r="T295" s="168"/>
      <c r="U295" s="168"/>
      <c r="V295" s="45" t="s">
        <v>365</v>
      </c>
      <c r="W295" s="5" t="s">
        <v>1892</v>
      </c>
      <c r="X295" s="163" t="s">
        <v>179</v>
      </c>
      <c r="Y295" s="51" t="str">
        <f t="shared" si="3"/>
        <v>Ativo</v>
      </c>
      <c r="Z295" s="324"/>
      <c r="AA295" s="95" t="str">
        <f t="shared" si="7"/>
        <v>Varejo</v>
      </c>
      <c r="AB295" s="13" t="s">
        <v>124</v>
      </c>
      <c r="AC295" s="95"/>
      <c r="AD295" s="95" t="s">
        <v>2586</v>
      </c>
      <c r="AE295" s="190"/>
      <c r="AF295" s="190"/>
      <c r="AG295" s="190"/>
      <c r="AH295" s="190"/>
      <c r="AI295" s="190"/>
      <c r="AJ295" s="190"/>
      <c r="AK295" s="190"/>
      <c r="AL295" s="190"/>
      <c r="AM295" s="190"/>
      <c r="AN295" s="190"/>
      <c r="AO295" s="190"/>
      <c r="AP295" s="190"/>
      <c r="AQ295" s="190"/>
      <c r="AR295" s="190"/>
      <c r="AS295" s="170"/>
      <c r="AT295" s="170"/>
      <c r="AU295" s="170"/>
      <c r="AV295" s="170"/>
      <c r="AW295" s="190"/>
      <c r="AX295" s="170">
        <v>148154.25</v>
      </c>
      <c r="AY295" s="170">
        <v>233157.65</v>
      </c>
      <c r="AZ295" s="170">
        <v>228964.7</v>
      </c>
      <c r="BA295" s="170">
        <v>225420.02</v>
      </c>
      <c r="BB295" s="170">
        <v>219686.33</v>
      </c>
      <c r="BC295" s="170">
        <v>217140.23</v>
      </c>
      <c r="BD295" s="170">
        <v>182364.75</v>
      </c>
      <c r="BE295" s="170">
        <v>222858.9</v>
      </c>
      <c r="BF295" s="170">
        <v>224347.9</v>
      </c>
      <c r="BG295" s="170">
        <v>232615.54</v>
      </c>
      <c r="BH295" s="170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6" t="s">
        <v>2523</v>
      </c>
      <c r="B296" s="238" t="s">
        <v>3326</v>
      </c>
      <c r="C296" s="329" t="s">
        <v>3327</v>
      </c>
      <c r="D296" s="318" t="s">
        <v>2636</v>
      </c>
      <c r="E296" s="318" t="s">
        <v>29</v>
      </c>
      <c r="F296" s="95" t="s">
        <v>2636</v>
      </c>
      <c r="G296" s="44" t="str">
        <f t="shared" si="1"/>
        <v>Augusto</v>
      </c>
      <c r="H296" s="330" t="s">
        <v>186</v>
      </c>
      <c r="I296" s="46" t="s">
        <v>24</v>
      </c>
      <c r="J296" s="318" t="str">
        <f t="shared" si="2"/>
        <v>Não</v>
      </c>
      <c r="K296" s="336">
        <v>43426.0</v>
      </c>
      <c r="L296" s="331">
        <v>44109.0</v>
      </c>
      <c r="M296" s="95" t="s">
        <v>190</v>
      </c>
      <c r="N296" s="332">
        <v>0.008</v>
      </c>
      <c r="O296" s="318" t="s">
        <v>191</v>
      </c>
      <c r="P296" s="321">
        <v>0.2</v>
      </c>
      <c r="Q296" s="95" t="str">
        <f>IFERROR(VLOOKUP(F296,'Cadastro de assessores'!A:B,2,FALSE),"Não Cadastrado")</f>
        <v>22400</v>
      </c>
      <c r="R296" s="95" t="s">
        <v>2540</v>
      </c>
      <c r="S296" s="336">
        <v>43426.0</v>
      </c>
      <c r="T296" s="168"/>
      <c r="U296" s="168"/>
      <c r="V296" s="45" t="s">
        <v>365</v>
      </c>
      <c r="W296" s="13" t="s">
        <v>3328</v>
      </c>
      <c r="X296" s="95" t="s">
        <v>29</v>
      </c>
      <c r="Y296" s="51" t="str">
        <f t="shared" si="3"/>
        <v>Encerrado</v>
      </c>
      <c r="Z296" s="324"/>
      <c r="AA296" s="95" t="str">
        <f t="shared" si="7"/>
        <v/>
      </c>
      <c r="AB296" s="95"/>
      <c r="AC296" s="95"/>
      <c r="AD296" s="95" t="s">
        <v>2542</v>
      </c>
      <c r="AE296" s="170">
        <v>458759.65</v>
      </c>
      <c r="AF296" s="170">
        <v>433884.46</v>
      </c>
      <c r="AG296" s="170">
        <v>325714.55</v>
      </c>
      <c r="AH296" s="170">
        <v>350705.0</v>
      </c>
      <c r="AI296" s="170">
        <v>366907.76</v>
      </c>
      <c r="AJ296" s="170">
        <v>390325.99</v>
      </c>
      <c r="AK296" s="170">
        <v>418339.04</v>
      </c>
      <c r="AL296" s="170">
        <v>398448.18</v>
      </c>
      <c r="AM296" s="170">
        <v>379116.63</v>
      </c>
      <c r="AN296" s="170">
        <v>2478.61</v>
      </c>
      <c r="AO296" s="170">
        <v>0.0</v>
      </c>
      <c r="AP296" s="170">
        <v>0.0</v>
      </c>
      <c r="AQ296" s="335"/>
      <c r="AR296" s="170"/>
      <c r="AS296" s="170"/>
      <c r="AT296" s="170"/>
      <c r="AU296" s="170"/>
      <c r="AV296" s="170"/>
      <c r="AW296" s="170"/>
      <c r="AX296" s="335"/>
      <c r="AY296" s="335"/>
      <c r="AZ296" s="335"/>
      <c r="BA296" s="170"/>
      <c r="BB296" s="170"/>
      <c r="BC296" s="170"/>
      <c r="BD296" s="170"/>
      <c r="BE296" s="170"/>
      <c r="BF296" s="170">
        <v>0.0</v>
      </c>
      <c r="BG296" s="170">
        <v>0.0</v>
      </c>
      <c r="BH296" s="170">
        <v>0.0</v>
      </c>
      <c r="BI296" s="170" t="s">
        <v>2543</v>
      </c>
      <c r="BJ296" s="170">
        <v>0.0</v>
      </c>
      <c r="BK296" s="170" t="s">
        <v>2543</v>
      </c>
      <c r="BL296" s="170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6" t="s">
        <v>2523</v>
      </c>
      <c r="B297" s="234" t="s">
        <v>3329</v>
      </c>
      <c r="C297" s="329" t="s">
        <v>3330</v>
      </c>
      <c r="D297" s="318" t="s">
        <v>2526</v>
      </c>
      <c r="E297" s="318" t="s">
        <v>29</v>
      </c>
      <c r="F297" s="95" t="s">
        <v>2527</v>
      </c>
      <c r="G297" s="44" t="str">
        <f t="shared" si="1"/>
        <v>Augusto</v>
      </c>
      <c r="H297" s="330" t="s">
        <v>186</v>
      </c>
      <c r="I297" s="46" t="s">
        <v>24</v>
      </c>
      <c r="J297" s="318" t="str">
        <f t="shared" si="2"/>
        <v>Não</v>
      </c>
      <c r="K297" s="336">
        <v>43816.0</v>
      </c>
      <c r="L297" s="331">
        <v>43944.0</v>
      </c>
      <c r="M297" s="95" t="s">
        <v>112</v>
      </c>
      <c r="N297" s="332">
        <v>0.012</v>
      </c>
      <c r="O297" s="318" t="s">
        <v>2528</v>
      </c>
      <c r="P297" s="321">
        <v>0.0</v>
      </c>
      <c r="Q297" s="95" t="str">
        <f>IFERROR(VLOOKUP(F297,'Cadastro de assessores'!A:B,2,FALSE),"Não Cadastrado")</f>
        <v>17573</v>
      </c>
      <c r="R297" s="95" t="s">
        <v>2540</v>
      </c>
      <c r="S297" s="336">
        <v>43816.0</v>
      </c>
      <c r="T297" s="168"/>
      <c r="U297" s="168"/>
      <c r="V297" s="45" t="s">
        <v>113</v>
      </c>
      <c r="W297" s="13" t="s">
        <v>3331</v>
      </c>
      <c r="X297" s="95" t="s">
        <v>19</v>
      </c>
      <c r="Y297" s="51" t="str">
        <f t="shared" si="3"/>
        <v>Encerrado</v>
      </c>
      <c r="Z297" s="324"/>
      <c r="AA297" s="95" t="str">
        <f t="shared" si="7"/>
        <v/>
      </c>
      <c r="AB297" s="95"/>
      <c r="AC297" s="95"/>
      <c r="AD297" s="95" t="s">
        <v>3332</v>
      </c>
      <c r="AE297" s="170">
        <v>82328.99</v>
      </c>
      <c r="AF297" s="170">
        <v>83981.0</v>
      </c>
      <c r="AG297" s="170">
        <v>79578.57</v>
      </c>
      <c r="AH297" s="170">
        <v>80989.06</v>
      </c>
      <c r="AI297" s="170">
        <v>81576.63</v>
      </c>
      <c r="AJ297" s="170">
        <v>82263.11</v>
      </c>
      <c r="AK297" s="170">
        <v>88285.95</v>
      </c>
      <c r="AL297" s="170">
        <v>92144.99</v>
      </c>
      <c r="AM297" s="170">
        <v>91052.35</v>
      </c>
      <c r="AN297" s="170">
        <v>90888.51</v>
      </c>
      <c r="AO297" s="170">
        <v>18596.25</v>
      </c>
      <c r="AP297" s="170">
        <v>18555.74</v>
      </c>
      <c r="AQ297" s="170">
        <v>18463.75</v>
      </c>
      <c r="AR297" s="170"/>
      <c r="AS297" s="170"/>
      <c r="AT297" s="170"/>
      <c r="AU297" s="170"/>
      <c r="AV297" s="170"/>
      <c r="AW297" s="170"/>
      <c r="AX297" s="335"/>
      <c r="AY297" s="335"/>
      <c r="AZ297" s="335"/>
      <c r="BA297" s="170"/>
      <c r="BB297" s="170"/>
      <c r="BC297" s="170"/>
      <c r="BD297" s="170"/>
      <c r="BE297" s="170"/>
      <c r="BF297" s="170">
        <v>0.0</v>
      </c>
      <c r="BG297" s="170">
        <v>0.0</v>
      </c>
      <c r="BH297" s="170">
        <v>0.0</v>
      </c>
      <c r="BI297" s="170" t="s">
        <v>2543</v>
      </c>
      <c r="BJ297" s="170">
        <v>0.0</v>
      </c>
      <c r="BK297" s="170" t="s">
        <v>2543</v>
      </c>
      <c r="BL297" s="170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6" t="s">
        <v>2523</v>
      </c>
      <c r="B298" s="238" t="s">
        <v>3333</v>
      </c>
      <c r="C298" s="317" t="s">
        <v>3334</v>
      </c>
      <c r="D298" s="318" t="s">
        <v>18</v>
      </c>
      <c r="E298" s="318" t="s">
        <v>29</v>
      </c>
      <c r="F298" s="95" t="s">
        <v>696</v>
      </c>
      <c r="G298" s="44" t="str">
        <f t="shared" si="1"/>
        <v>Augusto</v>
      </c>
      <c r="H298" s="164" t="s">
        <v>147</v>
      </c>
      <c r="I298" s="51" t="s">
        <v>220</v>
      </c>
      <c r="J298" s="318" t="str">
        <f t="shared" si="2"/>
        <v>Sim</v>
      </c>
      <c r="K298" s="331">
        <v>45019.0</v>
      </c>
      <c r="L298" s="331"/>
      <c r="M298" s="95" t="s">
        <v>270</v>
      </c>
      <c r="N298" s="332">
        <v>0.02</v>
      </c>
      <c r="O298" s="318" t="s">
        <v>42</v>
      </c>
      <c r="P298" s="321">
        <v>0.2</v>
      </c>
      <c r="Q298" s="95" t="str">
        <f>IFERROR(VLOOKUP(F298,'Cadastro de assessores'!A:B,2,FALSE),"Não Cadastrado")</f>
        <v>18467</v>
      </c>
      <c r="R298" s="95"/>
      <c r="S298" s="331"/>
      <c r="T298" s="168" t="s">
        <v>3335</v>
      </c>
      <c r="U298" s="168"/>
      <c r="V298" s="45" t="s">
        <v>113</v>
      </c>
      <c r="W298" s="13" t="s">
        <v>3336</v>
      </c>
      <c r="X298" s="95" t="s">
        <v>19</v>
      </c>
      <c r="Y298" s="51" t="str">
        <f t="shared" si="3"/>
        <v>Ativo</v>
      </c>
      <c r="Z298" s="324"/>
      <c r="AA298" s="95" t="str">
        <f t="shared" si="7"/>
        <v/>
      </c>
      <c r="AB298" s="13" t="s">
        <v>124</v>
      </c>
      <c r="AC298" s="95"/>
      <c r="AD298" s="95" t="s">
        <v>2629</v>
      </c>
      <c r="AE298" s="170"/>
      <c r="AF298" s="170"/>
      <c r="AG298" s="170"/>
      <c r="AH298" s="170"/>
      <c r="AI298" s="170"/>
      <c r="AJ298" s="170"/>
      <c r="AK298" s="170"/>
      <c r="AL298" s="335"/>
      <c r="AM298" s="335"/>
      <c r="AN298" s="335"/>
      <c r="AO298" s="335"/>
      <c r="AP298" s="335"/>
      <c r="AQ298" s="335"/>
      <c r="AR298" s="170"/>
      <c r="AS298" s="170"/>
      <c r="AT298" s="170"/>
      <c r="AU298" s="170"/>
      <c r="AV298" s="170"/>
      <c r="AW298" s="170"/>
      <c r="AX298" s="335"/>
      <c r="AY298" s="335"/>
      <c r="AZ298" s="335"/>
      <c r="BA298" s="170"/>
      <c r="BB298" s="170"/>
      <c r="BC298" s="170"/>
      <c r="BD298" s="170"/>
      <c r="BE298" s="170"/>
      <c r="BF298" s="170"/>
      <c r="BG298" s="170"/>
      <c r="BH298" s="170"/>
      <c r="BI298" s="170"/>
      <c r="BJ298" s="326">
        <v>0.0</v>
      </c>
      <c r="BK298" s="326" t="s">
        <v>2543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6" t="s">
        <v>2523</v>
      </c>
      <c r="B299" s="238" t="s">
        <v>3337</v>
      </c>
      <c r="C299" s="329" t="s">
        <v>3338</v>
      </c>
      <c r="D299" s="318" t="s">
        <v>2526</v>
      </c>
      <c r="E299" s="318" t="s">
        <v>29</v>
      </c>
      <c r="F299" s="95" t="s">
        <v>2527</v>
      </c>
      <c r="G299" s="44" t="str">
        <f t="shared" si="1"/>
        <v>Augusto</v>
      </c>
      <c r="H299" s="330" t="s">
        <v>186</v>
      </c>
      <c r="I299" s="46" t="s">
        <v>24</v>
      </c>
      <c r="J299" s="318" t="str">
        <f t="shared" si="2"/>
        <v>Não</v>
      </c>
      <c r="K299" s="331">
        <v>43563.0</v>
      </c>
      <c r="L299" s="331">
        <v>43922.0</v>
      </c>
      <c r="M299" s="95" t="s">
        <v>190</v>
      </c>
      <c r="N299" s="332">
        <v>0.02</v>
      </c>
      <c r="O299" s="318" t="s">
        <v>191</v>
      </c>
      <c r="P299" s="321">
        <v>0.2</v>
      </c>
      <c r="Q299" s="95" t="str">
        <f>IFERROR(VLOOKUP(F299,'Cadastro de assessores'!A:B,2,FALSE),"Não Cadastrado")</f>
        <v>17573</v>
      </c>
      <c r="R299" s="95" t="s">
        <v>2540</v>
      </c>
      <c r="S299" s="331">
        <v>43563.0</v>
      </c>
      <c r="T299" s="168"/>
      <c r="U299" s="168"/>
      <c r="V299" s="45" t="s">
        <v>365</v>
      </c>
      <c r="W299" s="13" t="s">
        <v>3339</v>
      </c>
      <c r="X299" s="95" t="s">
        <v>29</v>
      </c>
      <c r="Y299" s="51" t="str">
        <f t="shared" si="3"/>
        <v>Encerrado</v>
      </c>
      <c r="Z299" s="324"/>
      <c r="AA299" s="95" t="str">
        <f t="shared" si="7"/>
        <v/>
      </c>
      <c r="AB299" s="95"/>
      <c r="AC299" s="95"/>
      <c r="AD299" s="95" t="s">
        <v>2600</v>
      </c>
      <c r="AE299" s="170">
        <v>121226.27</v>
      </c>
      <c r="AF299" s="170">
        <v>116836.13</v>
      </c>
      <c r="AG299" s="170">
        <v>95799.8</v>
      </c>
      <c r="AH299" s="170">
        <v>93529.71</v>
      </c>
      <c r="AI299" s="170">
        <v>1406.39</v>
      </c>
      <c r="AJ299" s="170">
        <v>0.0</v>
      </c>
      <c r="AK299" s="170">
        <v>0.0</v>
      </c>
      <c r="AL299" s="335"/>
      <c r="AM299" s="335"/>
      <c r="AN299" s="335"/>
      <c r="AO299" s="335"/>
      <c r="AP299" s="335"/>
      <c r="AQ299" s="335"/>
      <c r="AR299" s="170">
        <v>487.29</v>
      </c>
      <c r="AS299" s="170">
        <v>487.29</v>
      </c>
      <c r="AT299" s="170">
        <v>487.29</v>
      </c>
      <c r="AU299" s="170">
        <v>487.29</v>
      </c>
      <c r="AV299" s="170">
        <v>487.29</v>
      </c>
      <c r="AW299" s="170">
        <v>487.29</v>
      </c>
      <c r="AX299" s="335"/>
      <c r="AY299" s="335"/>
      <c r="AZ299" s="335"/>
      <c r="BA299" s="170"/>
      <c r="BB299" s="170"/>
      <c r="BC299" s="170"/>
      <c r="BD299" s="170"/>
      <c r="BE299" s="170"/>
      <c r="BF299" s="170">
        <v>0.0</v>
      </c>
      <c r="BG299" s="170">
        <v>0.0</v>
      </c>
      <c r="BH299" s="170">
        <v>0.0</v>
      </c>
      <c r="BI299" s="170" t="s">
        <v>2543</v>
      </c>
      <c r="BJ299" s="170">
        <v>0.0</v>
      </c>
      <c r="BK299" s="170" t="s">
        <v>2543</v>
      </c>
      <c r="BL299" s="170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6" t="s">
        <v>2523</v>
      </c>
      <c r="B300" s="316" t="s">
        <v>3340</v>
      </c>
      <c r="C300" s="317" t="s">
        <v>3341</v>
      </c>
      <c r="D300" s="318" t="s">
        <v>18</v>
      </c>
      <c r="E300" s="318" t="s">
        <v>29</v>
      </c>
      <c r="F300" s="318" t="s">
        <v>142</v>
      </c>
      <c r="G300" s="44" t="str">
        <f t="shared" si="1"/>
        <v>Augusto</v>
      </c>
      <c r="H300" s="330" t="s">
        <v>147</v>
      </c>
      <c r="I300" s="51" t="s">
        <v>220</v>
      </c>
      <c r="J300" s="318" t="str">
        <f t="shared" si="2"/>
        <v>Sim</v>
      </c>
      <c r="K300" s="319">
        <v>43473.0</v>
      </c>
      <c r="L300" s="95"/>
      <c r="M300" s="95" t="s">
        <v>112</v>
      </c>
      <c r="N300" s="320">
        <v>0.005</v>
      </c>
      <c r="O300" s="318" t="s">
        <v>2528</v>
      </c>
      <c r="P300" s="321">
        <v>0.0</v>
      </c>
      <c r="Q300" s="318">
        <f>IFERROR(VLOOKUP(F300,'Cadastro de assessores'!A:B,2,FALSE),"Não Cadastrado")</f>
        <v>12332</v>
      </c>
      <c r="R300" s="318" t="s">
        <v>111</v>
      </c>
      <c r="S300" s="319">
        <v>43473.0</v>
      </c>
      <c r="T300" s="168" t="s">
        <v>3342</v>
      </c>
      <c r="U300" s="168"/>
      <c r="V300" s="45" t="s">
        <v>365</v>
      </c>
      <c r="W300" s="323" t="s">
        <v>3343</v>
      </c>
      <c r="X300" s="95" t="s">
        <v>29</v>
      </c>
      <c r="Y300" s="51" t="str">
        <f t="shared" si="3"/>
        <v>Ativo</v>
      </c>
      <c r="Z300" s="324"/>
      <c r="AA300" s="95" t="str">
        <f t="shared" si="7"/>
        <v>Varejo</v>
      </c>
      <c r="AB300" s="13" t="s">
        <v>124</v>
      </c>
      <c r="AC300" s="95"/>
      <c r="AD300" s="95" t="s">
        <v>2600</v>
      </c>
      <c r="AE300" s="170">
        <v>757832.36</v>
      </c>
      <c r="AF300" s="170">
        <v>759796.89</v>
      </c>
      <c r="AG300" s="170">
        <v>761930.57</v>
      </c>
      <c r="AH300" s="170">
        <v>763792.19</v>
      </c>
      <c r="AI300" s="170">
        <v>765303.06</v>
      </c>
      <c r="AJ300" s="170">
        <v>766555.58</v>
      </c>
      <c r="AK300" s="170">
        <v>767964.38</v>
      </c>
      <c r="AL300" s="170">
        <v>769053.79</v>
      </c>
      <c r="AM300" s="170">
        <v>769690.88</v>
      </c>
      <c r="AN300" s="170">
        <v>770608.86</v>
      </c>
      <c r="AO300" s="170">
        <v>766934.27</v>
      </c>
      <c r="AP300" s="170">
        <v>771474.09</v>
      </c>
      <c r="AQ300" s="170">
        <v>772549.88</v>
      </c>
      <c r="AR300" s="170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70">
        <v>773093.36</v>
      </c>
      <c r="AY300" s="170">
        <v>775708.14</v>
      </c>
      <c r="AZ300" s="170">
        <v>777983.5</v>
      </c>
      <c r="BA300" s="170">
        <v>730368.88</v>
      </c>
      <c r="BB300" s="170">
        <v>722459.93</v>
      </c>
      <c r="BC300" s="170">
        <v>626088.4</v>
      </c>
      <c r="BD300" s="170">
        <v>630881.17</v>
      </c>
      <c r="BE300" s="170">
        <v>573611.84</v>
      </c>
      <c r="BF300" s="170">
        <v>561713.32</v>
      </c>
      <c r="BG300" s="170">
        <v>576563.35</v>
      </c>
      <c r="BH300" s="170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6" t="s">
        <v>2523</v>
      </c>
      <c r="B301" s="316" t="s">
        <v>3340</v>
      </c>
      <c r="C301" s="317" t="s">
        <v>3344</v>
      </c>
      <c r="D301" s="318" t="s">
        <v>18</v>
      </c>
      <c r="E301" s="318" t="s">
        <v>29</v>
      </c>
      <c r="F301" s="318" t="s">
        <v>142</v>
      </c>
      <c r="G301" s="44" t="str">
        <f t="shared" si="1"/>
        <v>Augusto</v>
      </c>
      <c r="H301" s="330" t="s">
        <v>147</v>
      </c>
      <c r="I301" s="51" t="s">
        <v>220</v>
      </c>
      <c r="J301" s="318" t="str">
        <f t="shared" si="2"/>
        <v>Sim</v>
      </c>
      <c r="K301" s="319">
        <v>43545.0</v>
      </c>
      <c r="L301" s="95"/>
      <c r="M301" s="95" t="s">
        <v>190</v>
      </c>
      <c r="N301" s="320">
        <v>0.02</v>
      </c>
      <c r="O301" s="318" t="s">
        <v>191</v>
      </c>
      <c r="P301" s="321">
        <v>0.2</v>
      </c>
      <c r="Q301" s="318">
        <f>IFERROR(VLOOKUP(F301,'Cadastro de assessores'!A:B,2,FALSE),"Não Cadastrado")</f>
        <v>12332</v>
      </c>
      <c r="R301" s="318" t="s">
        <v>111</v>
      </c>
      <c r="S301" s="319">
        <v>43545.0</v>
      </c>
      <c r="T301" s="168" t="s">
        <v>3342</v>
      </c>
      <c r="U301" s="168"/>
      <c r="V301" s="45" t="s">
        <v>365</v>
      </c>
      <c r="W301" s="323" t="s">
        <v>3343</v>
      </c>
      <c r="X301" s="95" t="s">
        <v>29</v>
      </c>
      <c r="Y301" s="51" t="str">
        <f t="shared" si="3"/>
        <v>Ativo</v>
      </c>
      <c r="Z301" s="324"/>
      <c r="AA301" s="95" t="str">
        <f t="shared" si="7"/>
        <v>Varejo</v>
      </c>
      <c r="AB301" s="13" t="s">
        <v>124</v>
      </c>
      <c r="AC301" s="95"/>
      <c r="AD301" s="95" t="s">
        <v>2600</v>
      </c>
      <c r="AE301" s="170">
        <v>718039.46</v>
      </c>
      <c r="AF301" s="170">
        <v>690131.01</v>
      </c>
      <c r="AG301" s="170">
        <v>519726.24</v>
      </c>
      <c r="AH301" s="170">
        <v>555884.46</v>
      </c>
      <c r="AI301" s="170">
        <v>578786.88</v>
      </c>
      <c r="AJ301" s="170">
        <v>613323.21</v>
      </c>
      <c r="AK301" s="170">
        <v>655184.16</v>
      </c>
      <c r="AL301" s="170">
        <v>625374.16</v>
      </c>
      <c r="AM301" s="170">
        <v>596580.71</v>
      </c>
      <c r="AN301" s="170">
        <v>607623.89</v>
      </c>
      <c r="AO301" s="170">
        <v>681266.39</v>
      </c>
      <c r="AP301" s="170">
        <v>701671.01</v>
      </c>
      <c r="AQ301" s="170">
        <v>671723.86</v>
      </c>
      <c r="AR301" s="170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70">
        <v>707344.22</v>
      </c>
      <c r="AY301" s="170">
        <v>687437.57</v>
      </c>
      <c r="AZ301" s="170">
        <v>653442.9</v>
      </c>
      <c r="BA301" s="170">
        <v>621583.76</v>
      </c>
      <c r="BB301" s="170">
        <v>583232.36</v>
      </c>
      <c r="BC301" s="170">
        <v>566604.62</v>
      </c>
      <c r="BD301" s="170">
        <v>566153.72</v>
      </c>
      <c r="BE301" s="170">
        <v>548166.79</v>
      </c>
      <c r="BF301" s="170">
        <v>556084.61</v>
      </c>
      <c r="BG301" s="170">
        <v>603161.04</v>
      </c>
      <c r="BH301" s="170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6" t="s">
        <v>2523</v>
      </c>
      <c r="B302" s="61" t="s">
        <v>3345</v>
      </c>
      <c r="C302" s="143">
        <v>3797286.0</v>
      </c>
      <c r="D302" s="318" t="s">
        <v>18</v>
      </c>
      <c r="E302" s="318" t="s">
        <v>29</v>
      </c>
      <c r="F302" s="318" t="s">
        <v>2907</v>
      </c>
      <c r="G302" s="44" t="str">
        <f t="shared" si="1"/>
        <v>Breno</v>
      </c>
      <c r="H302" s="164" t="s">
        <v>111</v>
      </c>
      <c r="I302" s="46" t="s">
        <v>24</v>
      </c>
      <c r="J302" s="318" t="str">
        <f t="shared" si="2"/>
        <v>Não</v>
      </c>
      <c r="K302" s="331">
        <v>45021.0</v>
      </c>
      <c r="L302" s="95"/>
      <c r="M302" s="95" t="s">
        <v>41</v>
      </c>
      <c r="N302" s="320">
        <v>0.015</v>
      </c>
      <c r="O302" s="318" t="s">
        <v>42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5"/>
      <c r="T302" s="50"/>
      <c r="U302" s="50"/>
      <c r="V302" s="45" t="s">
        <v>113</v>
      </c>
      <c r="W302" s="5" t="s">
        <v>3346</v>
      </c>
      <c r="X302" s="5" t="s">
        <v>60</v>
      </c>
      <c r="Y302" s="51" t="str">
        <f t="shared" si="3"/>
        <v>Ativo</v>
      </c>
      <c r="Z302" s="324"/>
      <c r="AA302" s="95" t="str">
        <f t="shared" si="7"/>
        <v/>
      </c>
      <c r="AB302" s="13" t="s">
        <v>124</v>
      </c>
      <c r="AC302" s="95"/>
      <c r="AD302" s="95"/>
      <c r="AE302" s="190"/>
      <c r="AF302" s="190"/>
      <c r="AG302" s="190"/>
      <c r="AH302" s="190"/>
      <c r="AI302" s="190"/>
      <c r="AJ302" s="190"/>
      <c r="AK302" s="190"/>
      <c r="AL302" s="190"/>
      <c r="AM302" s="190"/>
      <c r="AN302" s="190"/>
      <c r="AO302" s="190"/>
      <c r="AP302" s="190"/>
      <c r="AQ302" s="190"/>
      <c r="AR302" s="335"/>
      <c r="AS302" s="170"/>
      <c r="AT302" s="170"/>
      <c r="AU302" s="170"/>
      <c r="AV302" s="170"/>
      <c r="AW302" s="170"/>
      <c r="AX302" s="170"/>
      <c r="AY302" s="170"/>
      <c r="AZ302" s="170"/>
      <c r="BA302" s="170"/>
      <c r="BB302" s="170"/>
      <c r="BC302" s="170"/>
      <c r="BD302" s="170"/>
      <c r="BE302" s="170"/>
      <c r="BF302" s="170"/>
      <c r="BG302" s="170"/>
      <c r="BH302" s="170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6" t="s">
        <v>2523</v>
      </c>
      <c r="B303" s="238" t="s">
        <v>3347</v>
      </c>
      <c r="C303" s="329" t="s">
        <v>3348</v>
      </c>
      <c r="D303" s="318" t="s">
        <v>2526</v>
      </c>
      <c r="E303" s="318" t="s">
        <v>29</v>
      </c>
      <c r="F303" s="95" t="s">
        <v>2527</v>
      </c>
      <c r="G303" s="44" t="str">
        <f t="shared" si="1"/>
        <v>Augusto</v>
      </c>
      <c r="H303" s="330" t="s">
        <v>186</v>
      </c>
      <c r="I303" s="46" t="s">
        <v>24</v>
      </c>
      <c r="J303" s="318" t="str">
        <f t="shared" si="2"/>
        <v>Não</v>
      </c>
      <c r="K303" s="331">
        <v>43700.0</v>
      </c>
      <c r="L303" s="331">
        <v>44061.0</v>
      </c>
      <c r="M303" s="95" t="s">
        <v>41</v>
      </c>
      <c r="N303" s="332">
        <v>0.01</v>
      </c>
      <c r="O303" s="318" t="s">
        <v>42</v>
      </c>
      <c r="P303" s="321">
        <v>0.1</v>
      </c>
      <c r="Q303" s="95" t="str">
        <f>IFERROR(VLOOKUP(F303,'Cadastro de assessores'!A:B,2,FALSE),"Não Cadastrado")</f>
        <v>17573</v>
      </c>
      <c r="R303" s="95" t="s">
        <v>2540</v>
      </c>
      <c r="S303" s="331">
        <v>43700.0</v>
      </c>
      <c r="T303" s="77"/>
      <c r="U303" s="77"/>
      <c r="V303" s="45" t="s">
        <v>113</v>
      </c>
      <c r="W303" s="13" t="s">
        <v>3349</v>
      </c>
      <c r="X303" s="95" t="s">
        <v>29</v>
      </c>
      <c r="Y303" s="51" t="str">
        <f t="shared" si="3"/>
        <v>Encerrado</v>
      </c>
      <c r="Z303" s="324"/>
      <c r="AA303" s="95" t="str">
        <f t="shared" si="7"/>
        <v/>
      </c>
      <c r="AB303" s="95"/>
      <c r="AC303" s="95"/>
      <c r="AD303" s="95" t="s">
        <v>2557</v>
      </c>
      <c r="AE303" s="170">
        <v>426046.58</v>
      </c>
      <c r="AF303" s="170">
        <v>422601.07</v>
      </c>
      <c r="AG303" s="170">
        <v>372715.83</v>
      </c>
      <c r="AH303" s="170">
        <v>376701.14</v>
      </c>
      <c r="AI303" s="170">
        <v>380821.01</v>
      </c>
      <c r="AJ303" s="170">
        <v>386982.85</v>
      </c>
      <c r="AK303" s="170">
        <v>394570.05</v>
      </c>
      <c r="AL303" s="170">
        <v>0.0</v>
      </c>
      <c r="AM303" s="335"/>
      <c r="AN303" s="335"/>
      <c r="AO303" s="335"/>
      <c r="AP303" s="335"/>
      <c r="AQ303" s="335"/>
      <c r="AR303" s="170"/>
      <c r="AS303" s="170"/>
      <c r="AT303" s="170"/>
      <c r="AU303" s="170"/>
      <c r="AV303" s="170"/>
      <c r="AW303" s="170"/>
      <c r="AX303" s="335"/>
      <c r="AY303" s="335"/>
      <c r="AZ303" s="335"/>
      <c r="BA303" s="170"/>
      <c r="BB303" s="170"/>
      <c r="BC303" s="170"/>
      <c r="BD303" s="170"/>
      <c r="BE303" s="170"/>
      <c r="BF303" s="170">
        <v>0.0</v>
      </c>
      <c r="BG303" s="170">
        <v>0.0</v>
      </c>
      <c r="BH303" s="170">
        <v>0.0</v>
      </c>
      <c r="BI303" s="170" t="s">
        <v>2543</v>
      </c>
      <c r="BJ303" s="170">
        <v>0.0</v>
      </c>
      <c r="BK303" s="170" t="s">
        <v>2543</v>
      </c>
      <c r="BL303" s="170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6" t="s">
        <v>2523</v>
      </c>
      <c r="B304" s="234" t="s">
        <v>1946</v>
      </c>
      <c r="C304" s="218" t="s">
        <v>3350</v>
      </c>
      <c r="D304" s="318" t="s">
        <v>18</v>
      </c>
      <c r="E304" s="318" t="s">
        <v>175</v>
      </c>
      <c r="F304" s="318" t="s">
        <v>176</v>
      </c>
      <c r="G304" s="44" t="str">
        <f t="shared" si="1"/>
        <v>Augusto</v>
      </c>
      <c r="H304" s="330" t="s">
        <v>147</v>
      </c>
      <c r="I304" s="51" t="s">
        <v>220</v>
      </c>
      <c r="J304" s="318" t="str">
        <f t="shared" si="2"/>
        <v>Não</v>
      </c>
      <c r="K304" s="319">
        <v>44266.0</v>
      </c>
      <c r="L304" s="45"/>
      <c r="M304" s="95" t="s">
        <v>112</v>
      </c>
      <c r="N304" s="332">
        <v>0.012</v>
      </c>
      <c r="O304" s="318" t="s">
        <v>2528</v>
      </c>
      <c r="P304" s="321">
        <v>0.0</v>
      </c>
      <c r="Q304" s="318" t="str">
        <f>IFERROR(VLOOKUP(F304,'Cadastro de assessores'!A:B,2,FALSE),"Não Cadastrado")</f>
        <v>250</v>
      </c>
      <c r="R304" s="318" t="s">
        <v>111</v>
      </c>
      <c r="S304" s="319">
        <v>44266.0</v>
      </c>
      <c r="T304" s="63"/>
      <c r="U304" s="168"/>
      <c r="V304" s="45" t="s">
        <v>113</v>
      </c>
      <c r="W304" s="13" t="s">
        <v>1949</v>
      </c>
      <c r="X304" s="163" t="s">
        <v>179</v>
      </c>
      <c r="Y304" s="51" t="str">
        <f t="shared" si="3"/>
        <v>Ativo</v>
      </c>
      <c r="Z304" s="324"/>
      <c r="AA304" s="95" t="str">
        <f t="shared" si="7"/>
        <v>Varejo</v>
      </c>
      <c r="AB304" s="13" t="s">
        <v>124</v>
      </c>
      <c r="AC304" s="95"/>
      <c r="AD304" s="95" t="s">
        <v>2586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70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70">
        <v>123076.76</v>
      </c>
      <c r="AY304" s="170">
        <v>122144.19</v>
      </c>
      <c r="AZ304" s="170">
        <v>120302.02</v>
      </c>
      <c r="BA304" s="170">
        <v>119170.99</v>
      </c>
      <c r="BB304" s="170">
        <v>115965.81</v>
      </c>
      <c r="BC304" s="170">
        <v>114453.3</v>
      </c>
      <c r="BD304" s="170">
        <v>114381.7</v>
      </c>
      <c r="BE304" s="170">
        <v>115974.54</v>
      </c>
      <c r="BF304" s="170">
        <v>116752.92</v>
      </c>
      <c r="BG304" s="170">
        <v>121432.71</v>
      </c>
      <c r="BH304" s="170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6" t="s">
        <v>2523</v>
      </c>
      <c r="B305" s="61" t="s">
        <v>3351</v>
      </c>
      <c r="C305" s="378" t="s">
        <v>3352</v>
      </c>
      <c r="D305" s="345" t="s">
        <v>18</v>
      </c>
      <c r="E305" s="345" t="s">
        <v>175</v>
      </c>
      <c r="F305" s="345" t="s">
        <v>525</v>
      </c>
      <c r="G305" s="44" t="str">
        <f t="shared" si="1"/>
        <v>Augusto</v>
      </c>
      <c r="H305" s="346" t="s">
        <v>147</v>
      </c>
      <c r="I305" s="46" t="s">
        <v>24</v>
      </c>
      <c r="J305" s="318" t="str">
        <f t="shared" si="2"/>
        <v>Sim</v>
      </c>
      <c r="K305" s="347">
        <v>44599.0</v>
      </c>
      <c r="L305" s="379"/>
      <c r="M305" s="95" t="s">
        <v>51</v>
      </c>
      <c r="N305" s="358">
        <v>0.007</v>
      </c>
      <c r="O305" s="345" t="s">
        <v>2528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8" t="s">
        <v>3353</v>
      </c>
      <c r="U305" s="168"/>
      <c r="V305" s="45" t="s">
        <v>113</v>
      </c>
      <c r="W305" s="5" t="s">
        <v>1954</v>
      </c>
      <c r="X305" s="163" t="s">
        <v>46</v>
      </c>
      <c r="Y305" s="51" t="str">
        <f t="shared" si="3"/>
        <v>Ativo</v>
      </c>
      <c r="Z305" s="324"/>
      <c r="AA305" s="95" t="str">
        <f t="shared" si="7"/>
        <v/>
      </c>
      <c r="AB305" s="13" t="s">
        <v>124</v>
      </c>
      <c r="AC305" s="95"/>
      <c r="AD305" s="95" t="s">
        <v>2737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70"/>
      <c r="AS305" s="325"/>
      <c r="AT305" s="325"/>
      <c r="AU305" s="325"/>
      <c r="AV305" s="325"/>
      <c r="AW305" s="325"/>
      <c r="AX305" s="170"/>
      <c r="AY305" s="170"/>
      <c r="AZ305" s="170"/>
      <c r="BA305" s="170"/>
      <c r="BB305" s="170"/>
      <c r="BC305" s="170"/>
      <c r="BD305" s="170"/>
      <c r="BE305" s="170"/>
      <c r="BF305" s="170"/>
      <c r="BG305" s="170"/>
      <c r="BH305" s="170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6" t="s">
        <v>2523</v>
      </c>
      <c r="B306" s="61" t="s">
        <v>3351</v>
      </c>
      <c r="C306" s="328" t="s">
        <v>3354</v>
      </c>
      <c r="D306" s="318" t="s">
        <v>18</v>
      </c>
      <c r="E306" s="318" t="s">
        <v>175</v>
      </c>
      <c r="F306" s="318" t="s">
        <v>525</v>
      </c>
      <c r="G306" s="44" t="str">
        <f t="shared" si="1"/>
        <v>Bruno</v>
      </c>
      <c r="H306" s="164" t="s">
        <v>111</v>
      </c>
      <c r="I306" s="46" t="s">
        <v>24</v>
      </c>
      <c r="J306" s="318" t="str">
        <f t="shared" si="2"/>
        <v>Sim</v>
      </c>
      <c r="K306" s="319">
        <v>44677.0</v>
      </c>
      <c r="L306" s="45"/>
      <c r="M306" s="95" t="s">
        <v>51</v>
      </c>
      <c r="N306" s="320">
        <v>0.007</v>
      </c>
      <c r="O306" s="318" t="s">
        <v>2528</v>
      </c>
      <c r="P306" s="321">
        <v>0.0</v>
      </c>
      <c r="Q306" s="318">
        <f>IFERROR(VLOOKUP(F306,'Cadastro de assessores'!A:B,2,FALSE),"Não Cadastrado")</f>
        <v>12362</v>
      </c>
      <c r="R306" s="318" t="s">
        <v>111</v>
      </c>
      <c r="S306" s="319">
        <v>44677.0</v>
      </c>
      <c r="T306" s="168" t="s">
        <v>3353</v>
      </c>
      <c r="U306" s="168"/>
      <c r="V306" s="45" t="s">
        <v>113</v>
      </c>
      <c r="W306" s="5" t="s">
        <v>1954</v>
      </c>
      <c r="X306" s="163" t="s">
        <v>46</v>
      </c>
      <c r="Y306" s="51" t="str">
        <f t="shared" si="3"/>
        <v>Ativo</v>
      </c>
      <c r="Z306" s="324"/>
      <c r="AA306" s="95" t="str">
        <f t="shared" si="7"/>
        <v>Varejo</v>
      </c>
      <c r="AB306" s="13" t="s">
        <v>124</v>
      </c>
      <c r="AC306" s="95"/>
      <c r="AD306" s="95" t="s">
        <v>2737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70"/>
      <c r="AS306" s="325"/>
      <c r="AT306" s="325"/>
      <c r="AU306" s="325"/>
      <c r="AV306" s="325"/>
      <c r="AW306" s="325"/>
      <c r="AX306" s="170"/>
      <c r="AY306" s="170"/>
      <c r="AZ306" s="170"/>
      <c r="BA306" s="170"/>
      <c r="BB306" s="170"/>
      <c r="BC306" s="170"/>
      <c r="BD306" s="170"/>
      <c r="BE306" s="170"/>
      <c r="BF306" s="170"/>
      <c r="BG306" s="170"/>
      <c r="BH306" s="170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6" t="s">
        <v>2523</v>
      </c>
      <c r="B307" s="238" t="s">
        <v>3351</v>
      </c>
      <c r="C307" s="329" t="s">
        <v>3355</v>
      </c>
      <c r="D307" s="318" t="s">
        <v>18</v>
      </c>
      <c r="E307" s="318" t="s">
        <v>175</v>
      </c>
      <c r="F307" s="95" t="s">
        <v>525</v>
      </c>
      <c r="G307" s="44" t="str">
        <f t="shared" si="1"/>
        <v>Augusto</v>
      </c>
      <c r="H307" s="330" t="s">
        <v>186</v>
      </c>
      <c r="I307" s="46" t="s">
        <v>24</v>
      </c>
      <c r="J307" s="318" t="str">
        <f t="shared" si="2"/>
        <v>Não</v>
      </c>
      <c r="K307" s="95"/>
      <c r="L307" s="331">
        <v>44637.0</v>
      </c>
      <c r="M307" s="45" t="s">
        <v>2890</v>
      </c>
      <c r="N307" s="332">
        <v>0.01</v>
      </c>
      <c r="O307" s="318" t="s">
        <v>2528</v>
      </c>
      <c r="P307" s="321">
        <v>0.0</v>
      </c>
      <c r="Q307" s="95">
        <f>IFERROR(VLOOKUP(F307,'Cadastro de assessores'!A:B,2,FALSE),"Não Cadastrado")</f>
        <v>12362</v>
      </c>
      <c r="R307" s="95" t="s">
        <v>2540</v>
      </c>
      <c r="S307" s="95" t="s">
        <v>3356</v>
      </c>
      <c r="T307" s="168"/>
      <c r="U307" s="168"/>
      <c r="V307" s="45" t="s">
        <v>113</v>
      </c>
      <c r="W307" s="13" t="s">
        <v>1954</v>
      </c>
      <c r="X307" s="163" t="s">
        <v>46</v>
      </c>
      <c r="Y307" s="51" t="str">
        <f t="shared" si="3"/>
        <v>Encerrado</v>
      </c>
      <c r="Z307" s="324"/>
      <c r="AA307" s="95" t="str">
        <f t="shared" si="7"/>
        <v/>
      </c>
      <c r="AB307" s="95"/>
      <c r="AC307" s="95"/>
      <c r="AD307" s="95" t="s">
        <v>2737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70"/>
      <c r="AS307" s="170"/>
      <c r="AT307" s="170"/>
      <c r="AU307" s="170"/>
      <c r="AV307" s="170"/>
      <c r="AW307" s="170"/>
      <c r="AX307" s="170"/>
      <c r="AY307" s="170"/>
      <c r="AZ307" s="170"/>
      <c r="BA307" s="170"/>
      <c r="BB307" s="170"/>
      <c r="BC307" s="170"/>
      <c r="BD307" s="170"/>
      <c r="BE307" s="170"/>
      <c r="BF307" s="170">
        <v>0.0</v>
      </c>
      <c r="BG307" s="170">
        <v>0.0</v>
      </c>
      <c r="BH307" s="170">
        <v>0.0</v>
      </c>
      <c r="BI307" s="170" t="s">
        <v>2543</v>
      </c>
      <c r="BJ307" s="170">
        <v>0.0</v>
      </c>
      <c r="BK307" s="170" t="s">
        <v>2543</v>
      </c>
      <c r="BL307" s="170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6" t="s">
        <v>2523</v>
      </c>
      <c r="B308" s="114" t="s">
        <v>3357</v>
      </c>
      <c r="C308" s="45">
        <v>3436437.0</v>
      </c>
      <c r="D308" s="318" t="s">
        <v>18</v>
      </c>
      <c r="E308" s="318" t="s">
        <v>175</v>
      </c>
      <c r="F308" s="95" t="s">
        <v>2611</v>
      </c>
      <c r="G308" s="44" t="str">
        <f t="shared" si="1"/>
        <v>Augusto</v>
      </c>
      <c r="H308" s="330" t="s">
        <v>186</v>
      </c>
      <c r="I308" s="46" t="s">
        <v>24</v>
      </c>
      <c r="J308" s="318" t="str">
        <f t="shared" si="2"/>
        <v>Não</v>
      </c>
      <c r="K308" s="319">
        <v>44733.0</v>
      </c>
      <c r="L308" s="331">
        <v>44907.0</v>
      </c>
      <c r="M308" s="95" t="s">
        <v>51</v>
      </c>
      <c r="N308" s="332">
        <v>0.007</v>
      </c>
      <c r="O308" s="318" t="s">
        <v>2528</v>
      </c>
      <c r="P308" s="321">
        <v>0.0</v>
      </c>
      <c r="Q308" s="95" t="str">
        <f>IFERROR(VLOOKUP(F308,'Cadastro de assessores'!A:B,2,FALSE),"Não Cadastrado")</f>
        <v>22066</v>
      </c>
      <c r="R308" s="95" t="s">
        <v>111</v>
      </c>
      <c r="S308" s="336">
        <v>44726.0</v>
      </c>
      <c r="T308" s="168"/>
      <c r="U308" s="168"/>
      <c r="V308" s="45" t="s">
        <v>113</v>
      </c>
      <c r="W308" s="5" t="s">
        <v>3358</v>
      </c>
      <c r="X308" s="95" t="s">
        <v>3359</v>
      </c>
      <c r="Y308" s="51" t="str">
        <f t="shared" si="3"/>
        <v>Encerrado</v>
      </c>
      <c r="Z308" s="324"/>
      <c r="AA308" s="95" t="str">
        <f t="shared" si="7"/>
        <v/>
      </c>
      <c r="AB308" s="95"/>
      <c r="AC308" s="95"/>
      <c r="AD308" s="95" t="s">
        <v>2536</v>
      </c>
      <c r="AE308" s="170"/>
      <c r="AF308" s="170"/>
      <c r="AG308" s="170"/>
      <c r="AH308" s="170"/>
      <c r="AI308" s="170"/>
      <c r="AJ308" s="170"/>
      <c r="AK308" s="170"/>
      <c r="AL308" s="170"/>
      <c r="AM308" s="170"/>
      <c r="AN308" s="170"/>
      <c r="AO308" s="170"/>
      <c r="AP308" s="170"/>
      <c r="AQ308" s="170"/>
      <c r="AR308" s="170"/>
      <c r="AS308" s="170"/>
      <c r="AT308" s="170"/>
      <c r="AU308" s="170"/>
      <c r="AV308" s="170"/>
      <c r="AW308" s="170"/>
      <c r="AX308" s="335"/>
      <c r="AY308" s="335"/>
      <c r="AZ308" s="335"/>
      <c r="BA308" s="170"/>
      <c r="BB308" s="170"/>
      <c r="BC308" s="170"/>
      <c r="BD308" s="170"/>
      <c r="BE308" s="170"/>
      <c r="BF308" s="170"/>
      <c r="BG308" s="170"/>
      <c r="BH308" s="170"/>
      <c r="BI308" s="170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6" t="s">
        <v>2523</v>
      </c>
      <c r="B309" s="238" t="s">
        <v>3360</v>
      </c>
      <c r="C309" s="386" t="s">
        <v>3361</v>
      </c>
      <c r="D309" s="318" t="s">
        <v>18</v>
      </c>
      <c r="E309" s="318" t="s">
        <v>29</v>
      </c>
      <c r="F309" s="95" t="s">
        <v>2780</v>
      </c>
      <c r="G309" s="44" t="str">
        <f t="shared" si="1"/>
        <v>Augusto</v>
      </c>
      <c r="H309" s="330" t="s">
        <v>186</v>
      </c>
      <c r="I309" s="46" t="s">
        <v>24</v>
      </c>
      <c r="J309" s="318" t="str">
        <f t="shared" si="2"/>
        <v>Não</v>
      </c>
      <c r="K309" s="336">
        <v>43417.0</v>
      </c>
      <c r="L309" s="331">
        <v>44309.0</v>
      </c>
      <c r="M309" s="95" t="s">
        <v>270</v>
      </c>
      <c r="N309" s="332">
        <v>0.02</v>
      </c>
      <c r="O309" s="318" t="s">
        <v>42</v>
      </c>
      <c r="P309" s="321">
        <v>0.2</v>
      </c>
      <c r="Q309" s="95" t="str">
        <f>IFERROR(VLOOKUP(F309,'Cadastro de assessores'!A:B,2,FALSE),"Não Cadastrado")</f>
        <v>18236</v>
      </c>
      <c r="R309" s="95" t="s">
        <v>2540</v>
      </c>
      <c r="S309" s="336">
        <v>43417.0</v>
      </c>
      <c r="T309" s="77"/>
      <c r="U309" s="77"/>
      <c r="V309" s="45" t="s">
        <v>113</v>
      </c>
      <c r="W309" s="13" t="s">
        <v>3362</v>
      </c>
      <c r="X309" s="95" t="s">
        <v>29</v>
      </c>
      <c r="Y309" s="51" t="str">
        <f t="shared" si="3"/>
        <v>Encerrado</v>
      </c>
      <c r="Z309" s="324"/>
      <c r="AA309" s="95" t="str">
        <f t="shared" si="7"/>
        <v/>
      </c>
      <c r="AB309" s="95"/>
      <c r="AC309" s="95"/>
      <c r="AD309" s="95" t="s">
        <v>2600</v>
      </c>
      <c r="AE309" s="170">
        <v>567972.75</v>
      </c>
      <c r="AF309" s="170">
        <v>536444.14</v>
      </c>
      <c r="AG309" s="170">
        <v>605353.79</v>
      </c>
      <c r="AH309" s="170">
        <v>630511.63</v>
      </c>
      <c r="AI309" s="170">
        <v>656834.93</v>
      </c>
      <c r="AJ309" s="170">
        <v>705401.07</v>
      </c>
      <c r="AK309" s="170">
        <v>843516.96</v>
      </c>
      <c r="AL309" s="170">
        <v>773116.1</v>
      </c>
      <c r="AM309" s="170">
        <v>734047.58</v>
      </c>
      <c r="AN309" s="170">
        <v>743686.44</v>
      </c>
      <c r="AO309" s="170">
        <v>830544.1</v>
      </c>
      <c r="AP309" s="170">
        <v>862591.3</v>
      </c>
      <c r="AQ309" s="170">
        <v>834375.04</v>
      </c>
      <c r="AR309" s="170">
        <v>786240.77</v>
      </c>
      <c r="AS309" s="170">
        <v>669000.38</v>
      </c>
      <c r="AT309" s="170">
        <v>5000.0</v>
      </c>
      <c r="AU309" s="170">
        <v>749.18</v>
      </c>
      <c r="AV309" s="170">
        <v>749.18</v>
      </c>
      <c r="AW309" s="170"/>
      <c r="AX309" s="335"/>
      <c r="AY309" s="335"/>
      <c r="AZ309" s="335"/>
      <c r="BA309" s="170"/>
      <c r="BB309" s="170"/>
      <c r="BC309" s="170"/>
      <c r="BD309" s="170"/>
      <c r="BE309" s="170"/>
      <c r="BF309" s="170">
        <v>0.0</v>
      </c>
      <c r="BG309" s="170">
        <v>0.0</v>
      </c>
      <c r="BH309" s="170">
        <v>0.0</v>
      </c>
      <c r="BI309" s="170" t="s">
        <v>2543</v>
      </c>
      <c r="BJ309" s="170">
        <v>0.0</v>
      </c>
      <c r="BK309" s="170" t="s">
        <v>2543</v>
      </c>
      <c r="BL309" s="170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6" t="s">
        <v>2523</v>
      </c>
      <c r="B310" s="238" t="s">
        <v>3360</v>
      </c>
      <c r="C310" s="329" t="s">
        <v>3363</v>
      </c>
      <c r="D310" s="318" t="s">
        <v>18</v>
      </c>
      <c r="E310" s="318" t="s">
        <v>29</v>
      </c>
      <c r="F310" s="95" t="s">
        <v>142</v>
      </c>
      <c r="G310" s="44" t="str">
        <f t="shared" si="1"/>
        <v>Bruno</v>
      </c>
      <c r="H310" s="164" t="s">
        <v>111</v>
      </c>
      <c r="I310" s="46" t="s">
        <v>24</v>
      </c>
      <c r="J310" s="318" t="str">
        <f t="shared" si="2"/>
        <v>Não</v>
      </c>
      <c r="K310" s="336">
        <v>45013.0</v>
      </c>
      <c r="L310" s="331"/>
      <c r="M310" s="95" t="s">
        <v>41</v>
      </c>
      <c r="N310" s="332">
        <v>0.015</v>
      </c>
      <c r="O310" s="318" t="s">
        <v>42</v>
      </c>
      <c r="P310" s="321">
        <v>0.1</v>
      </c>
      <c r="Q310" s="95">
        <f>IFERROR(VLOOKUP(F310,'Cadastro de assessores'!A:B,2,FALSE),"Não Cadastrado")</f>
        <v>12332</v>
      </c>
      <c r="R310" s="95"/>
      <c r="S310" s="336"/>
      <c r="T310" s="63"/>
      <c r="U310" s="168"/>
      <c r="V310" s="45" t="s">
        <v>113</v>
      </c>
      <c r="W310" s="13" t="s">
        <v>3362</v>
      </c>
      <c r="X310" s="13" t="s">
        <v>29</v>
      </c>
      <c r="Y310" s="51" t="str">
        <f t="shared" si="3"/>
        <v>Ativo</v>
      </c>
      <c r="Z310" s="324"/>
      <c r="AA310" s="95" t="str">
        <f t="shared" si="7"/>
        <v/>
      </c>
      <c r="AB310" s="13" t="s">
        <v>115</v>
      </c>
      <c r="AC310" s="95"/>
      <c r="AD310" s="95"/>
      <c r="AE310" s="170"/>
      <c r="AF310" s="170"/>
      <c r="AG310" s="170"/>
      <c r="AH310" s="170"/>
      <c r="AI310" s="170"/>
      <c r="AJ310" s="170"/>
      <c r="AK310" s="170"/>
      <c r="AL310" s="170"/>
      <c r="AM310" s="170"/>
      <c r="AN310" s="170"/>
      <c r="AO310" s="170"/>
      <c r="AP310" s="170"/>
      <c r="AQ310" s="170"/>
      <c r="AR310" s="170"/>
      <c r="AS310" s="170"/>
      <c r="AT310" s="170"/>
      <c r="AU310" s="170"/>
      <c r="AV310" s="170"/>
      <c r="AW310" s="170"/>
      <c r="AX310" s="335"/>
      <c r="AY310" s="335"/>
      <c r="AZ310" s="335"/>
      <c r="BA310" s="170"/>
      <c r="BB310" s="170"/>
      <c r="BC310" s="170"/>
      <c r="BD310" s="170"/>
      <c r="BE310" s="170"/>
      <c r="BF310" s="170"/>
      <c r="BG310" s="170"/>
      <c r="BH310" s="170"/>
      <c r="BI310" s="170"/>
      <c r="BJ310" s="170"/>
      <c r="BK310" s="170"/>
      <c r="BL310" s="170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6" t="s">
        <v>2523</v>
      </c>
      <c r="B311" s="316" t="s">
        <v>3364</v>
      </c>
      <c r="C311" s="71" t="s">
        <v>3365</v>
      </c>
      <c r="D311" s="318" t="s">
        <v>18</v>
      </c>
      <c r="E311" s="318" t="s">
        <v>29</v>
      </c>
      <c r="F311" s="95" t="s">
        <v>142</v>
      </c>
      <c r="G311" s="44" t="str">
        <f t="shared" si="1"/>
        <v>Breno</v>
      </c>
      <c r="H311" s="164" t="s">
        <v>111</v>
      </c>
      <c r="I311" s="46" t="s">
        <v>24</v>
      </c>
      <c r="J311" s="318" t="str">
        <f t="shared" si="2"/>
        <v>Sim</v>
      </c>
      <c r="K311" s="336">
        <v>44998.0</v>
      </c>
      <c r="L311" s="331"/>
      <c r="M311" s="95" t="s">
        <v>51</v>
      </c>
      <c r="N311" s="332">
        <v>0.012</v>
      </c>
      <c r="O311" s="318" t="s">
        <v>2528</v>
      </c>
      <c r="P311" s="321">
        <v>0.0</v>
      </c>
      <c r="Q311" s="95">
        <f>IFERROR(VLOOKUP(F311,'Cadastro de assessores'!A:B,2,FALSE),"Não Cadastrado")</f>
        <v>12332</v>
      </c>
      <c r="R311" s="95"/>
      <c r="S311" s="336"/>
      <c r="T311" s="168" t="s">
        <v>3366</v>
      </c>
      <c r="U311" s="168"/>
      <c r="V311" s="45" t="s">
        <v>113</v>
      </c>
      <c r="W311" s="323" t="s">
        <v>3362</v>
      </c>
      <c r="X311" s="13" t="s">
        <v>29</v>
      </c>
      <c r="Y311" s="51" t="str">
        <f t="shared" si="3"/>
        <v>Ativo</v>
      </c>
      <c r="Z311" s="324"/>
      <c r="AA311" s="95" t="str">
        <f t="shared" si="7"/>
        <v/>
      </c>
      <c r="AB311" s="13" t="s">
        <v>115</v>
      </c>
      <c r="AC311" s="95"/>
      <c r="AD311" s="95"/>
      <c r="AE311" s="170"/>
      <c r="AF311" s="170"/>
      <c r="AG311" s="170"/>
      <c r="AH311" s="170"/>
      <c r="AI311" s="170"/>
      <c r="AJ311" s="170"/>
      <c r="AK311" s="170"/>
      <c r="AL311" s="170"/>
      <c r="AM311" s="170"/>
      <c r="AN311" s="170"/>
      <c r="AO311" s="170"/>
      <c r="AP311" s="170"/>
      <c r="AQ311" s="170"/>
      <c r="AR311" s="170"/>
      <c r="AS311" s="325"/>
      <c r="AT311" s="325"/>
      <c r="AU311" s="325"/>
      <c r="AV311" s="325"/>
      <c r="AW311" s="325"/>
      <c r="AX311" s="170"/>
      <c r="AY311" s="170"/>
      <c r="AZ311" s="170"/>
      <c r="BA311" s="170"/>
      <c r="BB311" s="170"/>
      <c r="BC311" s="170"/>
      <c r="BD311" s="170"/>
      <c r="BE311" s="170"/>
      <c r="BF311" s="170"/>
      <c r="BG311" s="170"/>
      <c r="BH311" s="170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6" t="s">
        <v>2523</v>
      </c>
      <c r="B312" s="316" t="s">
        <v>1965</v>
      </c>
      <c r="C312" s="317" t="s">
        <v>3367</v>
      </c>
      <c r="D312" s="318" t="s">
        <v>18</v>
      </c>
      <c r="E312" s="318" t="s">
        <v>29</v>
      </c>
      <c r="F312" s="323" t="s">
        <v>624</v>
      </c>
      <c r="G312" s="44" t="str">
        <f t="shared" si="1"/>
        <v>Breno</v>
      </c>
      <c r="H312" s="330" t="s">
        <v>147</v>
      </c>
      <c r="I312" s="51" t="s">
        <v>220</v>
      </c>
      <c r="J312" s="318" t="str">
        <f t="shared" si="2"/>
        <v>Sim</v>
      </c>
      <c r="K312" s="319">
        <v>43620.0</v>
      </c>
      <c r="L312" s="45"/>
      <c r="M312" s="95" t="s">
        <v>41</v>
      </c>
      <c r="N312" s="332">
        <v>0.015</v>
      </c>
      <c r="O312" s="318" t="s">
        <v>2528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111</v>
      </c>
      <c r="S312" s="319">
        <v>43620.0</v>
      </c>
      <c r="T312" s="334" t="s">
        <v>3368</v>
      </c>
      <c r="U312" s="334" t="s">
        <v>2680</v>
      </c>
      <c r="V312" s="45" t="s">
        <v>113</v>
      </c>
      <c r="W312" s="323" t="s">
        <v>1967</v>
      </c>
      <c r="X312" s="95" t="s">
        <v>29</v>
      </c>
      <c r="Y312" s="51" t="str">
        <f t="shared" si="3"/>
        <v>Ativo</v>
      </c>
      <c r="Z312" s="324"/>
      <c r="AA312" s="95" t="str">
        <f t="shared" si="7"/>
        <v>Varejo</v>
      </c>
      <c r="AB312" s="13" t="s">
        <v>124</v>
      </c>
      <c r="AC312" s="95"/>
      <c r="AD312" s="95" t="s">
        <v>2579</v>
      </c>
      <c r="AE312" s="170">
        <v>386861.74</v>
      </c>
      <c r="AF312" s="170">
        <v>383207.42</v>
      </c>
      <c r="AG312" s="170">
        <v>349977.26</v>
      </c>
      <c r="AH312" s="170">
        <v>354568.48</v>
      </c>
      <c r="AI312" s="170">
        <v>357445.18</v>
      </c>
      <c r="AJ312" s="170">
        <v>359258.9</v>
      </c>
      <c r="AK312" s="170">
        <v>364752.26</v>
      </c>
      <c r="AL312" s="170">
        <v>360513.02</v>
      </c>
      <c r="AM312" s="170">
        <v>356227.38</v>
      </c>
      <c r="AN312" s="170">
        <v>357056.95</v>
      </c>
      <c r="AO312" s="170">
        <v>372342.58</v>
      </c>
      <c r="AP312" s="170">
        <v>379100.82</v>
      </c>
      <c r="AQ312" s="170">
        <v>372140.26</v>
      </c>
      <c r="AR312" s="170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70">
        <v>371230.89</v>
      </c>
      <c r="AY312" s="170">
        <v>373906.67</v>
      </c>
      <c r="AZ312" s="170">
        <v>385512.52</v>
      </c>
      <c r="BA312" s="170">
        <v>361118.04</v>
      </c>
      <c r="BB312" s="170">
        <v>352597.57</v>
      </c>
      <c r="BC312" s="170">
        <v>348623.5</v>
      </c>
      <c r="BD312" s="170">
        <v>350646.2</v>
      </c>
      <c r="BE312" s="170">
        <v>360382.76</v>
      </c>
      <c r="BF312" s="170">
        <v>362276.36</v>
      </c>
      <c r="BG312" s="170">
        <v>376672.28</v>
      </c>
      <c r="BH312" s="170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6" t="s">
        <v>2523</v>
      </c>
      <c r="B313" s="42" t="s">
        <v>1984</v>
      </c>
      <c r="C313" s="328" t="s">
        <v>3369</v>
      </c>
      <c r="D313" s="318" t="s">
        <v>18</v>
      </c>
      <c r="E313" s="318" t="s">
        <v>175</v>
      </c>
      <c r="F313" s="318" t="s">
        <v>176</v>
      </c>
      <c r="G313" s="44" t="str">
        <f t="shared" si="1"/>
        <v>Augusto</v>
      </c>
      <c r="H313" s="330" t="s">
        <v>147</v>
      </c>
      <c r="I313" s="51" t="s">
        <v>220</v>
      </c>
      <c r="J313" s="318" t="str">
        <f t="shared" si="2"/>
        <v>Não</v>
      </c>
      <c r="K313" s="319">
        <v>44319.0</v>
      </c>
      <c r="L313" s="45"/>
      <c r="M313" s="95" t="s">
        <v>270</v>
      </c>
      <c r="N313" s="116">
        <v>0.02</v>
      </c>
      <c r="O313" s="318" t="s">
        <v>42</v>
      </c>
      <c r="P313" s="321">
        <v>0.2</v>
      </c>
      <c r="Q313" s="318" t="str">
        <f>IFERROR(VLOOKUP(F313,'Cadastro de assessores'!A:B,2,FALSE),"Não Cadastrado")</f>
        <v>250</v>
      </c>
      <c r="R313" s="318" t="s">
        <v>111</v>
      </c>
      <c r="S313" s="319">
        <v>44319.0</v>
      </c>
      <c r="T313" s="50"/>
      <c r="U313" s="50"/>
      <c r="V313" s="45" t="s">
        <v>113</v>
      </c>
      <c r="W313" s="5" t="s">
        <v>1986</v>
      </c>
      <c r="X313" s="163" t="s">
        <v>179</v>
      </c>
      <c r="Y313" s="51" t="str">
        <f t="shared" si="3"/>
        <v>Ativo</v>
      </c>
      <c r="Z313" s="324"/>
      <c r="AA313" s="95" t="str">
        <f t="shared" si="7"/>
        <v>Qualificado</v>
      </c>
      <c r="AB313" s="13" t="s">
        <v>115</v>
      </c>
      <c r="AC313" s="95"/>
      <c r="AD313" s="95" t="s">
        <v>2586</v>
      </c>
      <c r="AE313" s="190"/>
      <c r="AF313" s="190"/>
      <c r="AG313" s="190"/>
      <c r="AH313" s="190"/>
      <c r="AI313" s="190"/>
      <c r="AJ313" s="190"/>
      <c r="AK313" s="190"/>
      <c r="AL313" s="190"/>
      <c r="AM313" s="190"/>
      <c r="AN313" s="190"/>
      <c r="AO313" s="190"/>
      <c r="AP313" s="190"/>
      <c r="AQ313" s="190"/>
      <c r="AR313" s="170"/>
      <c r="AS313" s="170"/>
      <c r="AT313" s="170"/>
      <c r="AU313" s="170"/>
      <c r="AV313" s="170"/>
      <c r="AW313" s="170">
        <v>3132361.53</v>
      </c>
      <c r="AX313" s="170">
        <v>3115014.48</v>
      </c>
      <c r="AY313" s="170">
        <v>3063786.38</v>
      </c>
      <c r="AZ313" s="170">
        <v>2973302.37</v>
      </c>
      <c r="BA313" s="170">
        <v>2890066.12</v>
      </c>
      <c r="BB313" s="170">
        <v>2777386.03</v>
      </c>
      <c r="BC313" s="170">
        <v>2729276.03</v>
      </c>
      <c r="BD313" s="170">
        <v>2744510.5</v>
      </c>
      <c r="BE313" s="170">
        <v>2935543.97</v>
      </c>
      <c r="BF313" s="170">
        <v>3052562.84</v>
      </c>
      <c r="BG313" s="170">
        <v>3220690.9</v>
      </c>
      <c r="BH313" s="170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6" t="s">
        <v>2523</v>
      </c>
      <c r="B314" s="61" t="s">
        <v>3370</v>
      </c>
      <c r="C314" s="45">
        <v>3788732.0</v>
      </c>
      <c r="D314" s="318" t="s">
        <v>18</v>
      </c>
      <c r="E314" s="318" t="s">
        <v>29</v>
      </c>
      <c r="F314" s="318" t="s">
        <v>2582</v>
      </c>
      <c r="G314" s="44" t="str">
        <f t="shared" si="1"/>
        <v>Breno</v>
      </c>
      <c r="H314" s="164" t="s">
        <v>111</v>
      </c>
      <c r="I314" s="46" t="s">
        <v>24</v>
      </c>
      <c r="J314" s="318" t="str">
        <f t="shared" si="2"/>
        <v>Não</v>
      </c>
      <c r="K314" s="319">
        <v>45013.0</v>
      </c>
      <c r="L314" s="45"/>
      <c r="M314" s="95" t="s">
        <v>190</v>
      </c>
      <c r="N314" s="332">
        <v>0.025</v>
      </c>
      <c r="O314" s="318" t="s">
        <v>191</v>
      </c>
      <c r="P314" s="321">
        <v>0.2</v>
      </c>
      <c r="Q314" s="95" t="str">
        <f>IFERROR(VLOOKUP(F314,'Cadastro de assessores'!A:B,2,FALSE),"Não Cadastrado")</f>
        <v>18836</v>
      </c>
      <c r="R314" s="318"/>
      <c r="S314" s="319"/>
      <c r="T314" s="168"/>
      <c r="U314" s="168"/>
      <c r="V314" s="45" t="s">
        <v>113</v>
      </c>
      <c r="W314" s="5" t="s">
        <v>3371</v>
      </c>
      <c r="X314" s="13" t="s">
        <v>783</v>
      </c>
      <c r="Y314" s="51" t="str">
        <f t="shared" si="3"/>
        <v>Ativo</v>
      </c>
      <c r="Z314" s="324"/>
      <c r="AA314" s="95" t="str">
        <f t="shared" si="7"/>
        <v/>
      </c>
      <c r="AB314" s="13" t="s">
        <v>115</v>
      </c>
      <c r="AC314" s="95"/>
      <c r="AD314" s="95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70"/>
      <c r="AS314" s="170"/>
      <c r="AT314" s="170"/>
      <c r="AU314" s="170"/>
      <c r="AV314" s="170"/>
      <c r="AW314" s="170"/>
      <c r="AX314" s="170"/>
      <c r="AY314" s="170"/>
      <c r="AZ314" s="170"/>
      <c r="BA314" s="170"/>
      <c r="BB314" s="170"/>
      <c r="BC314" s="170"/>
      <c r="BD314" s="170"/>
      <c r="BE314" s="170"/>
      <c r="BF314" s="170"/>
      <c r="BG314" s="170"/>
      <c r="BH314" s="170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6" t="s">
        <v>2523</v>
      </c>
      <c r="B315" s="61" t="s">
        <v>3370</v>
      </c>
      <c r="C315" s="45">
        <v>3789976.0</v>
      </c>
      <c r="D315" s="318" t="s">
        <v>18</v>
      </c>
      <c r="E315" s="318" t="s">
        <v>29</v>
      </c>
      <c r="F315" s="318" t="s">
        <v>2582</v>
      </c>
      <c r="G315" s="44" t="str">
        <f t="shared" si="1"/>
        <v>Breno</v>
      </c>
      <c r="H315" s="164" t="s">
        <v>111</v>
      </c>
      <c r="I315" s="46" t="s">
        <v>24</v>
      </c>
      <c r="J315" s="318" t="str">
        <f t="shared" si="2"/>
        <v>Não</v>
      </c>
      <c r="K315" s="319">
        <v>45013.0</v>
      </c>
      <c r="L315" s="45"/>
      <c r="M315" s="95" t="s">
        <v>51</v>
      </c>
      <c r="N315" s="332">
        <v>0.01</v>
      </c>
      <c r="O315" s="318" t="s">
        <v>2528</v>
      </c>
      <c r="P315" s="321">
        <v>0.0</v>
      </c>
      <c r="Q315" s="95" t="str">
        <f>IFERROR(VLOOKUP(F315,'Cadastro de assessores'!A:B,2,FALSE),"Não Cadastrado")</f>
        <v>18836</v>
      </c>
      <c r="R315" s="318"/>
      <c r="S315" s="319"/>
      <c r="T315" s="168"/>
      <c r="U315" s="168"/>
      <c r="V315" s="45" t="s">
        <v>113</v>
      </c>
      <c r="W315" s="5" t="s">
        <v>3371</v>
      </c>
      <c r="X315" s="13" t="s">
        <v>783</v>
      </c>
      <c r="Y315" s="51" t="str">
        <f t="shared" si="3"/>
        <v>Ativo</v>
      </c>
      <c r="Z315" s="324"/>
      <c r="AA315" s="95" t="str">
        <f t="shared" si="7"/>
        <v/>
      </c>
      <c r="AB315" s="13" t="s">
        <v>115</v>
      </c>
      <c r="AC315" s="95"/>
      <c r="AD315" s="95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70"/>
      <c r="AS315" s="170"/>
      <c r="AT315" s="170"/>
      <c r="AU315" s="170"/>
      <c r="AV315" s="170"/>
      <c r="AW315" s="170"/>
      <c r="AX315" s="170"/>
      <c r="AY315" s="170"/>
      <c r="AZ315" s="170"/>
      <c r="BA315" s="170"/>
      <c r="BB315" s="170"/>
      <c r="BC315" s="170"/>
      <c r="BD315" s="170"/>
      <c r="BE315" s="170"/>
      <c r="BF315" s="170"/>
      <c r="BG315" s="170"/>
      <c r="BH315" s="170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6" t="s">
        <v>2523</v>
      </c>
      <c r="B316" s="234" t="s">
        <v>1998</v>
      </c>
      <c r="C316" s="218" t="s">
        <v>3372</v>
      </c>
      <c r="D316" s="318" t="s">
        <v>18</v>
      </c>
      <c r="E316" s="318" t="s">
        <v>175</v>
      </c>
      <c r="F316" s="318" t="s">
        <v>176</v>
      </c>
      <c r="G316" s="44" t="str">
        <f t="shared" si="1"/>
        <v>Augusto</v>
      </c>
      <c r="H316" s="164" t="s">
        <v>147</v>
      </c>
      <c r="I316" s="51" t="s">
        <v>220</v>
      </c>
      <c r="J316" s="318" t="str">
        <f t="shared" si="2"/>
        <v>Sim</v>
      </c>
      <c r="K316" s="319">
        <v>44280.0</v>
      </c>
      <c r="L316" s="45"/>
      <c r="M316" s="95" t="s">
        <v>41</v>
      </c>
      <c r="N316" s="332">
        <v>0.015</v>
      </c>
      <c r="O316" s="318" t="s">
        <v>42</v>
      </c>
      <c r="P316" s="321">
        <v>0.1</v>
      </c>
      <c r="Q316" s="318" t="str">
        <f>IFERROR(VLOOKUP(F316,'Cadastro de assessores'!A:B,2,FALSE),"Não Cadastrado")</f>
        <v>250</v>
      </c>
      <c r="R316" s="318" t="s">
        <v>111</v>
      </c>
      <c r="S316" s="319">
        <v>44280.0</v>
      </c>
      <c r="T316" s="168" t="s">
        <v>3373</v>
      </c>
      <c r="U316" s="168"/>
      <c r="V316" s="45" t="s">
        <v>113</v>
      </c>
      <c r="W316" s="13" t="s">
        <v>2001</v>
      </c>
      <c r="X316" s="95" t="s">
        <v>60</v>
      </c>
      <c r="Y316" s="51" t="str">
        <f t="shared" si="3"/>
        <v>Ativo</v>
      </c>
      <c r="Z316" s="324"/>
      <c r="AA316" s="95" t="str">
        <f t="shared" si="7"/>
        <v>Qualificado</v>
      </c>
      <c r="AB316" s="13" t="s">
        <v>115</v>
      </c>
      <c r="AC316" s="95"/>
      <c r="AD316" s="95" t="s">
        <v>3374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70"/>
      <c r="AS316" s="170"/>
      <c r="AT316" s="170">
        <v>1199639.67</v>
      </c>
      <c r="AU316" s="170"/>
      <c r="AV316" s="170">
        <v>949025.38</v>
      </c>
      <c r="AW316" s="170">
        <v>1225567.96</v>
      </c>
      <c r="AX316" s="170">
        <v>1220327.9</v>
      </c>
      <c r="AY316" s="170">
        <v>1475162.62</v>
      </c>
      <c r="AZ316" s="170">
        <v>1422166.88</v>
      </c>
      <c r="BA316" s="170">
        <v>1399235.93</v>
      </c>
      <c r="BB316" s="170">
        <v>1325494.54</v>
      </c>
      <c r="BC316" s="170">
        <v>1253465.77</v>
      </c>
      <c r="BD316" s="170">
        <v>1260320.23</v>
      </c>
      <c r="BE316" s="170">
        <v>1285674.82</v>
      </c>
      <c r="BF316" s="170">
        <v>1293358.61</v>
      </c>
      <c r="BG316" s="170">
        <v>1332336.07</v>
      </c>
      <c r="BH316" s="170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6" t="s">
        <v>2523</v>
      </c>
      <c r="B317" s="234" t="s">
        <v>1998</v>
      </c>
      <c r="C317" s="328" t="s">
        <v>3375</v>
      </c>
      <c r="D317" s="318" t="s">
        <v>18</v>
      </c>
      <c r="E317" s="318" t="s">
        <v>175</v>
      </c>
      <c r="F317" s="318" t="s">
        <v>176</v>
      </c>
      <c r="G317" s="44" t="str">
        <f t="shared" si="1"/>
        <v>Augusto</v>
      </c>
      <c r="H317" s="164" t="s">
        <v>147</v>
      </c>
      <c r="I317" s="51" t="s">
        <v>220</v>
      </c>
      <c r="J317" s="318" t="str">
        <f t="shared" si="2"/>
        <v>Não</v>
      </c>
      <c r="K317" s="72">
        <v>44382.0</v>
      </c>
      <c r="L317" s="45"/>
      <c r="M317" s="95" t="s">
        <v>41</v>
      </c>
      <c r="N317" s="332">
        <v>0.015</v>
      </c>
      <c r="O317" s="318" t="s">
        <v>42</v>
      </c>
      <c r="P317" s="321">
        <v>0.1</v>
      </c>
      <c r="Q317" s="318" t="str">
        <f>IFERROR(VLOOKUP(F317,'Cadastro de assessores'!A:B,2,FALSE),"Não Cadastrado")</f>
        <v>250</v>
      </c>
      <c r="R317" s="318" t="s">
        <v>111</v>
      </c>
      <c r="S317" s="72">
        <v>44382.0</v>
      </c>
      <c r="T317" s="74"/>
      <c r="U317" s="168" t="s">
        <v>3376</v>
      </c>
      <c r="V317" s="45" t="s">
        <v>113</v>
      </c>
      <c r="W317" s="13" t="s">
        <v>2001</v>
      </c>
      <c r="X317" s="95" t="s">
        <v>60</v>
      </c>
      <c r="Y317" s="51" t="str">
        <f t="shared" si="3"/>
        <v>Ativo</v>
      </c>
      <c r="Z317" s="324"/>
      <c r="AA317" s="95" t="str">
        <f t="shared" si="7"/>
        <v>Varejo</v>
      </c>
      <c r="AB317" s="13" t="s">
        <v>124</v>
      </c>
      <c r="AC317" s="95"/>
      <c r="AD317" s="95" t="s">
        <v>3374</v>
      </c>
      <c r="AE317" s="190"/>
      <c r="AF317" s="190"/>
      <c r="AG317" s="190"/>
      <c r="AH317" s="190"/>
      <c r="AI317" s="190"/>
      <c r="AJ317" s="190"/>
      <c r="AK317" s="190"/>
      <c r="AL317" s="190"/>
      <c r="AM317" s="190"/>
      <c r="AN317" s="190"/>
      <c r="AO317" s="190"/>
      <c r="AP317" s="190"/>
      <c r="AQ317" s="170"/>
      <c r="AR317" s="170"/>
      <c r="AS317" s="170"/>
      <c r="AT317" s="170"/>
      <c r="AU317" s="170"/>
      <c r="AV317" s="170"/>
      <c r="AW317" s="190"/>
      <c r="AX317" s="170">
        <v>26500.0</v>
      </c>
      <c r="AY317" s="170">
        <v>309332.68</v>
      </c>
      <c r="AZ317" s="170">
        <v>304114.81</v>
      </c>
      <c r="BA317" s="170">
        <v>299963.11</v>
      </c>
      <c r="BB317" s="170">
        <v>293410.28</v>
      </c>
      <c r="BC317" s="170">
        <v>290626.55</v>
      </c>
      <c r="BD317" s="170">
        <v>291461.68</v>
      </c>
      <c r="BE317" s="170">
        <v>297210.49</v>
      </c>
      <c r="BF317" s="170">
        <v>299473.01</v>
      </c>
      <c r="BG317" s="170">
        <v>306519.73</v>
      </c>
      <c r="BH317" s="170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6" t="s">
        <v>2523</v>
      </c>
      <c r="B318" s="42" t="s">
        <v>3377</v>
      </c>
      <c r="C318" s="328" t="s">
        <v>3378</v>
      </c>
      <c r="D318" s="318" t="s">
        <v>18</v>
      </c>
      <c r="E318" s="318" t="s">
        <v>175</v>
      </c>
      <c r="F318" s="93" t="s">
        <v>197</v>
      </c>
      <c r="G318" s="44" t="str">
        <f t="shared" si="1"/>
        <v>Augusto</v>
      </c>
      <c r="H318" s="164" t="s">
        <v>147</v>
      </c>
      <c r="I318" s="51" t="s">
        <v>220</v>
      </c>
      <c r="J318" s="318" t="str">
        <f t="shared" si="2"/>
        <v>Não</v>
      </c>
      <c r="K318" s="72">
        <v>44389.0</v>
      </c>
      <c r="L318" s="45"/>
      <c r="M318" s="95" t="s">
        <v>41</v>
      </c>
      <c r="N318" s="332">
        <v>0.015</v>
      </c>
      <c r="O318" s="318" t="s">
        <v>42</v>
      </c>
      <c r="P318" s="321">
        <v>0.1</v>
      </c>
      <c r="Q318" s="93" t="str">
        <f>IFERROR(VLOOKUP(F318,'Cadastro de assessores'!A:B,2,FALSE),"Não Cadastrado")</f>
        <v>28411</v>
      </c>
      <c r="R318" s="318" t="s">
        <v>111</v>
      </c>
      <c r="S318" s="72">
        <v>44389.0</v>
      </c>
      <c r="T318" s="50"/>
      <c r="U318" s="50"/>
      <c r="V318" s="45" t="s">
        <v>113</v>
      </c>
      <c r="W318" s="5" t="s">
        <v>2008</v>
      </c>
      <c r="X318" s="45" t="s">
        <v>783</v>
      </c>
      <c r="Y318" s="51" t="str">
        <f t="shared" si="3"/>
        <v>Ativo</v>
      </c>
      <c r="Z318" s="324"/>
      <c r="AA318" s="95" t="str">
        <f t="shared" si="7"/>
        <v>Varejo</v>
      </c>
      <c r="AB318" s="13" t="s">
        <v>124</v>
      </c>
      <c r="AC318" s="95"/>
      <c r="AD318" s="45" t="s">
        <v>2641</v>
      </c>
      <c r="AE318" s="190"/>
      <c r="AF318" s="190"/>
      <c r="AG318" s="190"/>
      <c r="AH318" s="190"/>
      <c r="AI318" s="190"/>
      <c r="AJ318" s="190"/>
      <c r="AK318" s="190"/>
      <c r="AL318" s="190"/>
      <c r="AM318" s="190"/>
      <c r="AN318" s="190"/>
      <c r="AO318" s="190"/>
      <c r="AP318" s="190"/>
      <c r="AQ318" s="170"/>
      <c r="AR318" s="170"/>
      <c r="AS318" s="170"/>
      <c r="AT318" s="170"/>
      <c r="AU318" s="170"/>
      <c r="AV318" s="170"/>
      <c r="AW318" s="335"/>
      <c r="AX318" s="190"/>
      <c r="AY318" s="170">
        <v>132591.32</v>
      </c>
      <c r="AZ318" s="170">
        <v>132657.43</v>
      </c>
      <c r="BA318" s="170">
        <v>114241.78</v>
      </c>
      <c r="BB318" s="170">
        <v>126029.71</v>
      </c>
      <c r="BC318" s="170">
        <v>127021.99</v>
      </c>
      <c r="BD318" s="170">
        <v>128904.65</v>
      </c>
      <c r="BE318" s="170">
        <v>134157.09</v>
      </c>
      <c r="BF318" s="170">
        <v>136969.34</v>
      </c>
      <c r="BG318" s="170">
        <v>144558.89</v>
      </c>
      <c r="BH318" s="170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6" t="s">
        <v>2523</v>
      </c>
      <c r="B319" s="234" t="s">
        <v>3379</v>
      </c>
      <c r="C319" s="356" t="s">
        <v>3380</v>
      </c>
      <c r="D319" s="345" t="s">
        <v>18</v>
      </c>
      <c r="E319" s="345" t="s">
        <v>29</v>
      </c>
      <c r="F319" s="323" t="s">
        <v>624</v>
      </c>
      <c r="G319" s="44" t="str">
        <f t="shared" si="1"/>
        <v>Augusto</v>
      </c>
      <c r="H319" s="346" t="s">
        <v>111</v>
      </c>
      <c r="I319" s="46" t="s">
        <v>24</v>
      </c>
      <c r="J319" s="318" t="str">
        <f t="shared" si="2"/>
        <v>Não</v>
      </c>
      <c r="K319" s="347">
        <v>43564.0</v>
      </c>
      <c r="L319" s="45"/>
      <c r="M319" s="348" t="s">
        <v>270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111</v>
      </c>
      <c r="S319" s="319">
        <v>43564.0</v>
      </c>
      <c r="T319" s="74"/>
      <c r="U319" s="334" t="s">
        <v>3381</v>
      </c>
      <c r="V319" s="45" t="s">
        <v>113</v>
      </c>
      <c r="W319" s="13" t="s">
        <v>3382</v>
      </c>
      <c r="X319" s="95" t="s">
        <v>29</v>
      </c>
      <c r="Y319" s="51" t="str">
        <f t="shared" si="3"/>
        <v>Ativo</v>
      </c>
      <c r="Z319" s="324"/>
      <c r="AA319" s="95" t="str">
        <f t="shared" si="7"/>
        <v>Varejo</v>
      </c>
      <c r="AB319" s="13" t="s">
        <v>124</v>
      </c>
      <c r="AC319" s="95"/>
      <c r="AD319" s="95" t="s">
        <v>3383</v>
      </c>
      <c r="AE319" s="170">
        <v>115773.56</v>
      </c>
      <c r="AF319" s="170">
        <v>114030.52</v>
      </c>
      <c r="AG319" s="170">
        <v>109839.92</v>
      </c>
      <c r="AH319" s="170">
        <v>164436.16</v>
      </c>
      <c r="AI319" s="170">
        <v>167677.14</v>
      </c>
      <c r="AJ319" s="170">
        <v>171419.25</v>
      </c>
      <c r="AK319" s="170">
        <v>217045.5</v>
      </c>
      <c r="AL319" s="170">
        <v>227328.73</v>
      </c>
      <c r="AM319" s="170">
        <v>93464.65</v>
      </c>
      <c r="AN319" s="170">
        <v>93566.82</v>
      </c>
      <c r="AO319" s="170">
        <v>100846.05</v>
      </c>
      <c r="AP319" s="170">
        <v>103128.56</v>
      </c>
      <c r="AQ319" s="170">
        <v>102090.61</v>
      </c>
      <c r="AR319" s="170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70">
        <v>103886.36</v>
      </c>
      <c r="AY319" s="170">
        <v>102427.7</v>
      </c>
      <c r="AZ319" s="170">
        <v>99461.09</v>
      </c>
      <c r="BA319" s="170">
        <v>96476.87</v>
      </c>
      <c r="BB319" s="170">
        <v>93011.34</v>
      </c>
      <c r="BC319" s="170">
        <v>96388.91</v>
      </c>
      <c r="BD319" s="170">
        <v>90703.1</v>
      </c>
      <c r="BE319" s="170">
        <v>94445.9</v>
      </c>
      <c r="BF319" s="170">
        <v>106022.51</v>
      </c>
      <c r="BG319" s="170">
        <v>99539.44</v>
      </c>
      <c r="BH319" s="170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6" t="s">
        <v>2523</v>
      </c>
      <c r="B320" s="234" t="s">
        <v>3384</v>
      </c>
      <c r="C320" s="329" t="s">
        <v>3385</v>
      </c>
      <c r="D320" s="318" t="s">
        <v>2526</v>
      </c>
      <c r="E320" s="318" t="s">
        <v>29</v>
      </c>
      <c r="F320" s="318" t="s">
        <v>2527</v>
      </c>
      <c r="G320" s="44" t="str">
        <f t="shared" si="1"/>
        <v>Augusto</v>
      </c>
      <c r="H320" s="164" t="s">
        <v>147</v>
      </c>
      <c r="I320" s="51" t="s">
        <v>220</v>
      </c>
      <c r="J320" s="318" t="str">
        <f t="shared" si="2"/>
        <v>Não</v>
      </c>
      <c r="K320" s="319">
        <v>43894.0</v>
      </c>
      <c r="L320" s="95"/>
      <c r="M320" s="95" t="s">
        <v>112</v>
      </c>
      <c r="N320" s="332">
        <v>0.012</v>
      </c>
      <c r="O320" s="318" t="s">
        <v>2528</v>
      </c>
      <c r="P320" s="321">
        <v>0.0</v>
      </c>
      <c r="Q320" s="318" t="str">
        <f>IFERROR(VLOOKUP(F320,'Cadastro de assessores'!A:B,2,FALSE),"Não Cadastrado")</f>
        <v>17573</v>
      </c>
      <c r="R320" s="318" t="s">
        <v>111</v>
      </c>
      <c r="S320" s="319">
        <v>43892.0</v>
      </c>
      <c r="T320" s="168"/>
      <c r="U320" s="168"/>
      <c r="V320" s="45" t="s">
        <v>113</v>
      </c>
      <c r="W320" s="13" t="s">
        <v>3386</v>
      </c>
      <c r="X320" s="95" t="s">
        <v>29</v>
      </c>
      <c r="Y320" s="51" t="str">
        <f t="shared" si="3"/>
        <v>Ativo</v>
      </c>
      <c r="Z320" s="324"/>
      <c r="AA320" s="95" t="str">
        <f t="shared" si="7"/>
        <v>Varejo</v>
      </c>
      <c r="AB320" s="13" t="s">
        <v>124</v>
      </c>
      <c r="AC320" s="95"/>
      <c r="AD320" s="95" t="s">
        <v>2652</v>
      </c>
      <c r="AE320" s="170">
        <v>0.0</v>
      </c>
      <c r="AF320" s="170">
        <v>0.0</v>
      </c>
      <c r="AG320" s="170">
        <v>95034.33</v>
      </c>
      <c r="AH320" s="170">
        <v>93318.34</v>
      </c>
      <c r="AI320" s="170">
        <v>88021.37</v>
      </c>
      <c r="AJ320" s="170">
        <v>84055.44</v>
      </c>
      <c r="AK320" s="170">
        <v>81417.21</v>
      </c>
      <c r="AL320" s="170">
        <v>77183.68</v>
      </c>
      <c r="AM320" s="170">
        <v>75141.99</v>
      </c>
      <c r="AN320" s="170">
        <v>71202.17</v>
      </c>
      <c r="AO320" s="170">
        <v>72363.71</v>
      </c>
      <c r="AP320" s="170">
        <v>73240.89</v>
      </c>
      <c r="AQ320" s="170">
        <v>70926.52</v>
      </c>
      <c r="AR320" s="170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70">
        <v>65422.32</v>
      </c>
      <c r="AY320" s="170">
        <v>55136.14</v>
      </c>
      <c r="AZ320" s="170">
        <v>48496.64</v>
      </c>
      <c r="BA320" s="170">
        <v>48029.82</v>
      </c>
      <c r="BB320" s="170">
        <v>44350.9</v>
      </c>
      <c r="BC320" s="170">
        <v>44053.53</v>
      </c>
      <c r="BD320" s="170">
        <v>34199.32</v>
      </c>
      <c r="BE320" s="170">
        <v>29669.58</v>
      </c>
      <c r="BF320" s="170">
        <v>30018.87</v>
      </c>
      <c r="BG320" s="170">
        <v>29.73</v>
      </c>
      <c r="BH320" s="170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6" t="s">
        <v>2523</v>
      </c>
      <c r="B321" s="234" t="s">
        <v>3387</v>
      </c>
      <c r="C321" s="354" t="s">
        <v>3388</v>
      </c>
      <c r="D321" s="318" t="s">
        <v>18</v>
      </c>
      <c r="E321" s="318" t="s">
        <v>175</v>
      </c>
      <c r="F321" s="95" t="s">
        <v>197</v>
      </c>
      <c r="G321" s="44" t="str">
        <f t="shared" si="1"/>
        <v>Augusto</v>
      </c>
      <c r="H321" s="330" t="s">
        <v>186</v>
      </c>
      <c r="I321" s="46" t="s">
        <v>24</v>
      </c>
      <c r="J321" s="318" t="str">
        <f t="shared" si="2"/>
        <v>Não</v>
      </c>
      <c r="K321" s="331">
        <v>44279.0</v>
      </c>
      <c r="L321" s="72">
        <v>44602.0</v>
      </c>
      <c r="M321" s="95" t="s">
        <v>41</v>
      </c>
      <c r="N321" s="332">
        <v>0.015</v>
      </c>
      <c r="O321" s="318" t="s">
        <v>42</v>
      </c>
      <c r="P321" s="321">
        <v>0.1</v>
      </c>
      <c r="Q321" s="95" t="str">
        <f>IFERROR(VLOOKUP(F321,'Cadastro de assessores'!A:B,2,FALSE),"Não Cadastrado")</f>
        <v>28411</v>
      </c>
      <c r="R321" s="95" t="s">
        <v>2540</v>
      </c>
      <c r="S321" s="331">
        <v>44279.0</v>
      </c>
      <c r="T321" s="168"/>
      <c r="U321" s="168"/>
      <c r="V321" s="45" t="s">
        <v>113</v>
      </c>
      <c r="W321" s="13" t="s">
        <v>3389</v>
      </c>
      <c r="X321" s="95" t="s">
        <v>179</v>
      </c>
      <c r="Y321" s="51" t="str">
        <f t="shared" si="3"/>
        <v>Encerrado</v>
      </c>
      <c r="Z321" s="324"/>
      <c r="AA321" s="95" t="str">
        <f t="shared" si="7"/>
        <v/>
      </c>
      <c r="AB321" s="95"/>
      <c r="AC321" s="95"/>
      <c r="AD321" s="95" t="s">
        <v>2586</v>
      </c>
      <c r="AE321" s="170"/>
      <c r="AF321" s="170"/>
      <c r="AG321" s="170"/>
      <c r="AH321" s="170"/>
      <c r="AI321" s="170"/>
      <c r="AJ321" s="170"/>
      <c r="AK321" s="170"/>
      <c r="AL321" s="170"/>
      <c r="AM321" s="170"/>
      <c r="AN321" s="170"/>
      <c r="AO321" s="170"/>
      <c r="AP321" s="170"/>
      <c r="AQ321" s="170"/>
      <c r="AR321" s="170"/>
      <c r="AS321" s="170"/>
      <c r="AT321" s="170">
        <v>783137.41</v>
      </c>
      <c r="AU321" s="170"/>
      <c r="AV321" s="170">
        <v>701330.7</v>
      </c>
      <c r="AW321" s="170">
        <v>521838.58</v>
      </c>
      <c r="AX321" s="170">
        <v>469903.37</v>
      </c>
      <c r="AY321" s="170">
        <v>415816.77</v>
      </c>
      <c r="AZ321" s="170">
        <v>407018.67</v>
      </c>
      <c r="BA321" s="170">
        <v>376306.21</v>
      </c>
      <c r="BB321" s="170">
        <v>266636.66</v>
      </c>
      <c r="BC321" s="170">
        <v>120518.63</v>
      </c>
      <c r="BD321" s="170">
        <v>39329.06</v>
      </c>
      <c r="BE321" s="170">
        <v>40792.16</v>
      </c>
      <c r="BF321" s="170">
        <v>0.0</v>
      </c>
      <c r="BG321" s="170">
        <v>0.0</v>
      </c>
      <c r="BH321" s="170">
        <v>0.0</v>
      </c>
      <c r="BI321" s="170" t="s">
        <v>2543</v>
      </c>
      <c r="BJ321" s="170">
        <v>0.0</v>
      </c>
      <c r="BK321" s="170" t="s">
        <v>2543</v>
      </c>
      <c r="BL321" s="170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6" t="s">
        <v>2523</v>
      </c>
      <c r="B322" s="238" t="s">
        <v>3390</v>
      </c>
      <c r="C322" s="329" t="s">
        <v>3391</v>
      </c>
      <c r="D322" s="318" t="s">
        <v>2526</v>
      </c>
      <c r="E322" s="318" t="s">
        <v>29</v>
      </c>
      <c r="F322" s="95" t="s">
        <v>2527</v>
      </c>
      <c r="G322" s="44" t="str">
        <f t="shared" si="1"/>
        <v>Augusto</v>
      </c>
      <c r="H322" s="330" t="s">
        <v>186</v>
      </c>
      <c r="I322" s="46" t="s">
        <v>24</v>
      </c>
      <c r="J322" s="318" t="str">
        <f t="shared" si="2"/>
        <v>Não</v>
      </c>
      <c r="K322" s="331">
        <v>43668.0</v>
      </c>
      <c r="L322" s="387">
        <v>44044.0</v>
      </c>
      <c r="M322" s="95" t="s">
        <v>41</v>
      </c>
      <c r="N322" s="332">
        <v>0.01</v>
      </c>
      <c r="O322" s="318" t="s">
        <v>42</v>
      </c>
      <c r="P322" s="321">
        <v>0.1</v>
      </c>
      <c r="Q322" s="95" t="str">
        <f>IFERROR(VLOOKUP(F322,'Cadastro de assessores'!A:B,2,FALSE),"Não Cadastrado")</f>
        <v>17573</v>
      </c>
      <c r="R322" s="95" t="s">
        <v>2540</v>
      </c>
      <c r="S322" s="331">
        <v>43668.0</v>
      </c>
      <c r="T322" s="375"/>
      <c r="U322" s="168"/>
      <c r="V322" s="45" t="s">
        <v>113</v>
      </c>
      <c r="W322" s="13" t="s">
        <v>3392</v>
      </c>
      <c r="X322" s="95" t="s">
        <v>29</v>
      </c>
      <c r="Y322" s="51" t="str">
        <f t="shared" si="3"/>
        <v>Encerrado</v>
      </c>
      <c r="Z322" s="324"/>
      <c r="AA322" s="95" t="str">
        <f t="shared" si="7"/>
        <v/>
      </c>
      <c r="AB322" s="95"/>
      <c r="AC322" s="95"/>
      <c r="AD322" s="95" t="s">
        <v>2579</v>
      </c>
      <c r="AE322" s="170">
        <v>156048.73</v>
      </c>
      <c r="AF322" s="170">
        <v>153653.23</v>
      </c>
      <c r="AG322" s="170">
        <v>146145.03</v>
      </c>
      <c r="AH322" s="170">
        <v>147923.89</v>
      </c>
      <c r="AI322" s="170">
        <v>148722.48</v>
      </c>
      <c r="AJ322" s="170">
        <v>149958.43</v>
      </c>
      <c r="AK322" s="170">
        <v>151239.98</v>
      </c>
      <c r="AL322" s="170">
        <v>28304.03</v>
      </c>
      <c r="AM322" s="335"/>
      <c r="AN322" s="335"/>
      <c r="AO322" s="335"/>
      <c r="AP322" s="335"/>
      <c r="AQ322" s="335"/>
      <c r="AR322" s="170"/>
      <c r="AS322" s="170"/>
      <c r="AT322" s="170"/>
      <c r="AU322" s="170"/>
      <c r="AV322" s="170"/>
      <c r="AW322" s="170"/>
      <c r="AX322" s="335"/>
      <c r="AY322" s="335"/>
      <c r="AZ322" s="335"/>
      <c r="BA322" s="170"/>
      <c r="BB322" s="170"/>
      <c r="BC322" s="170"/>
      <c r="BD322" s="170"/>
      <c r="BE322" s="170"/>
      <c r="BF322" s="170">
        <v>0.0</v>
      </c>
      <c r="BG322" s="170">
        <v>0.0</v>
      </c>
      <c r="BH322" s="170">
        <v>0.0</v>
      </c>
      <c r="BI322" s="388" t="s">
        <v>2543</v>
      </c>
      <c r="BJ322" s="170">
        <v>0.0</v>
      </c>
      <c r="BK322" s="170" t="s">
        <v>2543</v>
      </c>
      <c r="BL322" s="170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6" t="s">
        <v>2523</v>
      </c>
      <c r="B323" s="238" t="s">
        <v>2044</v>
      </c>
      <c r="C323" s="329" t="s">
        <v>3393</v>
      </c>
      <c r="D323" s="318" t="s">
        <v>18</v>
      </c>
      <c r="E323" s="318" t="s">
        <v>175</v>
      </c>
      <c r="F323" s="95" t="s">
        <v>176</v>
      </c>
      <c r="G323" s="44" t="str">
        <f t="shared" si="1"/>
        <v>Augusto</v>
      </c>
      <c r="H323" s="164" t="s">
        <v>147</v>
      </c>
      <c r="I323" s="51" t="s">
        <v>220</v>
      </c>
      <c r="J323" s="318" t="str">
        <f t="shared" si="2"/>
        <v>Não</v>
      </c>
      <c r="K323" s="331">
        <v>44844.0</v>
      </c>
      <c r="L323" s="387"/>
      <c r="M323" s="95" t="s">
        <v>51</v>
      </c>
      <c r="N323" s="332">
        <v>0.01</v>
      </c>
      <c r="O323" s="318" t="s">
        <v>2528</v>
      </c>
      <c r="P323" s="321">
        <v>0.0</v>
      </c>
      <c r="Q323" s="95" t="str">
        <f>IFERROR(VLOOKUP(F323,'Cadastro de assessores'!A:B,2,FALSE),"Não Cadastrado")</f>
        <v>250</v>
      </c>
      <c r="R323" s="95" t="s">
        <v>111</v>
      </c>
      <c r="S323" s="331">
        <v>44826.0</v>
      </c>
      <c r="T323" s="168"/>
      <c r="U323" s="168"/>
      <c r="V323" s="45" t="s">
        <v>113</v>
      </c>
      <c r="W323" s="13" t="s">
        <v>2046</v>
      </c>
      <c r="X323" s="13" t="s">
        <v>179</v>
      </c>
      <c r="Y323" s="51" t="str">
        <f t="shared" si="3"/>
        <v>Ativo</v>
      </c>
      <c r="Z323" s="324"/>
      <c r="AA323" s="95" t="str">
        <f t="shared" si="7"/>
        <v/>
      </c>
      <c r="AB323" s="13" t="s">
        <v>124</v>
      </c>
      <c r="AC323" s="95"/>
      <c r="AD323" s="95"/>
      <c r="AE323" s="170"/>
      <c r="AF323" s="170"/>
      <c r="AG323" s="170"/>
      <c r="AH323" s="170"/>
      <c r="AI323" s="170"/>
      <c r="AJ323" s="170"/>
      <c r="AK323" s="170"/>
      <c r="AL323" s="170"/>
      <c r="AM323" s="335"/>
      <c r="AN323" s="335"/>
      <c r="AO323" s="335"/>
      <c r="AP323" s="335"/>
      <c r="AQ323" s="335"/>
      <c r="AR323" s="170"/>
      <c r="AS323" s="170"/>
      <c r="AT323" s="170"/>
      <c r="AU323" s="170"/>
      <c r="AV323" s="170"/>
      <c r="AW323" s="170"/>
      <c r="AX323" s="335"/>
      <c r="AY323" s="335"/>
      <c r="AZ323" s="335"/>
      <c r="BA323" s="170"/>
      <c r="BB323" s="170"/>
      <c r="BC323" s="170"/>
      <c r="BD323" s="170"/>
      <c r="BE323" s="170"/>
      <c r="BF323" s="170"/>
      <c r="BG323" s="170"/>
      <c r="BH323" s="170"/>
      <c r="BI323" s="388"/>
      <c r="BJ323" s="170"/>
      <c r="BK323" s="170"/>
      <c r="BL323" s="170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6" t="s">
        <v>2523</v>
      </c>
      <c r="B324" s="342" t="s">
        <v>3394</v>
      </c>
      <c r="C324" s="218" t="s">
        <v>3395</v>
      </c>
      <c r="D324" s="318" t="s">
        <v>18</v>
      </c>
      <c r="E324" s="318" t="s">
        <v>175</v>
      </c>
      <c r="F324" s="318" t="s">
        <v>197</v>
      </c>
      <c r="G324" s="44" t="str">
        <f t="shared" si="1"/>
        <v>Augusto</v>
      </c>
      <c r="H324" s="164" t="s">
        <v>147</v>
      </c>
      <c r="I324" s="51" t="s">
        <v>220</v>
      </c>
      <c r="J324" s="318" t="str">
        <f t="shared" si="2"/>
        <v>Não</v>
      </c>
      <c r="K324" s="319">
        <v>44279.0</v>
      </c>
      <c r="L324" s="45"/>
      <c r="M324" s="95" t="s">
        <v>41</v>
      </c>
      <c r="N324" s="332">
        <v>0.015</v>
      </c>
      <c r="O324" s="318" t="s">
        <v>42</v>
      </c>
      <c r="P324" s="321">
        <v>0.1</v>
      </c>
      <c r="Q324" s="318" t="str">
        <f>IFERROR(VLOOKUP(F324,'Cadastro de assessores'!A:B,2,FALSE),"Não Cadastrado")</f>
        <v>28411</v>
      </c>
      <c r="R324" s="389" t="s">
        <v>3356</v>
      </c>
      <c r="S324" s="319">
        <v>44277.0</v>
      </c>
      <c r="T324" s="168"/>
      <c r="U324" s="168"/>
      <c r="V324" s="45" t="s">
        <v>113</v>
      </c>
      <c r="W324" s="323" t="s">
        <v>3396</v>
      </c>
      <c r="X324" s="163" t="s">
        <v>179</v>
      </c>
      <c r="Y324" s="51" t="str">
        <f t="shared" si="3"/>
        <v>Inativo</v>
      </c>
      <c r="Z324" s="324"/>
      <c r="AA324" s="95" t="str">
        <f t="shared" si="7"/>
        <v>Varejo</v>
      </c>
      <c r="AB324" s="13" t="s">
        <v>124</v>
      </c>
      <c r="AC324" s="95"/>
      <c r="AD324" s="95" t="s">
        <v>3303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70"/>
      <c r="AS324" s="325"/>
      <c r="AT324" s="325">
        <v>114653.68</v>
      </c>
      <c r="AU324" s="325"/>
      <c r="AV324" s="325">
        <v>117260.24</v>
      </c>
      <c r="AW324" s="325">
        <v>119548.47</v>
      </c>
      <c r="AX324" s="170">
        <v>118861.09</v>
      </c>
      <c r="AY324" s="170">
        <v>117509.41</v>
      </c>
      <c r="AZ324" s="170">
        <v>41564.59</v>
      </c>
      <c r="BA324" s="170">
        <v>41620.99</v>
      </c>
      <c r="BB324" s="170">
        <v>94.18</v>
      </c>
      <c r="BC324" s="170"/>
      <c r="BD324" s="170"/>
      <c r="BE324" s="170"/>
      <c r="BF324" s="170">
        <v>44.83</v>
      </c>
      <c r="BG324" s="170">
        <v>-101.16</v>
      </c>
      <c r="BH324" s="170">
        <v>-101.16</v>
      </c>
      <c r="BI324" s="390" t="s">
        <v>2543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6" t="s">
        <v>2523</v>
      </c>
      <c r="B325" s="238" t="s">
        <v>3397</v>
      </c>
      <c r="C325" s="329" t="s">
        <v>3398</v>
      </c>
      <c r="D325" s="318" t="s">
        <v>2526</v>
      </c>
      <c r="E325" s="318" t="s">
        <v>29</v>
      </c>
      <c r="F325" s="95" t="s">
        <v>2539</v>
      </c>
      <c r="G325" s="44" t="str">
        <f t="shared" si="1"/>
        <v>Augusto</v>
      </c>
      <c r="H325" s="330" t="s">
        <v>186</v>
      </c>
      <c r="I325" s="46" t="s">
        <v>24</v>
      </c>
      <c r="J325" s="318" t="str">
        <f t="shared" si="2"/>
        <v>Não</v>
      </c>
      <c r="K325" s="331">
        <v>43865.0</v>
      </c>
      <c r="L325" s="331">
        <v>44631.0</v>
      </c>
      <c r="M325" s="95" t="s">
        <v>41</v>
      </c>
      <c r="N325" s="332">
        <v>0.015</v>
      </c>
      <c r="O325" s="318" t="s">
        <v>42</v>
      </c>
      <c r="P325" s="321">
        <v>0.1</v>
      </c>
      <c r="Q325" s="95" t="str">
        <f>IFERROR(VLOOKUP(F325,'Cadastro de assessores'!A:B,2,FALSE),"Não Cadastrado")</f>
        <v>2971</v>
      </c>
      <c r="R325" s="95" t="s">
        <v>2540</v>
      </c>
      <c r="S325" s="331">
        <v>43865.0</v>
      </c>
      <c r="T325" s="168"/>
      <c r="U325" s="168"/>
      <c r="V325" s="45" t="s">
        <v>113</v>
      </c>
      <c r="W325" s="13" t="s">
        <v>3399</v>
      </c>
      <c r="X325" s="95" t="s">
        <v>29</v>
      </c>
      <c r="Y325" s="51" t="str">
        <f t="shared" si="3"/>
        <v>Encerrado</v>
      </c>
      <c r="Z325" s="324"/>
      <c r="AA325" s="95" t="str">
        <f t="shared" si="7"/>
        <v>Varejo</v>
      </c>
      <c r="AB325" s="13" t="s">
        <v>124</v>
      </c>
      <c r="AC325" s="95"/>
      <c r="AD325" s="95" t="s">
        <v>2579</v>
      </c>
      <c r="AE325" s="170">
        <v>0.0</v>
      </c>
      <c r="AF325" s="170">
        <v>85515.97</v>
      </c>
      <c r="AG325" s="170">
        <v>73210.09</v>
      </c>
      <c r="AH325" s="170">
        <v>75542.23</v>
      </c>
      <c r="AI325" s="170">
        <v>77464.67</v>
      </c>
      <c r="AJ325" s="170">
        <v>79368.8</v>
      </c>
      <c r="AK325" s="170">
        <v>31451.1</v>
      </c>
      <c r="AL325" s="170">
        <v>31402.47</v>
      </c>
      <c r="AM325" s="170">
        <v>31244.48</v>
      </c>
      <c r="AN325" s="170">
        <v>31100.14</v>
      </c>
      <c r="AO325" s="170">
        <v>31053.48</v>
      </c>
      <c r="AP325" s="170">
        <v>31247.68</v>
      </c>
      <c r="AQ325" s="170">
        <v>31317.36</v>
      </c>
      <c r="AR325" s="170">
        <v>31197.21</v>
      </c>
      <c r="AS325" s="170">
        <v>31152.7</v>
      </c>
      <c r="AT325" s="170">
        <v>31128.62</v>
      </c>
      <c r="AU325" s="170">
        <v>31032.88</v>
      </c>
      <c r="AV325" s="170">
        <v>30904.95</v>
      </c>
      <c r="AW325" s="170">
        <v>31000.76</v>
      </c>
      <c r="AX325" s="170">
        <v>30998.11</v>
      </c>
      <c r="AY325" s="170">
        <v>31269.48</v>
      </c>
      <c r="AZ325" s="170">
        <v>31410.22</v>
      </c>
      <c r="BA325" s="170">
        <v>31450.1</v>
      </c>
      <c r="BB325" s="170">
        <v>31234.31</v>
      </c>
      <c r="BC325" s="170">
        <v>111.69</v>
      </c>
      <c r="BD325" s="170">
        <v>255.69</v>
      </c>
      <c r="BE325" s="170">
        <v>44.83</v>
      </c>
      <c r="BF325" s="170">
        <v>32282.48</v>
      </c>
      <c r="BG325" s="170">
        <v>21388.13</v>
      </c>
      <c r="BH325" s="170">
        <v>21504.27</v>
      </c>
      <c r="BI325" s="170">
        <v>21681.79</v>
      </c>
      <c r="BJ325" s="170">
        <v>0.0</v>
      </c>
      <c r="BK325" s="170">
        <v>22061.05</v>
      </c>
      <c r="BL325" s="170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6" t="s">
        <v>2523</v>
      </c>
      <c r="B326" s="238" t="s">
        <v>3400</v>
      </c>
      <c r="C326" s="329" t="s">
        <v>3401</v>
      </c>
      <c r="D326" s="318" t="s">
        <v>2526</v>
      </c>
      <c r="E326" s="318" t="s">
        <v>29</v>
      </c>
      <c r="F326" s="95" t="s">
        <v>2527</v>
      </c>
      <c r="G326" s="44" t="str">
        <f t="shared" si="1"/>
        <v>Augusto</v>
      </c>
      <c r="H326" s="330" t="s">
        <v>186</v>
      </c>
      <c r="I326" s="46" t="s">
        <v>24</v>
      </c>
      <c r="J326" s="318" t="str">
        <f t="shared" si="2"/>
        <v>Não</v>
      </c>
      <c r="K326" s="331">
        <v>43840.0</v>
      </c>
      <c r="L326" s="336">
        <v>44153.0</v>
      </c>
      <c r="M326" s="95" t="s">
        <v>112</v>
      </c>
      <c r="N326" s="332">
        <v>0.012</v>
      </c>
      <c r="O326" s="318" t="s">
        <v>2528</v>
      </c>
      <c r="P326" s="321">
        <v>0.0</v>
      </c>
      <c r="Q326" s="95" t="str">
        <f>IFERROR(VLOOKUP(F326,'Cadastro de assessores'!A:B,2,FALSE),"Não Cadastrado")</f>
        <v>17573</v>
      </c>
      <c r="R326" s="95" t="s">
        <v>2540</v>
      </c>
      <c r="S326" s="331">
        <v>43840.0</v>
      </c>
      <c r="T326" s="168"/>
      <c r="U326" s="168"/>
      <c r="V326" s="45" t="s">
        <v>113</v>
      </c>
      <c r="W326" s="13" t="s">
        <v>2791</v>
      </c>
      <c r="X326" s="163" t="s">
        <v>29</v>
      </c>
      <c r="Y326" s="51" t="str">
        <f t="shared" si="3"/>
        <v>Encerrado</v>
      </c>
      <c r="Z326" s="324"/>
      <c r="AA326" s="95" t="str">
        <f t="shared" si="7"/>
        <v/>
      </c>
      <c r="AB326" s="95"/>
      <c r="AC326" s="95"/>
      <c r="AD326" s="95" t="s">
        <v>2918</v>
      </c>
      <c r="AE326" s="170">
        <v>149283.91</v>
      </c>
      <c r="AF326" s="170">
        <v>147084.73</v>
      </c>
      <c r="AG326" s="170">
        <v>141100.44</v>
      </c>
      <c r="AH326" s="170">
        <v>142367.71</v>
      </c>
      <c r="AI326" s="170">
        <v>143315.0</v>
      </c>
      <c r="AJ326" s="170">
        <v>144008.09</v>
      </c>
      <c r="AK326" s="170">
        <v>128859.82</v>
      </c>
      <c r="AL326" s="170">
        <v>122149.28</v>
      </c>
      <c r="AM326" s="170">
        <v>108578.08</v>
      </c>
      <c r="AN326" s="170">
        <v>90562.43</v>
      </c>
      <c r="AO326" s="170">
        <v>72735.9</v>
      </c>
      <c r="AP326" s="170">
        <v>0.0</v>
      </c>
      <c r="AQ326" s="335"/>
      <c r="AR326" s="170"/>
      <c r="AS326" s="170"/>
      <c r="AT326" s="170"/>
      <c r="AU326" s="170"/>
      <c r="AV326" s="170"/>
      <c r="AW326" s="170"/>
      <c r="AX326" s="335"/>
      <c r="AY326" s="335"/>
      <c r="AZ326" s="335"/>
      <c r="BA326" s="170"/>
      <c r="BB326" s="170"/>
      <c r="BC326" s="170">
        <v>31621.46</v>
      </c>
      <c r="BD326" s="170">
        <v>32027.06</v>
      </c>
      <c r="BE326" s="170">
        <v>32088.01</v>
      </c>
      <c r="BF326" s="170">
        <v>0.0</v>
      </c>
      <c r="BG326" s="170">
        <v>0.0</v>
      </c>
      <c r="BH326" s="170">
        <v>0.0</v>
      </c>
      <c r="BI326" s="170" t="s">
        <v>2543</v>
      </c>
      <c r="BJ326" s="170">
        <v>0.0</v>
      </c>
      <c r="BK326" s="170" t="s">
        <v>2543</v>
      </c>
      <c r="BL326" s="170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6" t="s">
        <v>2523</v>
      </c>
      <c r="B327" s="234" t="s">
        <v>3402</v>
      </c>
      <c r="C327" s="329" t="s">
        <v>3403</v>
      </c>
      <c r="D327" s="318" t="s">
        <v>2526</v>
      </c>
      <c r="E327" s="318" t="s">
        <v>29</v>
      </c>
      <c r="F327" s="318" t="s">
        <v>2527</v>
      </c>
      <c r="G327" s="44" t="str">
        <f t="shared" si="1"/>
        <v>Augusto</v>
      </c>
      <c r="H327" s="164" t="s">
        <v>111</v>
      </c>
      <c r="I327" s="46" t="s">
        <v>24</v>
      </c>
      <c r="J327" s="318" t="str">
        <f t="shared" si="2"/>
        <v>Não</v>
      </c>
      <c r="K327" s="319">
        <v>43867.0</v>
      </c>
      <c r="L327" s="95"/>
      <c r="M327" s="95" t="s">
        <v>112</v>
      </c>
      <c r="N327" s="332">
        <v>0.012</v>
      </c>
      <c r="O327" s="318" t="s">
        <v>2528</v>
      </c>
      <c r="P327" s="321">
        <v>0.0</v>
      </c>
      <c r="Q327" s="318" t="str">
        <f>IFERROR(VLOOKUP(F327,'Cadastro de assessores'!A:B,2,FALSE),"Não Cadastrado")</f>
        <v>17573</v>
      </c>
      <c r="R327" s="318" t="s">
        <v>111</v>
      </c>
      <c r="S327" s="319">
        <v>43844.0</v>
      </c>
      <c r="T327" s="74"/>
      <c r="U327" s="168" t="s">
        <v>3404</v>
      </c>
      <c r="V327" s="45" t="s">
        <v>113</v>
      </c>
      <c r="W327" s="13" t="s">
        <v>3405</v>
      </c>
      <c r="X327" s="95" t="s">
        <v>29</v>
      </c>
      <c r="Y327" s="51" t="str">
        <f t="shared" si="3"/>
        <v>Ativo</v>
      </c>
      <c r="Z327" s="324"/>
      <c r="AA327" s="95" t="str">
        <f t="shared" si="7"/>
        <v>Varejo</v>
      </c>
      <c r="AB327" s="13" t="s">
        <v>124</v>
      </c>
      <c r="AC327" s="95"/>
      <c r="AD327" s="95" t="s">
        <v>2557</v>
      </c>
      <c r="AE327" s="170">
        <v>0.0</v>
      </c>
      <c r="AF327" s="170">
        <v>98297.74</v>
      </c>
      <c r="AG327" s="170">
        <v>95181.85</v>
      </c>
      <c r="AH327" s="170">
        <v>95873.94</v>
      </c>
      <c r="AI327" s="170">
        <v>96665.17</v>
      </c>
      <c r="AJ327" s="170">
        <v>96634.86</v>
      </c>
      <c r="AK327" s="170">
        <v>97466.7</v>
      </c>
      <c r="AL327" s="170">
        <v>96820.02</v>
      </c>
      <c r="AM327" s="170">
        <v>95785.2</v>
      </c>
      <c r="AN327" s="170">
        <v>95676.43</v>
      </c>
      <c r="AO327" s="170">
        <v>97276.2</v>
      </c>
      <c r="AP327" s="170">
        <v>98213.37</v>
      </c>
      <c r="AQ327" s="170">
        <v>97579.09</v>
      </c>
      <c r="AR327" s="170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70">
        <v>69283.69</v>
      </c>
      <c r="AY327" s="170">
        <v>69142.5</v>
      </c>
      <c r="AZ327" s="170">
        <v>46631.81</v>
      </c>
      <c r="BA327" s="170">
        <v>46173.85</v>
      </c>
      <c r="BB327" s="170">
        <v>45698.52</v>
      </c>
      <c r="BC327" s="170">
        <v>45709.15</v>
      </c>
      <c r="BD327" s="170">
        <v>46122.5</v>
      </c>
      <c r="BE327" s="170">
        <v>47479.54</v>
      </c>
      <c r="BF327" s="170">
        <v>12357.48</v>
      </c>
      <c r="BG327" s="170">
        <v>13116.59</v>
      </c>
      <c r="BH327" s="170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6" t="s">
        <v>2523</v>
      </c>
      <c r="B328" s="316" t="s">
        <v>3406</v>
      </c>
      <c r="C328" s="317" t="s">
        <v>3407</v>
      </c>
      <c r="D328" s="318" t="s">
        <v>2636</v>
      </c>
      <c r="E328" s="318" t="s">
        <v>29</v>
      </c>
      <c r="F328" s="318" t="s">
        <v>2636</v>
      </c>
      <c r="G328" s="44" t="str">
        <f t="shared" si="1"/>
        <v>Breno</v>
      </c>
      <c r="H328" s="164" t="s">
        <v>111</v>
      </c>
      <c r="I328" s="46" t="s">
        <v>24</v>
      </c>
      <c r="J328" s="318" t="str">
        <f t="shared" si="2"/>
        <v>Não</v>
      </c>
      <c r="K328" s="333">
        <v>43416.0</v>
      </c>
      <c r="L328" s="95"/>
      <c r="M328" s="95" t="s">
        <v>190</v>
      </c>
      <c r="N328" s="320">
        <v>0.008</v>
      </c>
      <c r="O328" s="318" t="s">
        <v>2528</v>
      </c>
      <c r="P328" s="321">
        <v>0.0</v>
      </c>
      <c r="Q328" s="318" t="str">
        <f>IFERROR(VLOOKUP(F328,'Cadastro de assessores'!A:B,2,FALSE),"Não Cadastrado")</f>
        <v>22400</v>
      </c>
      <c r="R328" s="318" t="s">
        <v>111</v>
      </c>
      <c r="S328" s="333">
        <v>43416.0</v>
      </c>
      <c r="T328" s="168"/>
      <c r="U328" s="168"/>
      <c r="V328" s="45" t="s">
        <v>113</v>
      </c>
      <c r="W328" s="323" t="s">
        <v>3408</v>
      </c>
      <c r="X328" s="95" t="s">
        <v>29</v>
      </c>
      <c r="Y328" s="51" t="str">
        <f t="shared" si="3"/>
        <v>Ativo</v>
      </c>
      <c r="Z328" s="324"/>
      <c r="AA328" s="95" t="str">
        <f t="shared" si="7"/>
        <v>Varejo</v>
      </c>
      <c r="AB328" s="13" t="s">
        <v>124</v>
      </c>
      <c r="AC328" s="95"/>
      <c r="AD328" s="95" t="s">
        <v>2600</v>
      </c>
      <c r="AE328" s="170">
        <v>74892.0</v>
      </c>
      <c r="AF328" s="170">
        <v>76760.98</v>
      </c>
      <c r="AG328" s="170">
        <v>59815.75</v>
      </c>
      <c r="AH328" s="170">
        <v>64530.6</v>
      </c>
      <c r="AI328" s="170">
        <v>66054.81</v>
      </c>
      <c r="AJ328" s="170">
        <v>70067.54</v>
      </c>
      <c r="AK328" s="170">
        <v>81922.55</v>
      </c>
      <c r="AL328" s="170">
        <v>77098.12</v>
      </c>
      <c r="AM328" s="170">
        <v>73774.4</v>
      </c>
      <c r="AN328" s="170">
        <v>76317.99</v>
      </c>
      <c r="AO328" s="170">
        <v>88128.37</v>
      </c>
      <c r="AP328" s="170">
        <v>91771.65</v>
      </c>
      <c r="AQ328" s="170">
        <v>87518.2</v>
      </c>
      <c r="AR328" s="170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70">
        <v>96347.68</v>
      </c>
      <c r="AY328" s="170">
        <v>93799.63</v>
      </c>
      <c r="AZ328" s="170">
        <v>89547.64</v>
      </c>
      <c r="BA328" s="170">
        <v>84860.97</v>
      </c>
      <c r="BB328" s="170">
        <v>79882.92</v>
      </c>
      <c r="BC328" s="170">
        <v>77434.81</v>
      </c>
      <c r="BD328" s="170">
        <v>77742.4</v>
      </c>
      <c r="BE328" s="170">
        <v>82006.68</v>
      </c>
      <c r="BF328" s="170">
        <v>82902.72</v>
      </c>
      <c r="BG328" s="170">
        <v>89126.04</v>
      </c>
      <c r="BH328" s="170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6" t="s">
        <v>2523</v>
      </c>
      <c r="B329" s="234" t="s">
        <v>3409</v>
      </c>
      <c r="C329" s="329" t="s">
        <v>3410</v>
      </c>
      <c r="D329" s="318" t="s">
        <v>2526</v>
      </c>
      <c r="E329" s="318" t="s">
        <v>29</v>
      </c>
      <c r="F329" s="95" t="s">
        <v>2539</v>
      </c>
      <c r="G329" s="44" t="str">
        <f t="shared" si="1"/>
        <v>Augusto</v>
      </c>
      <c r="H329" s="330" t="s">
        <v>186</v>
      </c>
      <c r="I329" s="46" t="s">
        <v>24</v>
      </c>
      <c r="J329" s="318" t="str">
        <f t="shared" si="2"/>
        <v>Não</v>
      </c>
      <c r="K329" s="331">
        <v>43861.0</v>
      </c>
      <c r="L329" s="336">
        <v>44484.0</v>
      </c>
      <c r="M329" s="95" t="s">
        <v>112</v>
      </c>
      <c r="N329" s="332">
        <v>0.012</v>
      </c>
      <c r="O329" s="318" t="s">
        <v>2528</v>
      </c>
      <c r="P329" s="321">
        <v>0.0</v>
      </c>
      <c r="Q329" s="95" t="str">
        <f>IFERROR(VLOOKUP(F329,'Cadastro de assessores'!A:B,2,FALSE),"Não Cadastrado")</f>
        <v>2971</v>
      </c>
      <c r="R329" s="95" t="s">
        <v>2540</v>
      </c>
      <c r="S329" s="331">
        <v>43861.0</v>
      </c>
      <c r="T329" s="168"/>
      <c r="U329" s="168"/>
      <c r="V329" s="45" t="s">
        <v>113</v>
      </c>
      <c r="W329" s="13" t="s">
        <v>3411</v>
      </c>
      <c r="X329" s="13" t="s">
        <v>46</v>
      </c>
      <c r="Y329" s="51" t="str">
        <f t="shared" si="3"/>
        <v>Encerrado</v>
      </c>
      <c r="Z329" s="324"/>
      <c r="AA329" s="95" t="str">
        <f t="shared" si="7"/>
        <v/>
      </c>
      <c r="AB329" s="95"/>
      <c r="AC329" s="95"/>
      <c r="AD329" s="95" t="s">
        <v>2573</v>
      </c>
      <c r="AE329" s="170">
        <v>99921.55</v>
      </c>
      <c r="AF329" s="170">
        <v>98862.65</v>
      </c>
      <c r="AG329" s="170">
        <v>96756.24</v>
      </c>
      <c r="AH329" s="170">
        <v>96826.63</v>
      </c>
      <c r="AI329" s="170">
        <v>97297.31</v>
      </c>
      <c r="AJ329" s="170">
        <v>97665.72</v>
      </c>
      <c r="AK329" s="170">
        <v>98720.12</v>
      </c>
      <c r="AL329" s="170">
        <v>97869.36</v>
      </c>
      <c r="AM329" s="170">
        <v>97044.97</v>
      </c>
      <c r="AN329" s="170">
        <v>97240.85</v>
      </c>
      <c r="AO329" s="170">
        <v>98893.5</v>
      </c>
      <c r="AP329" s="170">
        <v>99294.26</v>
      </c>
      <c r="AQ329" s="170">
        <v>98429.28</v>
      </c>
      <c r="AR329" s="170">
        <v>96557.66</v>
      </c>
      <c r="AS329" s="170">
        <v>96269.51</v>
      </c>
      <c r="AT329" s="170">
        <v>94645.39</v>
      </c>
      <c r="AU329" s="170">
        <v>268.56</v>
      </c>
      <c r="AV329" s="170">
        <v>74.8</v>
      </c>
      <c r="AW329" s="170"/>
      <c r="AX329" s="170">
        <v>15.25</v>
      </c>
      <c r="AY329" s="335"/>
      <c r="AZ329" s="335">
        <v>1.47</v>
      </c>
      <c r="BA329" s="170">
        <v>1.47</v>
      </c>
      <c r="BB329" s="170"/>
      <c r="BC329" s="170"/>
      <c r="BD329" s="170"/>
      <c r="BE329" s="170"/>
      <c r="BF329" s="170">
        <v>0.0</v>
      </c>
      <c r="BG329" s="170">
        <v>0.0</v>
      </c>
      <c r="BH329" s="170">
        <v>0.0</v>
      </c>
      <c r="BI329" s="170" t="s">
        <v>2543</v>
      </c>
      <c r="BJ329" s="170">
        <v>0.0</v>
      </c>
      <c r="BK329" s="170" t="s">
        <v>2543</v>
      </c>
      <c r="BL329" s="170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6" t="s">
        <v>2523</v>
      </c>
      <c r="B330" s="42" t="s">
        <v>2078</v>
      </c>
      <c r="C330" s="328" t="s">
        <v>3412</v>
      </c>
      <c r="D330" s="318" t="s">
        <v>18</v>
      </c>
      <c r="E330" s="318" t="s">
        <v>175</v>
      </c>
      <c r="F330" s="318" t="s">
        <v>176</v>
      </c>
      <c r="G330" s="44" t="str">
        <f t="shared" si="1"/>
        <v>Augusto</v>
      </c>
      <c r="H330" s="164" t="s">
        <v>147</v>
      </c>
      <c r="I330" s="51" t="s">
        <v>220</v>
      </c>
      <c r="J330" s="318" t="str">
        <f t="shared" si="2"/>
        <v>Não</v>
      </c>
      <c r="K330" s="319">
        <v>44321.0</v>
      </c>
      <c r="L330" s="45"/>
      <c r="M330" s="95" t="s">
        <v>41</v>
      </c>
      <c r="N330" s="332">
        <v>0.015</v>
      </c>
      <c r="O330" s="318" t="s">
        <v>42</v>
      </c>
      <c r="P330" s="321">
        <v>0.1</v>
      </c>
      <c r="Q330" s="318" t="str">
        <f>IFERROR(VLOOKUP(F330,'Cadastro de assessores'!A:B,2,FALSE),"Não Cadastrado")</f>
        <v>250</v>
      </c>
      <c r="R330" s="318" t="s">
        <v>111</v>
      </c>
      <c r="S330" s="319">
        <v>44295.0</v>
      </c>
      <c r="T330" s="50"/>
      <c r="U330" s="50"/>
      <c r="V330" s="45" t="s">
        <v>113</v>
      </c>
      <c r="W330" s="5" t="s">
        <v>2081</v>
      </c>
      <c r="X330" s="163" t="s">
        <v>179</v>
      </c>
      <c r="Y330" s="51" t="str">
        <f t="shared" si="3"/>
        <v>Ativo</v>
      </c>
      <c r="Z330" s="324"/>
      <c r="AA330" s="95" t="str">
        <f t="shared" si="7"/>
        <v>Varejo</v>
      </c>
      <c r="AB330" s="13" t="s">
        <v>124</v>
      </c>
      <c r="AC330" s="95"/>
      <c r="AD330" s="95" t="s">
        <v>2655</v>
      </c>
      <c r="AE330" s="190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90"/>
      <c r="AP330" s="190"/>
      <c r="AQ330" s="190"/>
      <c r="AR330" s="391"/>
      <c r="AS330" s="325"/>
      <c r="AT330" s="325"/>
      <c r="AU330" s="325"/>
      <c r="AV330" s="325"/>
      <c r="AW330" s="325">
        <v>152307.13</v>
      </c>
      <c r="AX330" s="170">
        <v>152133.16</v>
      </c>
      <c r="AY330" s="170">
        <v>150923.55</v>
      </c>
      <c r="AZ330" s="170">
        <v>148054.66</v>
      </c>
      <c r="BA330" s="170">
        <v>146511.73</v>
      </c>
      <c r="BB330" s="170">
        <v>143174.27</v>
      </c>
      <c r="BC330" s="170">
        <v>151556.34</v>
      </c>
      <c r="BD330" s="170">
        <v>152075.91</v>
      </c>
      <c r="BE330" s="170">
        <v>155771.81</v>
      </c>
      <c r="BF330" s="170">
        <v>156987.15</v>
      </c>
      <c r="BG330" s="170">
        <v>162722.22</v>
      </c>
      <c r="BH330" s="170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6" t="s">
        <v>2523</v>
      </c>
      <c r="B331" s="42" t="s">
        <v>3413</v>
      </c>
      <c r="C331" s="328" t="s">
        <v>3414</v>
      </c>
      <c r="D331" s="318" t="s">
        <v>18</v>
      </c>
      <c r="E331" s="318" t="s">
        <v>175</v>
      </c>
      <c r="F331" s="318" t="s">
        <v>176</v>
      </c>
      <c r="G331" s="44" t="str">
        <f t="shared" si="1"/>
        <v>Augusto</v>
      </c>
      <c r="H331" s="330" t="s">
        <v>186</v>
      </c>
      <c r="I331" s="46" t="s">
        <v>24</v>
      </c>
      <c r="J331" s="318" t="str">
        <f t="shared" si="2"/>
        <v>Não</v>
      </c>
      <c r="K331" s="319">
        <v>44319.0</v>
      </c>
      <c r="L331" s="72">
        <v>45008.0</v>
      </c>
      <c r="M331" s="95" t="s">
        <v>41</v>
      </c>
      <c r="N331" s="332">
        <v>0.015</v>
      </c>
      <c r="O331" s="318" t="s">
        <v>42</v>
      </c>
      <c r="P331" s="321">
        <v>0.1</v>
      </c>
      <c r="Q331" s="318" t="str">
        <f>IFERROR(VLOOKUP(F331,'Cadastro de assessores'!A:B,2,FALSE),"Não Cadastrado")</f>
        <v>250</v>
      </c>
      <c r="R331" s="318" t="s">
        <v>111</v>
      </c>
      <c r="S331" s="319">
        <v>44319.0</v>
      </c>
      <c r="T331" s="50"/>
      <c r="U331" s="50"/>
      <c r="V331" s="45" t="s">
        <v>113</v>
      </c>
      <c r="W331" s="5" t="s">
        <v>3415</v>
      </c>
      <c r="X331" s="163" t="s">
        <v>179</v>
      </c>
      <c r="Y331" s="51" t="str">
        <f t="shared" si="3"/>
        <v>Encerrado</v>
      </c>
      <c r="Z331" s="324"/>
      <c r="AA331" s="95" t="str">
        <f t="shared" si="7"/>
        <v>Varejo</v>
      </c>
      <c r="AB331" s="13" t="s">
        <v>124</v>
      </c>
      <c r="AC331" s="95"/>
      <c r="AD331" s="95" t="s">
        <v>2586</v>
      </c>
      <c r="AE331" s="190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90"/>
      <c r="AP331" s="190"/>
      <c r="AQ331" s="190"/>
      <c r="AR331" s="391"/>
      <c r="AS331" s="325"/>
      <c r="AT331" s="325"/>
      <c r="AU331" s="325"/>
      <c r="AV331" s="325"/>
      <c r="AW331" s="325">
        <v>332462.25</v>
      </c>
      <c r="AX331" s="170">
        <v>330515.93</v>
      </c>
      <c r="AY331" s="170">
        <v>327290.36</v>
      </c>
      <c r="AZ331" s="170">
        <v>321563.09</v>
      </c>
      <c r="BA331" s="170">
        <v>317157.09</v>
      </c>
      <c r="BB331" s="170">
        <v>310487.79</v>
      </c>
      <c r="BC331" s="170">
        <v>307755.91</v>
      </c>
      <c r="BD331" s="170">
        <v>305547.09</v>
      </c>
      <c r="BE331" s="170">
        <v>313309.97</v>
      </c>
      <c r="BF331" s="170">
        <v>315370.21</v>
      </c>
      <c r="BG331" s="170">
        <v>328556.83</v>
      </c>
      <c r="BH331" s="170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6" t="s">
        <v>2523</v>
      </c>
      <c r="B332" s="42" t="s">
        <v>3416</v>
      </c>
      <c r="C332" s="328" t="s">
        <v>3417</v>
      </c>
      <c r="D332" s="318" t="s">
        <v>18</v>
      </c>
      <c r="E332" s="318" t="s">
        <v>175</v>
      </c>
      <c r="F332" s="318" t="s">
        <v>197</v>
      </c>
      <c r="G332" s="44" t="str">
        <f t="shared" si="1"/>
        <v>Augusto</v>
      </c>
      <c r="H332" s="164" t="s">
        <v>147</v>
      </c>
      <c r="I332" s="51" t="s">
        <v>220</v>
      </c>
      <c r="J332" s="318" t="str">
        <f t="shared" si="2"/>
        <v>Não</v>
      </c>
      <c r="K332" s="319">
        <v>44319.0</v>
      </c>
      <c r="L332" s="45"/>
      <c r="M332" s="95" t="s">
        <v>41</v>
      </c>
      <c r="N332" s="332">
        <v>0.015</v>
      </c>
      <c r="O332" s="318" t="s">
        <v>42</v>
      </c>
      <c r="P332" s="321">
        <v>0.1</v>
      </c>
      <c r="Q332" s="318" t="str">
        <f>IFERROR(VLOOKUP(F332,'Cadastro de assessores'!A:B,2,FALSE),"Não Cadastrado")</f>
        <v>28411</v>
      </c>
      <c r="R332" s="318" t="s">
        <v>111</v>
      </c>
      <c r="S332" s="319">
        <v>44319.0</v>
      </c>
      <c r="T332" s="63"/>
      <c r="U332" s="50" t="s">
        <v>3418</v>
      </c>
      <c r="V332" s="45" t="s">
        <v>113</v>
      </c>
      <c r="W332" s="5" t="s">
        <v>2092</v>
      </c>
      <c r="X332" s="163" t="s">
        <v>179</v>
      </c>
      <c r="Y332" s="51" t="str">
        <f t="shared" si="3"/>
        <v>Ativo</v>
      </c>
      <c r="Z332" s="324"/>
      <c r="AA332" s="95" t="str">
        <f t="shared" si="7"/>
        <v>Varejo</v>
      </c>
      <c r="AB332" s="13" t="s">
        <v>124</v>
      </c>
      <c r="AC332" s="95"/>
      <c r="AD332" s="95" t="s">
        <v>2586</v>
      </c>
      <c r="AE332" s="190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90"/>
      <c r="AP332" s="190"/>
      <c r="AQ332" s="190"/>
      <c r="AR332" s="391"/>
      <c r="AS332" s="325"/>
      <c r="AT332" s="325"/>
      <c r="AU332" s="325"/>
      <c r="AV332" s="325"/>
      <c r="AW332" s="325">
        <v>649392.29</v>
      </c>
      <c r="AX332" s="170">
        <v>619970.67</v>
      </c>
      <c r="AY332" s="170">
        <v>604184.52</v>
      </c>
      <c r="AZ332" s="170">
        <v>583106.9</v>
      </c>
      <c r="BA332" s="170">
        <v>510441.06</v>
      </c>
      <c r="BB332" s="170">
        <v>534434.65</v>
      </c>
      <c r="BC332" s="170">
        <v>518934.1</v>
      </c>
      <c r="BD332" s="170">
        <v>504177.44</v>
      </c>
      <c r="BE332" s="170">
        <v>496175.72</v>
      </c>
      <c r="BF332" s="170">
        <v>490341.81</v>
      </c>
      <c r="BG332" s="170">
        <v>503301.19</v>
      </c>
      <c r="BH332" s="170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6" t="s">
        <v>2523</v>
      </c>
      <c r="B333" s="61" t="s">
        <v>2096</v>
      </c>
      <c r="C333" s="93">
        <v>4534702.0</v>
      </c>
      <c r="D333" s="318" t="s">
        <v>18</v>
      </c>
      <c r="E333" s="318" t="s">
        <v>175</v>
      </c>
      <c r="F333" s="93" t="s">
        <v>197</v>
      </c>
      <c r="G333" s="44" t="str">
        <f t="shared" si="1"/>
        <v>Augusto</v>
      </c>
      <c r="H333" s="164" t="s">
        <v>147</v>
      </c>
      <c r="I333" s="51" t="s">
        <v>220</v>
      </c>
      <c r="J333" s="318" t="str">
        <f t="shared" si="2"/>
        <v>Não</v>
      </c>
      <c r="K333" s="72">
        <v>44462.0</v>
      </c>
      <c r="L333" s="45"/>
      <c r="M333" s="95" t="s">
        <v>190</v>
      </c>
      <c r="N333" s="332">
        <v>0.025</v>
      </c>
      <c r="O333" s="318" t="s">
        <v>191</v>
      </c>
      <c r="P333" s="321">
        <v>0.2</v>
      </c>
      <c r="Q333" s="318" t="str">
        <f>IFERROR(VLOOKUP(F333,'Cadastro de assessores'!A:B,2,FALSE),"Não Cadastrado")</f>
        <v>28411</v>
      </c>
      <c r="R333" s="318" t="s">
        <v>111</v>
      </c>
      <c r="S333" s="72">
        <v>44414.0</v>
      </c>
      <c r="T333" s="63"/>
      <c r="U333" s="50" t="s">
        <v>3419</v>
      </c>
      <c r="V333" s="45" t="s">
        <v>113</v>
      </c>
      <c r="W333" s="5" t="s">
        <v>2099</v>
      </c>
      <c r="X333" s="45" t="s">
        <v>864</v>
      </c>
      <c r="Y333" s="51" t="str">
        <f t="shared" si="3"/>
        <v>Ativo</v>
      </c>
      <c r="Z333" s="324"/>
      <c r="AA333" s="95" t="str">
        <f t="shared" si="7"/>
        <v>Varejo</v>
      </c>
      <c r="AB333" s="13" t="s">
        <v>124</v>
      </c>
      <c r="AC333" s="95"/>
      <c r="AD333" s="45" t="s">
        <v>3420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70"/>
      <c r="AY333" s="170"/>
      <c r="AZ333" s="41"/>
      <c r="BA333" s="170">
        <v>122762.88</v>
      </c>
      <c r="BB333" s="170">
        <v>124855.65</v>
      </c>
      <c r="BC333" s="170">
        <v>120610.95</v>
      </c>
      <c r="BD333" s="170">
        <v>122411.16</v>
      </c>
      <c r="BE333" s="170">
        <v>129931.21</v>
      </c>
      <c r="BF333" s="170">
        <v>130378.12</v>
      </c>
      <c r="BG333" s="170">
        <v>125460.79</v>
      </c>
      <c r="BH333" s="170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6" t="s">
        <v>2523</v>
      </c>
      <c r="B334" s="393" t="s">
        <v>3421</v>
      </c>
      <c r="C334" s="394" t="s">
        <v>3422</v>
      </c>
      <c r="D334" s="318" t="s">
        <v>2526</v>
      </c>
      <c r="E334" s="318" t="s">
        <v>29</v>
      </c>
      <c r="F334" s="355" t="s">
        <v>2527</v>
      </c>
      <c r="G334" s="44" t="str">
        <f t="shared" si="1"/>
        <v>Augusto</v>
      </c>
      <c r="H334" s="164" t="s">
        <v>147</v>
      </c>
      <c r="I334" s="51" t="s">
        <v>220</v>
      </c>
      <c r="J334" s="318" t="str">
        <f t="shared" si="2"/>
        <v>Sim</v>
      </c>
      <c r="K334" s="395">
        <v>43675.0</v>
      </c>
      <c r="L334" s="355"/>
      <c r="M334" s="95" t="s">
        <v>41</v>
      </c>
      <c r="N334" s="396">
        <v>0.01</v>
      </c>
      <c r="O334" s="318" t="s">
        <v>42</v>
      </c>
      <c r="P334" s="321">
        <v>0.1</v>
      </c>
      <c r="Q334" s="355" t="str">
        <f>IFERROR(VLOOKUP(F334,'Cadastro de assessores'!A:B,2,FALSE),"Não Cadastrado")</f>
        <v>17573</v>
      </c>
      <c r="R334" s="389" t="s">
        <v>147</v>
      </c>
      <c r="S334" s="395">
        <v>43649.0</v>
      </c>
      <c r="T334" s="397" t="s">
        <v>2566</v>
      </c>
      <c r="U334" s="41"/>
      <c r="V334" s="45" t="s">
        <v>113</v>
      </c>
      <c r="W334" s="398" t="s">
        <v>3423</v>
      </c>
      <c r="X334" s="355" t="s">
        <v>29</v>
      </c>
      <c r="Y334" s="51" t="str">
        <f t="shared" si="3"/>
        <v>Inativo</v>
      </c>
      <c r="Z334" s="324"/>
      <c r="AA334" s="95" t="str">
        <f t="shared" si="7"/>
        <v/>
      </c>
      <c r="AB334" s="13" t="s">
        <v>124</v>
      </c>
      <c r="AC334" s="95"/>
      <c r="AD334" s="355" t="s">
        <v>3099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70"/>
      <c r="BF334" s="170">
        <v>0.0</v>
      </c>
      <c r="BG334" s="170">
        <v>0.0</v>
      </c>
      <c r="BH334" s="170">
        <v>0.0</v>
      </c>
      <c r="BI334" s="326" t="s">
        <v>2543</v>
      </c>
      <c r="BJ334" s="326">
        <v>0.0</v>
      </c>
      <c r="BK334" s="326" t="s">
        <v>2543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6" t="s">
        <v>2523</v>
      </c>
      <c r="B335" s="393" t="s">
        <v>3424</v>
      </c>
      <c r="C335" s="394" t="s">
        <v>3425</v>
      </c>
      <c r="D335" s="318" t="s">
        <v>56</v>
      </c>
      <c r="E335" s="318" t="s">
        <v>29</v>
      </c>
      <c r="F335" s="355" t="s">
        <v>3426</v>
      </c>
      <c r="G335" s="44" t="str">
        <f t="shared" si="1"/>
        <v>Augusto</v>
      </c>
      <c r="H335" s="164" t="s">
        <v>147</v>
      </c>
      <c r="I335" s="51" t="s">
        <v>220</v>
      </c>
      <c r="J335" s="318" t="str">
        <f t="shared" si="2"/>
        <v>Não</v>
      </c>
      <c r="K335" s="395"/>
      <c r="L335" s="355"/>
      <c r="M335" s="95" t="s">
        <v>112</v>
      </c>
      <c r="N335" s="396">
        <v>0.012</v>
      </c>
      <c r="O335" s="318" t="s">
        <v>2528</v>
      </c>
      <c r="P335" s="321">
        <v>0.0</v>
      </c>
      <c r="Q335" s="355">
        <f>IFERROR(VLOOKUP(F335,'Cadastro de assessores'!A:B,2,FALSE),"Não Cadastrado")</f>
        <v>12363</v>
      </c>
      <c r="R335" s="95"/>
      <c r="S335" s="395"/>
      <c r="T335" s="397"/>
      <c r="U335" s="397"/>
      <c r="V335" s="45" t="s">
        <v>113</v>
      </c>
      <c r="W335" s="398" t="s">
        <v>3427</v>
      </c>
      <c r="X335" s="355"/>
      <c r="Y335" s="51" t="str">
        <f t="shared" si="3"/>
        <v>Inativo</v>
      </c>
      <c r="Z335" s="324"/>
      <c r="AA335" s="95" t="str">
        <f t="shared" si="7"/>
        <v/>
      </c>
      <c r="AB335" s="13" t="s">
        <v>124</v>
      </c>
      <c r="AC335" s="95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70"/>
      <c r="BF335" s="170"/>
      <c r="BG335" s="170"/>
      <c r="BH335" s="170"/>
      <c r="BI335" s="326"/>
      <c r="BJ335" s="326"/>
      <c r="BK335" s="326" t="s">
        <v>2543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6" t="s">
        <v>2523</v>
      </c>
      <c r="B336" s="366" t="s">
        <v>3428</v>
      </c>
      <c r="C336" s="329" t="s">
        <v>3429</v>
      </c>
      <c r="D336" s="318" t="s">
        <v>18</v>
      </c>
      <c r="E336" s="318" t="s">
        <v>175</v>
      </c>
      <c r="F336" s="95" t="s">
        <v>176</v>
      </c>
      <c r="G336" s="44" t="str">
        <f t="shared" si="1"/>
        <v>Augusto</v>
      </c>
      <c r="H336" s="330" t="s">
        <v>186</v>
      </c>
      <c r="I336" s="46" t="s">
        <v>24</v>
      </c>
      <c r="J336" s="318" t="str">
        <f t="shared" si="2"/>
        <v>Não</v>
      </c>
      <c r="K336" s="331">
        <v>44278.0</v>
      </c>
      <c r="L336" s="331">
        <v>44322.0</v>
      </c>
      <c r="M336" s="95" t="s">
        <v>41</v>
      </c>
      <c r="N336" s="332">
        <v>0.015</v>
      </c>
      <c r="O336" s="318" t="s">
        <v>42</v>
      </c>
      <c r="P336" s="321">
        <v>0.1</v>
      </c>
      <c r="Q336" s="95" t="str">
        <f>IFERROR(VLOOKUP(F336,'Cadastro de assessores'!A:B,2,FALSE),"Não Cadastrado")</f>
        <v>250</v>
      </c>
      <c r="R336" s="95" t="s">
        <v>2540</v>
      </c>
      <c r="S336" s="331">
        <v>44278.0</v>
      </c>
      <c r="T336" s="168"/>
      <c r="U336" s="168"/>
      <c r="V336" s="45" t="s">
        <v>365</v>
      </c>
      <c r="W336" s="13" t="s">
        <v>3430</v>
      </c>
      <c r="X336" s="163" t="s">
        <v>179</v>
      </c>
      <c r="Y336" s="51" t="str">
        <f t="shared" si="3"/>
        <v>Encerrado</v>
      </c>
      <c r="Z336" s="324"/>
      <c r="AA336" s="95" t="str">
        <f t="shared" si="7"/>
        <v/>
      </c>
      <c r="AB336" s="95"/>
      <c r="AC336" s="95"/>
      <c r="AD336" s="95" t="s">
        <v>2586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70"/>
      <c r="AS336" s="170">
        <v>902992.55</v>
      </c>
      <c r="AT336" s="170">
        <v>638974.92</v>
      </c>
      <c r="AU336" s="170">
        <v>432462.17</v>
      </c>
      <c r="AV336" s="170">
        <v>19321.39</v>
      </c>
      <c r="AW336" s="170"/>
      <c r="AX336" s="335"/>
      <c r="AY336" s="335"/>
      <c r="AZ336" s="335"/>
      <c r="BA336" s="170"/>
      <c r="BB336" s="170"/>
      <c r="BC336" s="170"/>
      <c r="BD336" s="170"/>
      <c r="BE336" s="170"/>
      <c r="BF336" s="170">
        <v>0.0</v>
      </c>
      <c r="BG336" s="170">
        <v>0.0</v>
      </c>
      <c r="BH336" s="170">
        <v>0.0</v>
      </c>
      <c r="BI336" s="170" t="s">
        <v>2543</v>
      </c>
      <c r="BJ336" s="170">
        <v>0.0</v>
      </c>
      <c r="BK336" s="170" t="s">
        <v>2543</v>
      </c>
      <c r="BL336" s="170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6" t="s">
        <v>2523</v>
      </c>
      <c r="B337" s="234" t="s">
        <v>3431</v>
      </c>
      <c r="C337" s="218" t="s">
        <v>3432</v>
      </c>
      <c r="D337" s="318" t="s">
        <v>18</v>
      </c>
      <c r="E337" s="318" t="s">
        <v>175</v>
      </c>
      <c r="F337" s="318" t="s">
        <v>197</v>
      </c>
      <c r="G337" s="44" t="str">
        <f t="shared" si="1"/>
        <v>Augusto</v>
      </c>
      <c r="H337" s="164" t="s">
        <v>147</v>
      </c>
      <c r="I337" s="51" t="s">
        <v>220</v>
      </c>
      <c r="J337" s="318" t="str">
        <f t="shared" si="2"/>
        <v>Não</v>
      </c>
      <c r="K337" s="319">
        <v>44280.0</v>
      </c>
      <c r="L337" s="45"/>
      <c r="M337" s="95" t="s">
        <v>51</v>
      </c>
      <c r="N337" s="320">
        <v>0.007</v>
      </c>
      <c r="O337" s="318" t="s">
        <v>2528</v>
      </c>
      <c r="P337" s="321">
        <v>0.0</v>
      </c>
      <c r="Q337" s="318" t="str">
        <f>IFERROR(VLOOKUP(F337,'Cadastro de assessores'!A:B,2,FALSE),"Não Cadastrado")</f>
        <v>28411</v>
      </c>
      <c r="R337" s="318" t="s">
        <v>111</v>
      </c>
      <c r="S337" s="319">
        <v>44238.0</v>
      </c>
      <c r="T337" s="63"/>
      <c r="U337" s="168" t="s">
        <v>2903</v>
      </c>
      <c r="V337" s="45" t="s">
        <v>365</v>
      </c>
      <c r="W337" s="13" t="s">
        <v>3433</v>
      </c>
      <c r="X337" s="163" t="s">
        <v>179</v>
      </c>
      <c r="Y337" s="51" t="str">
        <f t="shared" si="3"/>
        <v>Ativo</v>
      </c>
      <c r="Z337" s="324"/>
      <c r="AA337" s="95" t="str">
        <f t="shared" si="7"/>
        <v>Varejo</v>
      </c>
      <c r="AB337" s="13" t="s">
        <v>124</v>
      </c>
      <c r="AC337" s="95"/>
      <c r="AD337" s="95" t="s">
        <v>2746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70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70">
        <v>652020.47</v>
      </c>
      <c r="AY337" s="170">
        <v>706243.54</v>
      </c>
      <c r="AZ337" s="170">
        <v>734919.45</v>
      </c>
      <c r="BA337" s="170">
        <v>715827.76</v>
      </c>
      <c r="BB337" s="170">
        <v>686011.65</v>
      </c>
      <c r="BC337" s="170">
        <v>771240.46</v>
      </c>
      <c r="BD337" s="170">
        <v>771968.7</v>
      </c>
      <c r="BE337" s="170">
        <v>794167.88</v>
      </c>
      <c r="BF337" s="170">
        <v>805984.03</v>
      </c>
      <c r="BG337" s="170">
        <v>839673.71</v>
      </c>
      <c r="BH337" s="170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6" t="s">
        <v>2523</v>
      </c>
      <c r="B338" s="61" t="s">
        <v>3434</v>
      </c>
      <c r="C338" s="328" t="s">
        <v>3435</v>
      </c>
      <c r="D338" s="318" t="s">
        <v>18</v>
      </c>
      <c r="E338" s="318" t="s">
        <v>175</v>
      </c>
      <c r="F338" s="95" t="s">
        <v>176</v>
      </c>
      <c r="G338" s="44" t="str">
        <f t="shared" si="1"/>
        <v>Augusto</v>
      </c>
      <c r="H338" s="164" t="s">
        <v>111</v>
      </c>
      <c r="I338" s="46" t="s">
        <v>24</v>
      </c>
      <c r="J338" s="318" t="str">
        <f t="shared" si="2"/>
        <v>Não</v>
      </c>
      <c r="K338" s="72">
        <v>45040.0</v>
      </c>
      <c r="L338" s="45"/>
      <c r="M338" s="95" t="s">
        <v>190</v>
      </c>
      <c r="N338" s="320">
        <v>0.025</v>
      </c>
      <c r="O338" s="318" t="s">
        <v>191</v>
      </c>
      <c r="P338" s="321">
        <v>0.2</v>
      </c>
      <c r="Q338" s="318"/>
      <c r="R338" s="318"/>
      <c r="S338" s="72"/>
      <c r="T338" s="168"/>
      <c r="U338" s="168"/>
      <c r="V338" s="45" t="s">
        <v>113</v>
      </c>
      <c r="W338" s="5" t="s">
        <v>3436</v>
      </c>
      <c r="X338" s="5" t="s">
        <v>179</v>
      </c>
      <c r="Y338" s="51" t="str">
        <f t="shared" si="3"/>
        <v>Ativo</v>
      </c>
      <c r="Z338" s="324"/>
      <c r="AA338" s="95" t="str">
        <f t="shared" si="7"/>
        <v/>
      </c>
      <c r="AB338" s="13" t="s">
        <v>124</v>
      </c>
      <c r="AC338" s="95"/>
      <c r="AD338" s="95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70"/>
      <c r="AS338" s="325"/>
      <c r="AT338" s="325"/>
      <c r="AU338" s="325"/>
      <c r="AV338" s="325"/>
      <c r="AW338" s="325"/>
      <c r="AX338" s="170"/>
      <c r="AY338" s="170"/>
      <c r="AZ338" s="170"/>
      <c r="BA338" s="170"/>
      <c r="BB338" s="170"/>
      <c r="BC338" s="170"/>
      <c r="BD338" s="170"/>
      <c r="BE338" s="170"/>
      <c r="BF338" s="170"/>
      <c r="BG338" s="170"/>
      <c r="BH338" s="170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6" t="s">
        <v>2523</v>
      </c>
      <c r="B339" s="61" t="s">
        <v>3434</v>
      </c>
      <c r="C339" s="328" t="s">
        <v>3437</v>
      </c>
      <c r="D339" s="318" t="s">
        <v>18</v>
      </c>
      <c r="E339" s="318" t="s">
        <v>175</v>
      </c>
      <c r="F339" s="95" t="s">
        <v>176</v>
      </c>
      <c r="G339" s="44" t="str">
        <f t="shared" si="1"/>
        <v>Breno</v>
      </c>
      <c r="H339" s="164" t="s">
        <v>111</v>
      </c>
      <c r="I339" s="46" t="s">
        <v>24</v>
      </c>
      <c r="J339" s="318" t="str">
        <f t="shared" si="2"/>
        <v>Não</v>
      </c>
      <c r="K339" s="72">
        <v>44644.0</v>
      </c>
      <c r="L339" s="45"/>
      <c r="M339" s="95" t="s">
        <v>112</v>
      </c>
      <c r="N339" s="320">
        <v>0.012</v>
      </c>
      <c r="O339" s="318" t="s">
        <v>2528</v>
      </c>
      <c r="P339" s="321">
        <v>0.0</v>
      </c>
      <c r="Q339" s="318" t="str">
        <f>IFERROR(VLOOKUP(F339,'Cadastro de assessores'!A:B,2,FALSE),"Não Cadastrado")</f>
        <v>250</v>
      </c>
      <c r="R339" s="318" t="s">
        <v>111</v>
      </c>
      <c r="S339" s="72">
        <v>44644.0</v>
      </c>
      <c r="T339" s="168"/>
      <c r="U339" s="168"/>
      <c r="V339" s="45" t="s">
        <v>113</v>
      </c>
      <c r="W339" s="5" t="s">
        <v>3436</v>
      </c>
      <c r="X339" s="163" t="s">
        <v>179</v>
      </c>
      <c r="Y339" s="51" t="str">
        <f t="shared" si="3"/>
        <v>Ativo</v>
      </c>
      <c r="Z339" s="324"/>
      <c r="AA339" s="95" t="str">
        <f t="shared" si="7"/>
        <v>Varejo</v>
      </c>
      <c r="AB339" s="13" t="s">
        <v>124</v>
      </c>
      <c r="AC339" s="95"/>
      <c r="AD339" s="95" t="s">
        <v>2586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70"/>
      <c r="AS339" s="325"/>
      <c r="AT339" s="325"/>
      <c r="AU339" s="325"/>
      <c r="AV339" s="325"/>
      <c r="AW339" s="325"/>
      <c r="AX339" s="170"/>
      <c r="AY339" s="170"/>
      <c r="AZ339" s="170"/>
      <c r="BA339" s="170"/>
      <c r="BB339" s="170"/>
      <c r="BC339" s="170"/>
      <c r="BD339" s="170"/>
      <c r="BE339" s="170"/>
      <c r="BF339" s="170"/>
      <c r="BG339" s="170">
        <v>615955.51</v>
      </c>
      <c r="BH339" s="170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2523</v>
      </c>
      <c r="B340" s="55" t="s">
        <v>3434</v>
      </c>
      <c r="C340" s="21" t="s">
        <v>3438</v>
      </c>
      <c r="D340" s="323" t="s">
        <v>18</v>
      </c>
      <c r="E340" s="323" t="s">
        <v>175</v>
      </c>
      <c r="F340" s="95" t="s">
        <v>176</v>
      </c>
      <c r="G340" s="44" t="str">
        <f t="shared" si="1"/>
        <v>Augusto</v>
      </c>
      <c r="H340" s="330" t="s">
        <v>111</v>
      </c>
      <c r="I340" s="51" t="s">
        <v>24</v>
      </c>
      <c r="J340" s="318" t="str">
        <f t="shared" si="2"/>
        <v>Não</v>
      </c>
      <c r="K340" s="82">
        <v>45363.0</v>
      </c>
      <c r="L340" s="45"/>
      <c r="M340" s="13" t="s">
        <v>385</v>
      </c>
      <c r="N340" s="380">
        <v>0.005</v>
      </c>
      <c r="O340" s="323" t="s">
        <v>2528</v>
      </c>
      <c r="P340" s="381">
        <v>0.0</v>
      </c>
      <c r="Q340" s="318"/>
      <c r="R340" s="318"/>
      <c r="S340" s="72"/>
      <c r="T340" s="168"/>
      <c r="U340" s="334" t="s">
        <v>3439</v>
      </c>
      <c r="V340" s="24" t="s">
        <v>113</v>
      </c>
      <c r="W340" s="5" t="s">
        <v>3436</v>
      </c>
      <c r="X340" s="163" t="s">
        <v>179</v>
      </c>
      <c r="Y340" s="51" t="str">
        <f t="shared" si="3"/>
        <v>Inativo</v>
      </c>
      <c r="Z340" s="324"/>
      <c r="AA340" s="95"/>
      <c r="AB340" s="13" t="s">
        <v>124</v>
      </c>
      <c r="AC340" s="95"/>
      <c r="AD340" s="95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70"/>
      <c r="AS340" s="325"/>
      <c r="AT340" s="325"/>
      <c r="AU340" s="325"/>
      <c r="AV340" s="325"/>
      <c r="AW340" s="325"/>
      <c r="AX340" s="170"/>
      <c r="AY340" s="170"/>
      <c r="AZ340" s="170"/>
      <c r="BA340" s="170"/>
      <c r="BB340" s="170"/>
      <c r="BC340" s="170"/>
      <c r="BD340" s="170"/>
      <c r="BE340" s="170"/>
      <c r="BF340" s="170"/>
      <c r="BG340" s="170"/>
      <c r="BH340" s="170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6" t="s">
        <v>2523</v>
      </c>
      <c r="B341" s="238" t="s">
        <v>3440</v>
      </c>
      <c r="C341" s="329" t="s">
        <v>3441</v>
      </c>
      <c r="D341" s="318" t="s">
        <v>2526</v>
      </c>
      <c r="E341" s="318" t="s">
        <v>29</v>
      </c>
      <c r="F341" s="95" t="s">
        <v>2539</v>
      </c>
      <c r="G341" s="44" t="str">
        <f t="shared" si="1"/>
        <v>Augusto</v>
      </c>
      <c r="H341" s="330" t="s">
        <v>186</v>
      </c>
      <c r="I341" s="46" t="s">
        <v>24</v>
      </c>
      <c r="J341" s="318" t="str">
        <f t="shared" si="2"/>
        <v>Não</v>
      </c>
      <c r="K341" s="331">
        <v>43607.0</v>
      </c>
      <c r="L341" s="331">
        <v>44448.0</v>
      </c>
      <c r="M341" s="95" t="s">
        <v>41</v>
      </c>
      <c r="N341" s="332">
        <v>0.01</v>
      </c>
      <c r="O341" s="318" t="s">
        <v>42</v>
      </c>
      <c r="P341" s="321">
        <v>0.1</v>
      </c>
      <c r="Q341" s="95" t="str">
        <f>IFERROR(VLOOKUP(F341,'Cadastro de assessores'!A:B,2,FALSE),"Não Cadastrado")</f>
        <v>2971</v>
      </c>
      <c r="R341" s="95" t="s">
        <v>2540</v>
      </c>
      <c r="S341" s="331">
        <v>43607.0</v>
      </c>
      <c r="T341" s="168"/>
      <c r="U341" s="74"/>
      <c r="V341" s="45" t="s">
        <v>113</v>
      </c>
      <c r="W341" s="13" t="s">
        <v>3442</v>
      </c>
      <c r="X341" s="95" t="s">
        <v>29</v>
      </c>
      <c r="Y341" s="51" t="str">
        <f t="shared" si="3"/>
        <v>Encerrado</v>
      </c>
      <c r="Z341" s="324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2918</v>
      </c>
      <c r="AE341" s="170">
        <v>1036574.26</v>
      </c>
      <c r="AF341" s="170">
        <v>1008979.05</v>
      </c>
      <c r="AG341" s="170">
        <v>962090.78</v>
      </c>
      <c r="AH341" s="170">
        <v>976628.06</v>
      </c>
      <c r="AI341" s="170">
        <v>984391.65</v>
      </c>
      <c r="AJ341" s="170">
        <v>813260.29</v>
      </c>
      <c r="AK341" s="170">
        <v>829766.98</v>
      </c>
      <c r="AL341" s="170">
        <v>820529.95</v>
      </c>
      <c r="AM341" s="170">
        <v>811723.72</v>
      </c>
      <c r="AN341" s="170">
        <v>534566.21</v>
      </c>
      <c r="AO341" s="170">
        <v>549357.25</v>
      </c>
      <c r="AP341" s="170">
        <v>558000.06</v>
      </c>
      <c r="AQ341" s="170">
        <v>553644.42</v>
      </c>
      <c r="AR341" s="170">
        <v>545049.51</v>
      </c>
      <c r="AS341" s="170">
        <v>546450.87</v>
      </c>
      <c r="AT341" s="170">
        <v>548553.21</v>
      </c>
      <c r="AU341" s="170">
        <v>566018.01</v>
      </c>
      <c r="AV341" s="170">
        <v>553823.97</v>
      </c>
      <c r="AW341" s="170">
        <v>560239.4</v>
      </c>
      <c r="AX341" s="170">
        <v>560039.44</v>
      </c>
      <c r="AY341" s="170">
        <v>558892.47</v>
      </c>
      <c r="AZ341" s="170">
        <v>555581.44</v>
      </c>
      <c r="BA341" s="170">
        <v>552879.15</v>
      </c>
      <c r="BB341" s="170"/>
      <c r="BC341" s="170"/>
      <c r="BD341" s="170"/>
      <c r="BE341" s="170"/>
      <c r="BF341" s="170">
        <v>0.0</v>
      </c>
      <c r="BG341" s="170">
        <v>0.0</v>
      </c>
      <c r="BH341" s="170">
        <v>0.0</v>
      </c>
      <c r="BI341" s="337" t="s">
        <v>2543</v>
      </c>
      <c r="BJ341" s="170">
        <v>0.0</v>
      </c>
      <c r="BK341" s="170" t="s">
        <v>2543</v>
      </c>
      <c r="BL341" s="170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6" t="s">
        <v>2523</v>
      </c>
      <c r="B342" s="61" t="s">
        <v>2130</v>
      </c>
      <c r="C342" s="328" t="s">
        <v>3443</v>
      </c>
      <c r="D342" s="318" t="s">
        <v>18</v>
      </c>
      <c r="E342" s="318" t="s">
        <v>175</v>
      </c>
      <c r="F342" s="318" t="s">
        <v>176</v>
      </c>
      <c r="G342" s="44" t="str">
        <f t="shared" si="1"/>
        <v>Augusto</v>
      </c>
      <c r="H342" s="164" t="s">
        <v>147</v>
      </c>
      <c r="I342" s="51" t="s">
        <v>220</v>
      </c>
      <c r="J342" s="318" t="str">
        <f t="shared" si="2"/>
        <v>Não</v>
      </c>
      <c r="K342" s="319">
        <v>44595.0</v>
      </c>
      <c r="L342" s="45"/>
      <c r="M342" s="95" t="s">
        <v>41</v>
      </c>
      <c r="N342" s="320">
        <v>0.015</v>
      </c>
      <c r="O342" s="318" t="s">
        <v>42</v>
      </c>
      <c r="P342" s="321">
        <v>0.1</v>
      </c>
      <c r="Q342" s="318" t="str">
        <f>IFERROR(VLOOKUP(F342,'Cadastro de assessores'!A:B,2,FALSE),"Não Cadastrado")</f>
        <v>250</v>
      </c>
      <c r="R342" s="318" t="s">
        <v>111</v>
      </c>
      <c r="S342" s="319">
        <v>44595.0</v>
      </c>
      <c r="T342" s="74"/>
      <c r="U342" s="168" t="s">
        <v>3444</v>
      </c>
      <c r="V342" s="45" t="s">
        <v>113</v>
      </c>
      <c r="W342" s="5" t="s">
        <v>2132</v>
      </c>
      <c r="X342" s="163" t="s">
        <v>179</v>
      </c>
      <c r="Y342" s="51" t="str">
        <f t="shared" si="3"/>
        <v>Ativo</v>
      </c>
      <c r="Z342" s="324"/>
      <c r="AA342" s="95" t="str">
        <f t="shared" si="8"/>
        <v>Varejo</v>
      </c>
      <c r="AB342" s="13" t="s">
        <v>124</v>
      </c>
      <c r="AC342" s="95"/>
      <c r="AD342" s="95" t="s">
        <v>2586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70"/>
      <c r="AS342" s="325"/>
      <c r="AT342" s="325"/>
      <c r="AU342" s="325"/>
      <c r="AV342" s="325"/>
      <c r="AW342" s="325"/>
      <c r="AX342" s="170"/>
      <c r="AY342" s="170"/>
      <c r="AZ342" s="170"/>
      <c r="BA342" s="170"/>
      <c r="BB342" s="170"/>
      <c r="BC342" s="170"/>
      <c r="BD342" s="170"/>
      <c r="BE342" s="170"/>
      <c r="BF342" s="170">
        <v>89854.71</v>
      </c>
      <c r="BG342" s="170">
        <v>93377.16</v>
      </c>
      <c r="BH342" s="170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6" t="s">
        <v>2523</v>
      </c>
      <c r="B343" s="61" t="s">
        <v>2130</v>
      </c>
      <c r="C343" s="328" t="s">
        <v>3445</v>
      </c>
      <c r="D343" s="318" t="s">
        <v>18</v>
      </c>
      <c r="E343" s="318" t="s">
        <v>175</v>
      </c>
      <c r="F343" s="318" t="s">
        <v>176</v>
      </c>
      <c r="G343" s="44" t="str">
        <f t="shared" si="1"/>
        <v>Augusto</v>
      </c>
      <c r="H343" s="164" t="s">
        <v>147</v>
      </c>
      <c r="I343" s="51" t="s">
        <v>220</v>
      </c>
      <c r="J343" s="318" t="str">
        <f t="shared" si="2"/>
        <v>Não</v>
      </c>
      <c r="K343" s="318"/>
      <c r="L343" s="45"/>
      <c r="M343" s="45" t="s">
        <v>2890</v>
      </c>
      <c r="N343" s="320">
        <v>0.01</v>
      </c>
      <c r="O343" s="318" t="s">
        <v>2528</v>
      </c>
      <c r="P343" s="321">
        <v>0.0</v>
      </c>
      <c r="Q343" s="318" t="str">
        <f>IFERROR(VLOOKUP(F343,'Cadastro de assessores'!A:B,2,FALSE),"Não Cadastrado")</f>
        <v>250</v>
      </c>
      <c r="R343" s="318" t="s">
        <v>2577</v>
      </c>
      <c r="S343" s="95" t="s">
        <v>2577</v>
      </c>
      <c r="T343" s="168"/>
      <c r="U343" s="168"/>
      <c r="V343" s="45" t="s">
        <v>113</v>
      </c>
      <c r="W343" s="5" t="s">
        <v>2132</v>
      </c>
      <c r="X343" s="163" t="s">
        <v>179</v>
      </c>
      <c r="Y343" s="51" t="str">
        <f t="shared" si="3"/>
        <v>Inativo</v>
      </c>
      <c r="Z343" s="324"/>
      <c r="AA343" s="95" t="str">
        <f t="shared" si="8"/>
        <v/>
      </c>
      <c r="AB343" s="13" t="s">
        <v>115</v>
      </c>
      <c r="AC343" s="95"/>
      <c r="AD343" s="95" t="s">
        <v>2586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70"/>
      <c r="AS343" s="325"/>
      <c r="AT343" s="325"/>
      <c r="AU343" s="325"/>
      <c r="AV343" s="325"/>
      <c r="AW343" s="325"/>
      <c r="AX343" s="170"/>
      <c r="AY343" s="170"/>
      <c r="AZ343" s="170"/>
      <c r="BA343" s="170"/>
      <c r="BB343" s="170"/>
      <c r="BC343" s="170"/>
      <c r="BD343" s="170"/>
      <c r="BE343" s="170"/>
      <c r="BF343" s="170">
        <v>0.0</v>
      </c>
      <c r="BG343" s="170">
        <v>0.0</v>
      </c>
      <c r="BH343" s="170">
        <v>0.0</v>
      </c>
      <c r="BI343" s="326" t="s">
        <v>2543</v>
      </c>
      <c r="BJ343" s="326">
        <v>0.0</v>
      </c>
      <c r="BK343" s="326" t="s">
        <v>2543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6" t="s">
        <v>2523</v>
      </c>
      <c r="B344" s="234" t="s">
        <v>3446</v>
      </c>
      <c r="C344" s="329" t="s">
        <v>3447</v>
      </c>
      <c r="D344" s="318" t="s">
        <v>2636</v>
      </c>
      <c r="E344" s="318" t="s">
        <v>29</v>
      </c>
      <c r="F344" s="95" t="s">
        <v>2636</v>
      </c>
      <c r="G344" s="44" t="str">
        <f t="shared" si="1"/>
        <v>Augusto</v>
      </c>
      <c r="H344" s="330" t="s">
        <v>186</v>
      </c>
      <c r="I344" s="46" t="s">
        <v>24</v>
      </c>
      <c r="J344" s="318" t="str">
        <f t="shared" si="2"/>
        <v>Não</v>
      </c>
      <c r="K344" s="331">
        <v>43990.0</v>
      </c>
      <c r="L344" s="331">
        <v>44425.0</v>
      </c>
      <c r="M344" s="95" t="s">
        <v>190</v>
      </c>
      <c r="N344" s="332">
        <v>0.025</v>
      </c>
      <c r="O344" s="318" t="s">
        <v>191</v>
      </c>
      <c r="P344" s="321">
        <v>0.2</v>
      </c>
      <c r="Q344" s="95" t="str">
        <f>IFERROR(VLOOKUP(F344,'Cadastro de assessores'!A:B,2,FALSE),"Não Cadastrado")</f>
        <v>22400</v>
      </c>
      <c r="R344" s="95" t="s">
        <v>2540</v>
      </c>
      <c r="S344" s="331">
        <v>43990.0</v>
      </c>
      <c r="T344" s="168"/>
      <c r="U344" s="168"/>
      <c r="V344" s="45" t="s">
        <v>113</v>
      </c>
      <c r="W344" s="13" t="s">
        <v>3448</v>
      </c>
      <c r="X344" s="95" t="s">
        <v>29</v>
      </c>
      <c r="Y344" s="51" t="str">
        <f t="shared" si="3"/>
        <v>Encerrado</v>
      </c>
      <c r="Z344" s="324"/>
      <c r="AA344" s="95" t="str">
        <f t="shared" si="8"/>
        <v/>
      </c>
      <c r="AB344" s="95"/>
      <c r="AC344" s="95"/>
      <c r="AD344" s="95" t="s">
        <v>3449</v>
      </c>
      <c r="AE344" s="170">
        <v>0.0</v>
      </c>
      <c r="AF344" s="170">
        <v>0.0</v>
      </c>
      <c r="AG344" s="170">
        <v>0.0</v>
      </c>
      <c r="AH344" s="170">
        <v>0.0</v>
      </c>
      <c r="AI344" s="170">
        <v>53304.93</v>
      </c>
      <c r="AJ344" s="170">
        <v>93660.76</v>
      </c>
      <c r="AK344" s="170">
        <v>112000.61</v>
      </c>
      <c r="AL344" s="170">
        <v>104193.81</v>
      </c>
      <c r="AM344" s="170">
        <v>97925.58</v>
      </c>
      <c r="AN344" s="170">
        <v>99160.52</v>
      </c>
      <c r="AO344" s="170">
        <v>113097.3</v>
      </c>
      <c r="AP344" s="170">
        <v>116761.44</v>
      </c>
      <c r="AQ344" s="170">
        <v>111357.92</v>
      </c>
      <c r="AR344" s="170">
        <v>104711.64</v>
      </c>
      <c r="AS344" s="170">
        <v>102348.31</v>
      </c>
      <c r="AT344" s="170">
        <v>110108.2</v>
      </c>
      <c r="AU344" s="170">
        <v>110017.32</v>
      </c>
      <c r="AV344" s="170">
        <v>110842.62</v>
      </c>
      <c r="AW344" s="170">
        <v>115578.85</v>
      </c>
      <c r="AX344" s="170">
        <v>114235.82</v>
      </c>
      <c r="AY344" s="170">
        <v>110571.37</v>
      </c>
      <c r="AZ344" s="170">
        <v>104698.62</v>
      </c>
      <c r="BA344" s="170">
        <v>82266.66</v>
      </c>
      <c r="BB344" s="170"/>
      <c r="BC344" s="170"/>
      <c r="BD344" s="170"/>
      <c r="BE344" s="170"/>
      <c r="BF344" s="170">
        <v>0.0</v>
      </c>
      <c r="BG344" s="170">
        <v>0.0</v>
      </c>
      <c r="BH344" s="170">
        <v>0.0</v>
      </c>
      <c r="BI344" s="170" t="s">
        <v>2543</v>
      </c>
      <c r="BJ344" s="170">
        <v>0.0</v>
      </c>
      <c r="BK344" s="170" t="s">
        <v>2543</v>
      </c>
      <c r="BL344" s="170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6" t="s">
        <v>2523</v>
      </c>
      <c r="B345" s="42" t="s">
        <v>3450</v>
      </c>
      <c r="C345" s="364" t="s">
        <v>3451</v>
      </c>
      <c r="D345" s="318" t="s">
        <v>18</v>
      </c>
      <c r="E345" s="318" t="s">
        <v>175</v>
      </c>
      <c r="F345" s="95" t="s">
        <v>2611</v>
      </c>
      <c r="G345" s="44" t="str">
        <f t="shared" si="1"/>
        <v>Augusto</v>
      </c>
      <c r="H345" s="330" t="s">
        <v>186</v>
      </c>
      <c r="I345" s="46" t="s">
        <v>24</v>
      </c>
      <c r="J345" s="318" t="str">
        <f t="shared" si="2"/>
        <v>Não</v>
      </c>
      <c r="K345" s="331">
        <v>44322.0</v>
      </c>
      <c r="L345" s="72">
        <v>44634.0</v>
      </c>
      <c r="M345" s="95" t="s">
        <v>112</v>
      </c>
      <c r="N345" s="332">
        <v>0.012</v>
      </c>
      <c r="O345" s="318" t="s">
        <v>2528</v>
      </c>
      <c r="P345" s="321">
        <v>0.0</v>
      </c>
      <c r="Q345" s="95" t="str">
        <f>IFERROR(VLOOKUP(F345,'Cadastro de assessores'!A:B,2,FALSE),"Não Cadastrado")</f>
        <v>22066</v>
      </c>
      <c r="R345" s="95" t="s">
        <v>2540</v>
      </c>
      <c r="S345" s="331">
        <v>44322.0</v>
      </c>
      <c r="T345" s="97"/>
      <c r="U345" s="50" t="s">
        <v>3452</v>
      </c>
      <c r="V345" s="45" t="s">
        <v>113</v>
      </c>
      <c r="W345" s="5" t="s">
        <v>3453</v>
      </c>
      <c r="X345" s="163" t="s">
        <v>179</v>
      </c>
      <c r="Y345" s="51" t="str">
        <f t="shared" si="3"/>
        <v>Encerrado</v>
      </c>
      <c r="Z345" s="324"/>
      <c r="AA345" s="95" t="str">
        <f t="shared" si="8"/>
        <v>Varejo</v>
      </c>
      <c r="AB345" s="13" t="s">
        <v>124</v>
      </c>
      <c r="AC345" s="95"/>
      <c r="AD345" s="95" t="s">
        <v>3015</v>
      </c>
      <c r="AE345" s="190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90"/>
      <c r="AP345" s="190"/>
      <c r="AQ345" s="190"/>
      <c r="AR345" s="170"/>
      <c r="AS345" s="170"/>
      <c r="AT345" s="170"/>
      <c r="AU345" s="170"/>
      <c r="AV345" s="170"/>
      <c r="AW345" s="170">
        <v>115212.58</v>
      </c>
      <c r="AX345" s="170">
        <v>121490.1</v>
      </c>
      <c r="AY345" s="170">
        <v>125887.2</v>
      </c>
      <c r="AZ345" s="170">
        <v>123643.26</v>
      </c>
      <c r="BA345" s="170">
        <v>107050.14</v>
      </c>
      <c r="BB345" s="170">
        <v>117867.2</v>
      </c>
      <c r="BC345" s="170">
        <v>116259.01</v>
      </c>
      <c r="BD345" s="170">
        <v>116143.11</v>
      </c>
      <c r="BE345" s="170">
        <v>117357.67</v>
      </c>
      <c r="BF345" s="170">
        <v>118082.79</v>
      </c>
      <c r="BG345" s="170">
        <v>121123.48</v>
      </c>
      <c r="BH345" s="170">
        <v>211.61</v>
      </c>
      <c r="BI345" s="170" t="s">
        <v>2543</v>
      </c>
      <c r="BJ345" s="170">
        <v>0.0</v>
      </c>
      <c r="BK345" s="170" t="s">
        <v>2543</v>
      </c>
      <c r="BL345" s="170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6" t="s">
        <v>2523</v>
      </c>
      <c r="B346" s="234" t="s">
        <v>2152</v>
      </c>
      <c r="C346" s="218" t="s">
        <v>3454</v>
      </c>
      <c r="D346" s="318" t="s">
        <v>18</v>
      </c>
      <c r="E346" s="318" t="s">
        <v>175</v>
      </c>
      <c r="F346" s="318" t="s">
        <v>176</v>
      </c>
      <c r="G346" s="44" t="str">
        <f t="shared" si="1"/>
        <v>Augusto</v>
      </c>
      <c r="H346" s="330" t="s">
        <v>147</v>
      </c>
      <c r="I346" s="51" t="s">
        <v>220</v>
      </c>
      <c r="J346" s="318" t="str">
        <f t="shared" si="2"/>
        <v>Não</v>
      </c>
      <c r="K346" s="319">
        <v>44280.0</v>
      </c>
      <c r="L346" s="45"/>
      <c r="M346" s="95" t="s">
        <v>270</v>
      </c>
      <c r="N346" s="332">
        <v>0.02</v>
      </c>
      <c r="O346" s="318" t="s">
        <v>42</v>
      </c>
      <c r="P346" s="321">
        <v>0.2</v>
      </c>
      <c r="Q346" s="318" t="str">
        <f>IFERROR(VLOOKUP(F346,'Cadastro de assessores'!A:B,2,FALSE),"Não Cadastrado")</f>
        <v>250</v>
      </c>
      <c r="R346" s="318" t="s">
        <v>111</v>
      </c>
      <c r="S346" s="319">
        <v>44280.0</v>
      </c>
      <c r="T346" s="63"/>
      <c r="U346" s="334" t="s">
        <v>3455</v>
      </c>
      <c r="V346" s="45" t="s">
        <v>113</v>
      </c>
      <c r="W346" s="13" t="s">
        <v>2154</v>
      </c>
      <c r="X346" s="13" t="s">
        <v>46</v>
      </c>
      <c r="Y346" s="51" t="str">
        <f t="shared" si="3"/>
        <v>Ativo</v>
      </c>
      <c r="Z346" s="324"/>
      <c r="AA346" s="95" t="str">
        <f t="shared" si="8"/>
        <v>Varejo</v>
      </c>
      <c r="AB346" s="13" t="s">
        <v>124</v>
      </c>
      <c r="AC346" s="95"/>
      <c r="AD346" s="95" t="s">
        <v>2573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70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70">
        <v>214149.48</v>
      </c>
      <c r="AY346" s="170">
        <v>161082.44</v>
      </c>
      <c r="AZ346" s="170">
        <v>156449.36</v>
      </c>
      <c r="BA346" s="170">
        <v>133454.28</v>
      </c>
      <c r="BB346" s="170">
        <v>145850.55</v>
      </c>
      <c r="BC346" s="170">
        <v>112475.22</v>
      </c>
      <c r="BD346" s="170">
        <v>112600.64</v>
      </c>
      <c r="BE346" s="170">
        <v>116273.5</v>
      </c>
      <c r="BF346" s="170">
        <v>117074.34</v>
      </c>
      <c r="BG346" s="170">
        <v>123136.74</v>
      </c>
      <c r="BH346" s="170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6" t="s">
        <v>2523</v>
      </c>
      <c r="B347" s="61" t="s">
        <v>2155</v>
      </c>
      <c r="C347" s="328" t="s">
        <v>3456</v>
      </c>
      <c r="D347" s="318" t="s">
        <v>18</v>
      </c>
      <c r="E347" s="318" t="s">
        <v>175</v>
      </c>
      <c r="F347" s="318" t="s">
        <v>197</v>
      </c>
      <c r="G347" s="44" t="str">
        <f t="shared" si="1"/>
        <v>Augusto</v>
      </c>
      <c r="H347" s="330" t="s">
        <v>147</v>
      </c>
      <c r="I347" s="51" t="s">
        <v>220</v>
      </c>
      <c r="J347" s="318" t="str">
        <f t="shared" si="2"/>
        <v>Não</v>
      </c>
      <c r="K347" s="319">
        <v>44615.0</v>
      </c>
      <c r="L347" s="45"/>
      <c r="M347" s="95" t="s">
        <v>112</v>
      </c>
      <c r="N347" s="332">
        <v>0.012</v>
      </c>
      <c r="O347" s="318" t="s">
        <v>2528</v>
      </c>
      <c r="P347" s="321">
        <v>0.0</v>
      </c>
      <c r="Q347" s="318" t="str">
        <f>IFERROR(VLOOKUP(F347,'Cadastro de assessores'!A:B,2,FALSE),"Não Cadastrado")</f>
        <v>28411</v>
      </c>
      <c r="R347" s="318" t="s">
        <v>111</v>
      </c>
      <c r="S347" s="319">
        <v>44615.0</v>
      </c>
      <c r="T347" s="50"/>
      <c r="U347" s="50"/>
      <c r="V347" s="45" t="s">
        <v>113</v>
      </c>
      <c r="W347" s="5" t="s">
        <v>2158</v>
      </c>
      <c r="X347" s="45" t="s">
        <v>46</v>
      </c>
      <c r="Y347" s="51" t="str">
        <f t="shared" si="3"/>
        <v>Ativo</v>
      </c>
      <c r="Z347" s="324"/>
      <c r="AA347" s="95" t="str">
        <f t="shared" si="8"/>
        <v>Varejo</v>
      </c>
      <c r="AB347" s="13" t="s">
        <v>124</v>
      </c>
      <c r="AC347" s="95"/>
      <c r="AD347" s="45" t="s">
        <v>3457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0"/>
      <c r="AP347" s="170"/>
      <c r="AQ347" s="170"/>
      <c r="AR347" s="325"/>
      <c r="AS347" s="325"/>
      <c r="AT347" s="325"/>
      <c r="AU347" s="325"/>
      <c r="AV347" s="325"/>
      <c r="AW347" s="170"/>
      <c r="AX347" s="170"/>
      <c r="AY347" s="170"/>
      <c r="AZ347" s="41"/>
      <c r="BA347" s="170"/>
      <c r="BB347" s="170"/>
      <c r="BC347" s="170"/>
      <c r="BD347" s="170"/>
      <c r="BE347" s="170"/>
      <c r="BF347" s="170">
        <v>169627.77</v>
      </c>
      <c r="BG347" s="170">
        <v>173550.07</v>
      </c>
      <c r="BH347" s="170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6" t="s">
        <v>2523</v>
      </c>
      <c r="B348" s="61" t="s">
        <v>3458</v>
      </c>
      <c r="C348" s="93">
        <v>4341602.0</v>
      </c>
      <c r="D348" s="318" t="s">
        <v>18</v>
      </c>
      <c r="E348" s="318" t="s">
        <v>175</v>
      </c>
      <c r="F348" s="93" t="s">
        <v>197</v>
      </c>
      <c r="G348" s="44" t="str">
        <f t="shared" si="1"/>
        <v>Augusto</v>
      </c>
      <c r="H348" s="164" t="s">
        <v>147</v>
      </c>
      <c r="I348" s="51" t="s">
        <v>220</v>
      </c>
      <c r="J348" s="318" t="str">
        <f t="shared" si="2"/>
        <v>Não</v>
      </c>
      <c r="K348" s="72">
        <v>44462.0</v>
      </c>
      <c r="L348" s="45"/>
      <c r="M348" s="95" t="s">
        <v>270</v>
      </c>
      <c r="N348" s="332">
        <v>0.02</v>
      </c>
      <c r="O348" s="318" t="s">
        <v>42</v>
      </c>
      <c r="P348" s="321">
        <v>0.2</v>
      </c>
      <c r="Q348" s="318" t="str">
        <f>IFERROR(VLOOKUP(F348,'Cadastro de assessores'!A:B,2,FALSE),"Não Cadastrado")</f>
        <v>28411</v>
      </c>
      <c r="R348" s="318" t="s">
        <v>111</v>
      </c>
      <c r="S348" s="72">
        <v>44455.0</v>
      </c>
      <c r="T348" s="50"/>
      <c r="U348" s="50"/>
      <c r="V348" s="45" t="s">
        <v>113</v>
      </c>
      <c r="W348" s="5" t="s">
        <v>2158</v>
      </c>
      <c r="X348" s="45" t="s">
        <v>46</v>
      </c>
      <c r="Y348" s="51" t="str">
        <f t="shared" si="3"/>
        <v>Ativo</v>
      </c>
      <c r="Z348" s="324"/>
      <c r="AA348" s="95" t="str">
        <f t="shared" si="8"/>
        <v>Varejo</v>
      </c>
      <c r="AB348" s="13" t="s">
        <v>124</v>
      </c>
      <c r="AC348" s="95"/>
      <c r="AD348" s="45" t="s">
        <v>3459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0"/>
      <c r="AP348" s="170"/>
      <c r="AQ348" s="170"/>
      <c r="AR348" s="325"/>
      <c r="AS348" s="325"/>
      <c r="AT348" s="325"/>
      <c r="AU348" s="325"/>
      <c r="AV348" s="325"/>
      <c r="AW348" s="170"/>
      <c r="AX348" s="170"/>
      <c r="AY348" s="170"/>
      <c r="AZ348" s="41"/>
      <c r="BA348" s="170">
        <v>81783.04</v>
      </c>
      <c r="BB348" s="170">
        <v>89300.47</v>
      </c>
      <c r="BC348" s="170">
        <v>87295.85</v>
      </c>
      <c r="BD348" s="170">
        <v>87554.33</v>
      </c>
      <c r="BE348" s="170">
        <v>90276.18</v>
      </c>
      <c r="BF348" s="170">
        <v>100104.49</v>
      </c>
      <c r="BG348" s="170">
        <v>105945.64</v>
      </c>
      <c r="BH348" s="170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6" t="s">
        <v>2523</v>
      </c>
      <c r="B349" s="316" t="s">
        <v>3460</v>
      </c>
      <c r="C349" s="317" t="s">
        <v>3461</v>
      </c>
      <c r="D349" s="318" t="s">
        <v>2636</v>
      </c>
      <c r="E349" s="318" t="s">
        <v>29</v>
      </c>
      <c r="F349" s="318" t="s">
        <v>2636</v>
      </c>
      <c r="G349" s="44" t="str">
        <f t="shared" si="1"/>
        <v>Augusto</v>
      </c>
      <c r="H349" s="164" t="s">
        <v>111</v>
      </c>
      <c r="I349" s="46" t="s">
        <v>24</v>
      </c>
      <c r="J349" s="318" t="str">
        <f t="shared" si="2"/>
        <v>Não</v>
      </c>
      <c r="K349" s="319">
        <v>43537.0</v>
      </c>
      <c r="L349" s="95"/>
      <c r="M349" s="95" t="s">
        <v>190</v>
      </c>
      <c r="N349" s="320">
        <v>0.01</v>
      </c>
      <c r="O349" s="318" t="s">
        <v>2528</v>
      </c>
      <c r="P349" s="321">
        <v>0.0</v>
      </c>
      <c r="Q349" s="318" t="str">
        <f>IFERROR(VLOOKUP(F349,'Cadastro de assessores'!A:B,2,FALSE),"Não Cadastrado")</f>
        <v>22400</v>
      </c>
      <c r="R349" s="318" t="s">
        <v>111</v>
      </c>
      <c r="S349" s="319">
        <v>43537.0</v>
      </c>
      <c r="T349" s="168"/>
      <c r="U349" s="168"/>
      <c r="V349" s="45" t="s">
        <v>113</v>
      </c>
      <c r="W349" s="323" t="s">
        <v>3462</v>
      </c>
      <c r="X349" s="95" t="s">
        <v>29</v>
      </c>
      <c r="Y349" s="51" t="str">
        <f t="shared" si="3"/>
        <v>Ativo</v>
      </c>
      <c r="Z349" s="324"/>
      <c r="AA349" s="95" t="str">
        <f t="shared" si="8"/>
        <v>Varejo</v>
      </c>
      <c r="AB349" s="13" t="s">
        <v>124</v>
      </c>
      <c r="AC349" s="95"/>
      <c r="AD349" s="95" t="s">
        <v>3463</v>
      </c>
      <c r="AE349" s="170">
        <v>67651.86</v>
      </c>
      <c r="AF349" s="170">
        <v>64436.02</v>
      </c>
      <c r="AG349" s="170">
        <v>49356.19</v>
      </c>
      <c r="AH349" s="170">
        <v>53755.21</v>
      </c>
      <c r="AI349" s="170">
        <v>55454.56</v>
      </c>
      <c r="AJ349" s="170">
        <v>58588.93</v>
      </c>
      <c r="AK349" s="170">
        <v>79830.49</v>
      </c>
      <c r="AL349" s="170">
        <v>74764.62</v>
      </c>
      <c r="AM349" s="170">
        <v>71337.55</v>
      </c>
      <c r="AN349" s="170">
        <v>74234.73</v>
      </c>
      <c r="AO349" s="170">
        <v>85833.22</v>
      </c>
      <c r="AP349" s="170">
        <v>90262.77</v>
      </c>
      <c r="AQ349" s="170">
        <v>86032.05</v>
      </c>
      <c r="AR349" s="170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70">
        <v>85064.17</v>
      </c>
      <c r="AY349" s="170">
        <v>82680.15</v>
      </c>
      <c r="AZ349" s="170">
        <v>79148.57</v>
      </c>
      <c r="BA349" s="170">
        <v>75486.79</v>
      </c>
      <c r="BB349" s="170">
        <v>71241.43</v>
      </c>
      <c r="BC349" s="170">
        <v>69234.64</v>
      </c>
      <c r="BD349" s="170">
        <v>69269.92</v>
      </c>
      <c r="BE349" s="170">
        <v>73315.15</v>
      </c>
      <c r="BF349" s="170">
        <v>74052.72</v>
      </c>
      <c r="BG349" s="170">
        <v>79390.31</v>
      </c>
      <c r="BH349" s="170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6" t="s">
        <v>2523</v>
      </c>
      <c r="B350" s="238" t="s">
        <v>3464</v>
      </c>
      <c r="C350" s="329" t="s">
        <v>3465</v>
      </c>
      <c r="D350" s="318" t="s">
        <v>2526</v>
      </c>
      <c r="E350" s="318" t="s">
        <v>29</v>
      </c>
      <c r="F350" s="95" t="s">
        <v>2539</v>
      </c>
      <c r="G350" s="44" t="str">
        <f t="shared" si="1"/>
        <v>Augusto</v>
      </c>
      <c r="H350" s="330" t="s">
        <v>186</v>
      </c>
      <c r="I350" s="46" t="s">
        <v>24</v>
      </c>
      <c r="J350" s="318" t="str">
        <f t="shared" si="2"/>
        <v>Não</v>
      </c>
      <c r="K350" s="331">
        <v>43539.0</v>
      </c>
      <c r="L350" s="72">
        <v>44439.0</v>
      </c>
      <c r="M350" s="95" t="s">
        <v>41</v>
      </c>
      <c r="N350" s="332">
        <v>0.015</v>
      </c>
      <c r="O350" s="318" t="s">
        <v>42</v>
      </c>
      <c r="P350" s="321">
        <v>0.1</v>
      </c>
      <c r="Q350" s="95" t="str">
        <f>IFERROR(VLOOKUP(F350,'Cadastro de assessores'!A:B,2,FALSE),"Não Cadastrado")</f>
        <v>2971</v>
      </c>
      <c r="R350" s="95" t="s">
        <v>2540</v>
      </c>
      <c r="S350" s="331">
        <v>43539.0</v>
      </c>
      <c r="T350" s="168"/>
      <c r="U350" s="168"/>
      <c r="V350" s="45" t="s">
        <v>113</v>
      </c>
      <c r="W350" s="13" t="s">
        <v>3466</v>
      </c>
      <c r="X350" s="95" t="s">
        <v>29</v>
      </c>
      <c r="Y350" s="51" t="str">
        <f t="shared" si="3"/>
        <v>Encerrado</v>
      </c>
      <c r="Z350" s="324"/>
      <c r="AA350" s="95" t="str">
        <f t="shared" si="8"/>
        <v/>
      </c>
      <c r="AB350" s="95"/>
      <c r="AC350" s="95"/>
      <c r="AD350" s="95" t="s">
        <v>2652</v>
      </c>
      <c r="AE350" s="170">
        <v>148013.0</v>
      </c>
      <c r="AF350" s="170">
        <v>148203.34</v>
      </c>
      <c r="AG350" s="170">
        <v>333231.22</v>
      </c>
      <c r="AH350" s="170">
        <v>351736.14</v>
      </c>
      <c r="AI350" s="170">
        <v>358678.55</v>
      </c>
      <c r="AJ350" s="170">
        <v>366821.91</v>
      </c>
      <c r="AK350" s="170">
        <v>394691.32</v>
      </c>
      <c r="AL350" s="170">
        <v>395355.86</v>
      </c>
      <c r="AM350" s="170">
        <v>396231.11</v>
      </c>
      <c r="AN350" s="170">
        <v>401902.5</v>
      </c>
      <c r="AO350" s="170">
        <v>424841.73</v>
      </c>
      <c r="AP350" s="170">
        <v>431268.58</v>
      </c>
      <c r="AQ350" s="170">
        <v>427128.85</v>
      </c>
      <c r="AR350" s="170">
        <v>416729.29</v>
      </c>
      <c r="AS350" s="170">
        <v>418725.44</v>
      </c>
      <c r="AT350" s="170">
        <v>432670.2</v>
      </c>
      <c r="AU350" s="170">
        <v>447614.9</v>
      </c>
      <c r="AV350" s="170">
        <v>449894.71</v>
      </c>
      <c r="AW350" s="170">
        <v>460104.84</v>
      </c>
      <c r="AX350" s="170">
        <v>463097.55</v>
      </c>
      <c r="AY350" s="170">
        <v>397214.14</v>
      </c>
      <c r="AZ350" s="170">
        <v>364487.58</v>
      </c>
      <c r="BA350" s="170">
        <v>244453.69</v>
      </c>
      <c r="BB350" s="170">
        <v>14173.09</v>
      </c>
      <c r="BC350" s="170"/>
      <c r="BD350" s="170"/>
      <c r="BE350" s="170"/>
      <c r="BF350" s="170">
        <v>0.0</v>
      </c>
      <c r="BG350" s="170">
        <v>0.0</v>
      </c>
      <c r="BH350" s="170">
        <v>0.0</v>
      </c>
      <c r="BI350" s="170" t="s">
        <v>2543</v>
      </c>
      <c r="BJ350" s="170">
        <v>0.0</v>
      </c>
      <c r="BK350" s="170" t="s">
        <v>2543</v>
      </c>
      <c r="BL350" s="170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6" t="s">
        <v>2523</v>
      </c>
      <c r="B351" s="238" t="s">
        <v>3464</v>
      </c>
      <c r="C351" s="329" t="s">
        <v>3467</v>
      </c>
      <c r="D351" s="318" t="s">
        <v>2526</v>
      </c>
      <c r="E351" s="318" t="s">
        <v>29</v>
      </c>
      <c r="F351" s="95" t="s">
        <v>2539</v>
      </c>
      <c r="G351" s="44" t="str">
        <f t="shared" si="1"/>
        <v>Augusto</v>
      </c>
      <c r="H351" s="330" t="s">
        <v>186</v>
      </c>
      <c r="I351" s="46" t="s">
        <v>24</v>
      </c>
      <c r="J351" s="318" t="str">
        <f t="shared" si="2"/>
        <v>Não</v>
      </c>
      <c r="K351" s="331">
        <v>44397.0</v>
      </c>
      <c r="L351" s="72">
        <v>44439.0</v>
      </c>
      <c r="M351" s="95" t="s">
        <v>194</v>
      </c>
      <c r="N351" s="332">
        <v>0.008</v>
      </c>
      <c r="O351" s="318" t="s">
        <v>2528</v>
      </c>
      <c r="P351" s="321">
        <v>0.0</v>
      </c>
      <c r="Q351" s="95" t="str">
        <f>IFERROR(VLOOKUP(F351,'Cadastro de assessores'!A:B,2,FALSE),"Não Cadastrado")</f>
        <v>2971</v>
      </c>
      <c r="R351" s="95" t="s">
        <v>2540</v>
      </c>
      <c r="S351" s="331">
        <v>44397.0</v>
      </c>
      <c r="T351" s="168"/>
      <c r="U351" s="168"/>
      <c r="V351" s="45" t="s">
        <v>113</v>
      </c>
      <c r="W351" s="13" t="s">
        <v>3466</v>
      </c>
      <c r="X351" s="95" t="s">
        <v>29</v>
      </c>
      <c r="Y351" s="51" t="str">
        <f t="shared" si="3"/>
        <v>Encerrado</v>
      </c>
      <c r="Z351" s="324"/>
      <c r="AA351" s="95" t="str">
        <f t="shared" si="8"/>
        <v/>
      </c>
      <c r="AB351" s="95"/>
      <c r="AC351" s="95"/>
      <c r="AD351" s="95" t="s">
        <v>2652</v>
      </c>
      <c r="AE351" s="170">
        <v>186373.41</v>
      </c>
      <c r="AF351" s="170">
        <v>173865.69</v>
      </c>
      <c r="AG351" s="170">
        <v>6751.6</v>
      </c>
      <c r="AH351" s="170">
        <v>6790.23</v>
      </c>
      <c r="AI351" s="170">
        <v>1511.37</v>
      </c>
      <c r="AJ351" s="170">
        <v>0.0</v>
      </c>
      <c r="AK351" s="170">
        <v>0.0</v>
      </c>
      <c r="AL351" s="335"/>
      <c r="AM351" s="335"/>
      <c r="AN351" s="335"/>
      <c r="AO351" s="335"/>
      <c r="AP351" s="335"/>
      <c r="AQ351" s="335"/>
      <c r="AR351" s="170"/>
      <c r="AS351" s="170"/>
      <c r="AT351" s="170"/>
      <c r="AU351" s="170"/>
      <c r="AV351" s="170"/>
      <c r="AW351" s="170"/>
      <c r="AX351" s="335"/>
      <c r="AY351" s="170">
        <v>40150.79</v>
      </c>
      <c r="AZ351" s="170">
        <v>86320.52</v>
      </c>
      <c r="BA351" s="170">
        <v>649.34</v>
      </c>
      <c r="BB351" s="170"/>
      <c r="BC351" s="170"/>
      <c r="BD351" s="170"/>
      <c r="BE351" s="170"/>
      <c r="BF351" s="170">
        <v>0.0</v>
      </c>
      <c r="BG351" s="170">
        <v>0.0</v>
      </c>
      <c r="BH351" s="170">
        <v>0.0</v>
      </c>
      <c r="BI351" s="170" t="s">
        <v>2543</v>
      </c>
      <c r="BJ351" s="170">
        <v>0.0</v>
      </c>
      <c r="BK351" s="170" t="s">
        <v>2543</v>
      </c>
      <c r="BL351" s="170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6" t="s">
        <v>2523</v>
      </c>
      <c r="B352" s="234" t="s">
        <v>3468</v>
      </c>
      <c r="C352" s="218" t="s">
        <v>3469</v>
      </c>
      <c r="D352" s="318" t="s">
        <v>18</v>
      </c>
      <c r="E352" s="318" t="s">
        <v>175</v>
      </c>
      <c r="F352" s="318" t="s">
        <v>197</v>
      </c>
      <c r="G352" s="44" t="str">
        <f t="shared" si="1"/>
        <v>Augusto</v>
      </c>
      <c r="H352" s="330" t="s">
        <v>186</v>
      </c>
      <c r="I352" s="46" t="s">
        <v>24</v>
      </c>
      <c r="J352" s="318" t="str">
        <f t="shared" si="2"/>
        <v>Não</v>
      </c>
      <c r="K352" s="319">
        <v>44280.0</v>
      </c>
      <c r="L352" s="331">
        <v>44809.0</v>
      </c>
      <c r="M352" s="95" t="s">
        <v>190</v>
      </c>
      <c r="N352" s="320">
        <v>0.025</v>
      </c>
      <c r="O352" s="318" t="s">
        <v>191</v>
      </c>
      <c r="P352" s="321">
        <v>0.2</v>
      </c>
      <c r="Q352" s="318" t="str">
        <f>IFERROR(VLOOKUP(F352,'Cadastro de assessores'!A:B,2,FALSE),"Não Cadastrado")</f>
        <v>28411</v>
      </c>
      <c r="R352" s="318" t="s">
        <v>111</v>
      </c>
      <c r="S352" s="319">
        <v>44280.0</v>
      </c>
      <c r="T352" s="168"/>
      <c r="U352" s="168"/>
      <c r="V352" s="45" t="s">
        <v>113</v>
      </c>
      <c r="W352" s="13" t="s">
        <v>3470</v>
      </c>
      <c r="X352" s="163" t="s">
        <v>179</v>
      </c>
      <c r="Y352" s="51" t="str">
        <f t="shared" si="3"/>
        <v>Encerrado</v>
      </c>
      <c r="Z352" s="324"/>
      <c r="AA352" s="95" t="str">
        <f t="shared" si="8"/>
        <v>Varejo</v>
      </c>
      <c r="AB352" s="13" t="s">
        <v>124</v>
      </c>
      <c r="AC352" s="95"/>
      <c r="AD352" s="95" t="s">
        <v>2586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70"/>
      <c r="AS352" s="325"/>
      <c r="AT352" s="325">
        <v>355880.21</v>
      </c>
      <c r="AU352" s="325"/>
      <c r="AV352" s="325">
        <v>354100.37</v>
      </c>
      <c r="AW352" s="325">
        <v>360998.06</v>
      </c>
      <c r="AX352" s="170">
        <v>361867.68</v>
      </c>
      <c r="AY352" s="170">
        <v>357441.72</v>
      </c>
      <c r="AZ352" s="170">
        <v>347578.95</v>
      </c>
      <c r="BA352" s="170">
        <v>341965.02</v>
      </c>
      <c r="BB352" s="170">
        <v>316515.34</v>
      </c>
      <c r="BC352" s="170">
        <v>305434.72</v>
      </c>
      <c r="BD352" s="170">
        <v>306215.09</v>
      </c>
      <c r="BE352" s="170">
        <v>324082.08</v>
      </c>
      <c r="BF352" s="170">
        <v>325909.17</v>
      </c>
      <c r="BG352" s="170">
        <v>350593.84</v>
      </c>
      <c r="BH352" s="170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6" t="s">
        <v>2523</v>
      </c>
      <c r="B353" s="234" t="s">
        <v>3471</v>
      </c>
      <c r="C353" s="329" t="s">
        <v>3472</v>
      </c>
      <c r="D353" s="318" t="s">
        <v>2526</v>
      </c>
      <c r="E353" s="318" t="s">
        <v>29</v>
      </c>
      <c r="F353" s="95" t="s">
        <v>2527</v>
      </c>
      <c r="G353" s="44" t="str">
        <f t="shared" si="1"/>
        <v>Augusto</v>
      </c>
      <c r="H353" s="330" t="s">
        <v>186</v>
      </c>
      <c r="I353" s="46" t="s">
        <v>24</v>
      </c>
      <c r="J353" s="318" t="str">
        <f t="shared" si="2"/>
        <v>Não</v>
      </c>
      <c r="K353" s="331">
        <v>44041.0</v>
      </c>
      <c r="L353" s="331">
        <v>44329.0</v>
      </c>
      <c r="M353" s="95" t="s">
        <v>41</v>
      </c>
      <c r="N353" s="332">
        <v>0.015</v>
      </c>
      <c r="O353" s="318" t="s">
        <v>42</v>
      </c>
      <c r="P353" s="321">
        <v>0.1</v>
      </c>
      <c r="Q353" s="95" t="str">
        <f>IFERROR(VLOOKUP(F353,'Cadastro de assessores'!A:B,2,FALSE),"Não Cadastrado")</f>
        <v>17573</v>
      </c>
      <c r="R353" s="95" t="s">
        <v>2540</v>
      </c>
      <c r="S353" s="331">
        <v>44041.0</v>
      </c>
      <c r="T353" s="168"/>
      <c r="U353" s="168"/>
      <c r="V353" s="45" t="s">
        <v>113</v>
      </c>
      <c r="W353" s="13" t="s">
        <v>3473</v>
      </c>
      <c r="X353" s="95" t="s">
        <v>29</v>
      </c>
      <c r="Y353" s="51" t="str">
        <f t="shared" si="3"/>
        <v>Encerrado</v>
      </c>
      <c r="Z353" s="324"/>
      <c r="AA353" s="95" t="str">
        <f t="shared" si="8"/>
        <v/>
      </c>
      <c r="AB353" s="95"/>
      <c r="AC353" s="95"/>
      <c r="AD353" s="95" t="s">
        <v>2918</v>
      </c>
      <c r="AE353" s="170">
        <v>0.0</v>
      </c>
      <c r="AF353" s="170">
        <v>0.0</v>
      </c>
      <c r="AG353" s="170">
        <v>0.0</v>
      </c>
      <c r="AH353" s="170">
        <v>0.0</v>
      </c>
      <c r="AI353" s="170">
        <v>0.0</v>
      </c>
      <c r="AJ353" s="170">
        <v>0.0</v>
      </c>
      <c r="AK353" s="170">
        <v>7400000.0</v>
      </c>
      <c r="AL353" s="170">
        <v>7219444.13</v>
      </c>
      <c r="AM353" s="170">
        <v>4370936.25</v>
      </c>
      <c r="AN353" s="170">
        <v>3720021.19</v>
      </c>
      <c r="AO353" s="170">
        <v>1499137.42</v>
      </c>
      <c r="AP353" s="170">
        <v>1535657.74</v>
      </c>
      <c r="AQ353" s="170">
        <v>1484268.74</v>
      </c>
      <c r="AR353" s="170">
        <v>469204.16</v>
      </c>
      <c r="AS353" s="170">
        <v>20609.44</v>
      </c>
      <c r="AT353" s="170">
        <v>21118.12</v>
      </c>
      <c r="AU353" s="170">
        <v>17208.62</v>
      </c>
      <c r="AV353" s="170">
        <v>13320.06</v>
      </c>
      <c r="AW353" s="170"/>
      <c r="AX353" s="335"/>
      <c r="AY353" s="335"/>
      <c r="AZ353" s="335"/>
      <c r="BA353" s="170"/>
      <c r="BB353" s="170"/>
      <c r="BC353" s="170"/>
      <c r="BD353" s="170"/>
      <c r="BE353" s="170"/>
      <c r="BF353" s="170">
        <v>0.0</v>
      </c>
      <c r="BG353" s="170">
        <v>0.0</v>
      </c>
      <c r="BH353" s="170">
        <v>0.0</v>
      </c>
      <c r="BI353" s="170" t="s">
        <v>2543</v>
      </c>
      <c r="BJ353" s="170">
        <v>0.0</v>
      </c>
      <c r="BK353" s="170" t="s">
        <v>2543</v>
      </c>
      <c r="BL353" s="170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6" t="s">
        <v>2523</v>
      </c>
      <c r="B354" s="61" t="s">
        <v>3474</v>
      </c>
      <c r="C354" s="364" t="s">
        <v>3475</v>
      </c>
      <c r="D354" s="318" t="s">
        <v>18</v>
      </c>
      <c r="E354" s="318" t="s">
        <v>175</v>
      </c>
      <c r="F354" s="163" t="s">
        <v>176</v>
      </c>
      <c r="G354" s="44" t="str">
        <f t="shared" si="1"/>
        <v>Augusto</v>
      </c>
      <c r="H354" s="330" t="s">
        <v>186</v>
      </c>
      <c r="I354" s="46" t="s">
        <v>24</v>
      </c>
      <c r="J354" s="318" t="str">
        <f t="shared" si="2"/>
        <v>Não</v>
      </c>
      <c r="K354" s="72">
        <v>44411.0</v>
      </c>
      <c r="L354" s="122">
        <v>44512.0</v>
      </c>
      <c r="M354" s="95" t="s">
        <v>41</v>
      </c>
      <c r="N354" s="332">
        <v>0.015</v>
      </c>
      <c r="O354" s="318" t="s">
        <v>42</v>
      </c>
      <c r="P354" s="321">
        <v>0.1</v>
      </c>
      <c r="Q354" s="163" t="str">
        <f>IFERROR(VLOOKUP(F354,'Cadastro de assessores'!A:B,2,FALSE),"Não Cadastrado")</f>
        <v>250</v>
      </c>
      <c r="R354" s="95" t="s">
        <v>2540</v>
      </c>
      <c r="S354" s="72">
        <v>44411.0</v>
      </c>
      <c r="T354" s="168"/>
      <c r="U354" s="168"/>
      <c r="V354" s="45" t="s">
        <v>113</v>
      </c>
      <c r="W354" s="5" t="s">
        <v>3476</v>
      </c>
      <c r="X354" s="163" t="s">
        <v>179</v>
      </c>
      <c r="Y354" s="51" t="str">
        <f t="shared" si="3"/>
        <v>Encerrado</v>
      </c>
      <c r="Z354" s="324"/>
      <c r="AA354" s="95" t="str">
        <f t="shared" si="8"/>
        <v>Varejo</v>
      </c>
      <c r="AB354" s="13" t="s">
        <v>124</v>
      </c>
      <c r="AC354" s="95"/>
      <c r="AD354" s="95" t="s">
        <v>2586</v>
      </c>
      <c r="AE354" s="233"/>
      <c r="AF354" s="233"/>
      <c r="AG354" s="233"/>
      <c r="AH354" s="233"/>
      <c r="AI354" s="233"/>
      <c r="AJ354" s="233"/>
      <c r="AK354" s="233"/>
      <c r="AL354" s="233"/>
      <c r="AM354" s="233"/>
      <c r="AN354" s="233"/>
      <c r="AO354" s="233"/>
      <c r="AP354" s="170"/>
      <c r="AQ354" s="170"/>
      <c r="AR354" s="170"/>
      <c r="AS354" s="170"/>
      <c r="AT354" s="170"/>
      <c r="AU354" s="170"/>
      <c r="AV354" s="170"/>
      <c r="AW354" s="170"/>
      <c r="AX354" s="190"/>
      <c r="AY354" s="170">
        <v>55888.38</v>
      </c>
      <c r="AZ354" s="170">
        <v>55097.01</v>
      </c>
      <c r="BA354" s="170">
        <v>54804.5</v>
      </c>
      <c r="BB354" s="170">
        <v>53176.66</v>
      </c>
      <c r="BC354" s="170">
        <v>-63.72</v>
      </c>
      <c r="BD354" s="170">
        <v>-63.72</v>
      </c>
      <c r="BE354" s="170">
        <v>-52.72</v>
      </c>
      <c r="BF354" s="170">
        <v>11.0</v>
      </c>
      <c r="BG354" s="170">
        <v>11.0</v>
      </c>
      <c r="BH354" s="170">
        <v>11.0</v>
      </c>
      <c r="BI354" s="170" t="s">
        <v>2543</v>
      </c>
      <c r="BJ354" s="170">
        <v>0.0</v>
      </c>
      <c r="BK354" s="170" t="s">
        <v>2543</v>
      </c>
      <c r="BL354" s="170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6" t="s">
        <v>2523</v>
      </c>
      <c r="B355" s="238" t="s">
        <v>3477</v>
      </c>
      <c r="C355" s="329" t="s">
        <v>3478</v>
      </c>
      <c r="D355" s="318" t="s">
        <v>2636</v>
      </c>
      <c r="E355" s="318" t="s">
        <v>29</v>
      </c>
      <c r="F355" s="95" t="s">
        <v>2636</v>
      </c>
      <c r="G355" s="44" t="str">
        <f t="shared" si="1"/>
        <v>Augusto</v>
      </c>
      <c r="H355" s="330" t="s">
        <v>186</v>
      </c>
      <c r="I355" s="46" t="s">
        <v>24</v>
      </c>
      <c r="J355" s="318" t="str">
        <f t="shared" si="2"/>
        <v>Não</v>
      </c>
      <c r="K355" s="331">
        <v>43441.0</v>
      </c>
      <c r="L355" s="331">
        <v>44448.0</v>
      </c>
      <c r="M355" s="95" t="s">
        <v>190</v>
      </c>
      <c r="N355" s="332">
        <v>0.01</v>
      </c>
      <c r="O355" s="318" t="s">
        <v>191</v>
      </c>
      <c r="P355" s="321">
        <v>0.2</v>
      </c>
      <c r="Q355" s="95" t="str">
        <f>IFERROR(VLOOKUP(F355,'Cadastro de assessores'!A:B,2,FALSE),"Não Cadastrado")</f>
        <v>22400</v>
      </c>
      <c r="R355" s="95" t="s">
        <v>2540</v>
      </c>
      <c r="S355" s="331">
        <v>43441.0</v>
      </c>
      <c r="T355" s="168"/>
      <c r="U355" s="168"/>
      <c r="V355" s="45" t="s">
        <v>113</v>
      </c>
      <c r="W355" s="13" t="s">
        <v>3479</v>
      </c>
      <c r="X355" s="95" t="s">
        <v>29</v>
      </c>
      <c r="Y355" s="51" t="str">
        <f t="shared" si="3"/>
        <v>Encerrado</v>
      </c>
      <c r="Z355" s="324"/>
      <c r="AA355" s="95" t="str">
        <f t="shared" si="8"/>
        <v/>
      </c>
      <c r="AB355" s="95"/>
      <c r="AC355" s="95"/>
      <c r="AD355" s="95" t="s">
        <v>2633</v>
      </c>
      <c r="AE355" s="170">
        <v>77841.67</v>
      </c>
      <c r="AF355" s="170">
        <v>84133.51</v>
      </c>
      <c r="AG355" s="170">
        <v>65856.95</v>
      </c>
      <c r="AH355" s="170">
        <v>70511.97</v>
      </c>
      <c r="AI355" s="170">
        <v>72462.63</v>
      </c>
      <c r="AJ355" s="170">
        <v>76167.31</v>
      </c>
      <c r="AK355" s="170">
        <v>83361.7</v>
      </c>
      <c r="AL355" s="170">
        <v>78749.02</v>
      </c>
      <c r="AM355" s="170">
        <v>75234.18</v>
      </c>
      <c r="AN355" s="170">
        <v>78058.06</v>
      </c>
      <c r="AO355" s="170">
        <v>90608.87</v>
      </c>
      <c r="AP355" s="170">
        <v>144153.12</v>
      </c>
      <c r="AQ355" s="170">
        <v>137498.88</v>
      </c>
      <c r="AR355" s="170">
        <v>130172.66</v>
      </c>
      <c r="AS355" s="170">
        <v>127007.11</v>
      </c>
      <c r="AT355" s="170">
        <v>131245.19</v>
      </c>
      <c r="AU355" s="170">
        <v>136013.95</v>
      </c>
      <c r="AV355" s="170">
        <v>136519.71</v>
      </c>
      <c r="AW355" s="170">
        <v>142066.65</v>
      </c>
      <c r="AX355" s="170">
        <v>139881.13</v>
      </c>
      <c r="AY355" s="170">
        <v>135954.11</v>
      </c>
      <c r="AZ355" s="170">
        <v>130029.24</v>
      </c>
      <c r="BA355" s="170">
        <v>123458.32</v>
      </c>
      <c r="BB355" s="170"/>
      <c r="BC355" s="170"/>
      <c r="BD355" s="170"/>
      <c r="BE355" s="170"/>
      <c r="BF355" s="170">
        <v>0.0</v>
      </c>
      <c r="BG355" s="170">
        <v>0.0</v>
      </c>
      <c r="BH355" s="170">
        <v>0.0</v>
      </c>
      <c r="BI355" s="337" t="s">
        <v>2543</v>
      </c>
      <c r="BJ355" s="170">
        <v>0.0</v>
      </c>
      <c r="BK355" s="170" t="s">
        <v>2543</v>
      </c>
      <c r="BL355" s="170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6" t="s">
        <v>2523</v>
      </c>
      <c r="B356" s="61" t="s">
        <v>2214</v>
      </c>
      <c r="C356" s="328" t="s">
        <v>3480</v>
      </c>
      <c r="D356" s="318" t="s">
        <v>18</v>
      </c>
      <c r="E356" s="318" t="s">
        <v>175</v>
      </c>
      <c r="F356" s="318" t="s">
        <v>197</v>
      </c>
      <c r="G356" s="44" t="str">
        <f t="shared" si="1"/>
        <v>Augusto</v>
      </c>
      <c r="H356" s="330" t="s">
        <v>147</v>
      </c>
      <c r="I356" s="51" t="s">
        <v>220</v>
      </c>
      <c r="J356" s="318" t="str">
        <f t="shared" si="2"/>
        <v>Não</v>
      </c>
      <c r="K356" s="72">
        <v>44638.0</v>
      </c>
      <c r="L356" s="95"/>
      <c r="M356" s="95" t="s">
        <v>112</v>
      </c>
      <c r="N356" s="320">
        <v>0.012</v>
      </c>
      <c r="O356" s="318" t="s">
        <v>2528</v>
      </c>
      <c r="P356" s="321">
        <v>0.0</v>
      </c>
      <c r="Q356" s="93" t="str">
        <f>IFERROR(VLOOKUP(F356,'Cadastro de assessores'!A:B,2,FALSE),"Não Cadastrado")</f>
        <v>28411</v>
      </c>
      <c r="R356" s="318" t="s">
        <v>111</v>
      </c>
      <c r="S356" s="72">
        <v>44638.0</v>
      </c>
      <c r="T356" s="168"/>
      <c r="U356" s="168"/>
      <c r="V356" s="45" t="s">
        <v>113</v>
      </c>
      <c r="W356" s="5" t="s">
        <v>2216</v>
      </c>
      <c r="X356" s="163" t="s">
        <v>179</v>
      </c>
      <c r="Y356" s="51" t="str">
        <f t="shared" si="3"/>
        <v>Ativo</v>
      </c>
      <c r="Z356" s="324"/>
      <c r="AA356" s="95" t="str">
        <f t="shared" si="8"/>
        <v>Varejo</v>
      </c>
      <c r="AB356" s="13" t="s">
        <v>124</v>
      </c>
      <c r="AC356" s="95"/>
      <c r="AD356" s="95" t="s">
        <v>2586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70"/>
      <c r="AS356" s="325"/>
      <c r="AT356" s="325"/>
      <c r="AU356" s="325"/>
      <c r="AV356" s="325"/>
      <c r="AW356" s="325"/>
      <c r="AX356" s="170"/>
      <c r="AY356" s="170"/>
      <c r="AZ356" s="170"/>
      <c r="BA356" s="170"/>
      <c r="BB356" s="170"/>
      <c r="BC356" s="170">
        <v>355283.95</v>
      </c>
      <c r="BD356" s="170">
        <v>357504.26</v>
      </c>
      <c r="BE356" s="170">
        <v>362346.82</v>
      </c>
      <c r="BF356" s="170">
        <v>103386.68</v>
      </c>
      <c r="BG356" s="170">
        <v>106226.72</v>
      </c>
      <c r="BH356" s="170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6" t="s">
        <v>2523</v>
      </c>
      <c r="B357" s="42" t="s">
        <v>2220</v>
      </c>
      <c r="C357" s="328" t="s">
        <v>3481</v>
      </c>
      <c r="D357" s="318" t="s">
        <v>18</v>
      </c>
      <c r="E357" s="318" t="s">
        <v>175</v>
      </c>
      <c r="F357" s="95" t="s">
        <v>176</v>
      </c>
      <c r="G357" s="44" t="str">
        <f t="shared" si="1"/>
        <v>Augusto</v>
      </c>
      <c r="H357" s="330" t="s">
        <v>147</v>
      </c>
      <c r="I357" s="51" t="s">
        <v>220</v>
      </c>
      <c r="J357" s="318" t="str">
        <f t="shared" si="2"/>
        <v>Não</v>
      </c>
      <c r="K357" s="72">
        <v>44365.0</v>
      </c>
      <c r="L357" s="95"/>
      <c r="M357" s="95" t="s">
        <v>112</v>
      </c>
      <c r="N357" s="320">
        <v>0.012</v>
      </c>
      <c r="O357" s="318" t="s">
        <v>2528</v>
      </c>
      <c r="P357" s="321">
        <v>0.0</v>
      </c>
      <c r="Q357" s="93" t="str">
        <f>IFERROR(VLOOKUP(F357,'Cadastro de assessores'!A:B,2,FALSE),"Não Cadastrado")</f>
        <v>250</v>
      </c>
      <c r="R357" s="318" t="s">
        <v>111</v>
      </c>
      <c r="S357" s="72">
        <v>44363.0</v>
      </c>
      <c r="T357" s="50"/>
      <c r="U357" s="50"/>
      <c r="V357" s="45" t="s">
        <v>113</v>
      </c>
      <c r="W357" s="5" t="s">
        <v>2223</v>
      </c>
      <c r="X357" s="163" t="s">
        <v>179</v>
      </c>
      <c r="Y357" s="51" t="str">
        <f t="shared" si="3"/>
        <v>Ativo</v>
      </c>
      <c r="Z357" s="324"/>
      <c r="AA357" s="95" t="str">
        <f t="shared" si="8"/>
        <v>Varejo</v>
      </c>
      <c r="AB357" s="13" t="s">
        <v>124</v>
      </c>
      <c r="AC357" s="95"/>
      <c r="AD357" s="95" t="s">
        <v>2586</v>
      </c>
      <c r="AE357" s="190"/>
      <c r="AF357" s="190"/>
      <c r="AG357" s="190"/>
      <c r="AH357" s="190"/>
      <c r="AI357" s="190"/>
      <c r="AJ357" s="190"/>
      <c r="AK357" s="190"/>
      <c r="AL357" s="190"/>
      <c r="AM357" s="190"/>
      <c r="AN357" s="190"/>
      <c r="AO357" s="190"/>
      <c r="AP357" s="190"/>
      <c r="AQ357" s="190"/>
      <c r="AR357" s="325"/>
      <c r="AS357" s="325"/>
      <c r="AT357" s="325"/>
      <c r="AU357" s="325"/>
      <c r="AV357" s="325"/>
      <c r="AW357" s="190"/>
      <c r="AX357" s="170">
        <v>368924.89</v>
      </c>
      <c r="AY357" s="170">
        <v>368102.84</v>
      </c>
      <c r="AZ357" s="170">
        <v>365570.1</v>
      </c>
      <c r="BA357" s="170">
        <v>363223.78</v>
      </c>
      <c r="BB357" s="170">
        <v>356287.55</v>
      </c>
      <c r="BC357" s="170"/>
      <c r="BD357" s="170"/>
      <c r="BE357" s="170"/>
      <c r="BF357" s="170">
        <v>364767.61</v>
      </c>
      <c r="BG357" s="170">
        <v>376509.59</v>
      </c>
      <c r="BH357" s="170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6" t="s">
        <v>2523</v>
      </c>
      <c r="B358" s="342" t="s">
        <v>3482</v>
      </c>
      <c r="C358" s="329" t="s">
        <v>3483</v>
      </c>
      <c r="D358" s="318" t="s">
        <v>18</v>
      </c>
      <c r="E358" s="318" t="s">
        <v>175</v>
      </c>
      <c r="F358" s="318" t="s">
        <v>176</v>
      </c>
      <c r="G358" s="44" t="str">
        <f t="shared" si="1"/>
        <v>Augusto</v>
      </c>
      <c r="H358" s="164" t="s">
        <v>147</v>
      </c>
      <c r="I358" s="51" t="s">
        <v>220</v>
      </c>
      <c r="J358" s="318" t="str">
        <f t="shared" si="2"/>
        <v>Não</v>
      </c>
      <c r="K358" s="331">
        <v>44263.0</v>
      </c>
      <c r="L358" s="95"/>
      <c r="M358" s="95" t="s">
        <v>112</v>
      </c>
      <c r="N358" s="320">
        <v>0.012</v>
      </c>
      <c r="O358" s="318" t="s">
        <v>2528</v>
      </c>
      <c r="P358" s="321">
        <v>0.0</v>
      </c>
      <c r="Q358" s="318" t="str">
        <f>IFERROR(VLOOKUP(F358,'Cadastro de assessores'!A:B,2,FALSE),"Não Cadastrado")</f>
        <v>250</v>
      </c>
      <c r="R358" s="318" t="s">
        <v>111</v>
      </c>
      <c r="S358" s="331">
        <v>44263.0</v>
      </c>
      <c r="T358" s="74"/>
      <c r="U358" s="168" t="s">
        <v>3484</v>
      </c>
      <c r="V358" s="45" t="s">
        <v>113</v>
      </c>
      <c r="W358" s="323" t="s">
        <v>3485</v>
      </c>
      <c r="X358" s="163" t="s">
        <v>179</v>
      </c>
      <c r="Y358" s="51" t="str">
        <f t="shared" si="3"/>
        <v>Ativo</v>
      </c>
      <c r="Z358" s="324"/>
      <c r="AA358" s="95" t="str">
        <f t="shared" si="8"/>
        <v>Varejo</v>
      </c>
      <c r="AB358" s="13" t="s">
        <v>124</v>
      </c>
      <c r="AC358" s="95"/>
      <c r="AD358" s="95" t="s">
        <v>2586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70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70">
        <v>2051190.98</v>
      </c>
      <c r="AY358" s="170">
        <v>1994005.81</v>
      </c>
      <c r="AZ358" s="170">
        <v>1888337.3</v>
      </c>
      <c r="BA358" s="170">
        <v>1791811.54</v>
      </c>
      <c r="BB358" s="170">
        <v>1632843.8</v>
      </c>
      <c r="BC358" s="170">
        <v>1533952.63</v>
      </c>
      <c r="BD358" s="170">
        <v>1458416.28</v>
      </c>
      <c r="BE358" s="170">
        <v>869350.73</v>
      </c>
      <c r="BF358" s="170">
        <v>876037.91</v>
      </c>
      <c r="BG358" s="170">
        <v>909097.94</v>
      </c>
      <c r="BH358" s="170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6" t="s">
        <v>2523</v>
      </c>
      <c r="B359" s="342" t="s">
        <v>3482</v>
      </c>
      <c r="C359" s="45">
        <v>858723.0</v>
      </c>
      <c r="D359" s="318" t="s">
        <v>18</v>
      </c>
      <c r="E359" s="318" t="s">
        <v>175</v>
      </c>
      <c r="F359" s="93" t="s">
        <v>176</v>
      </c>
      <c r="G359" s="44" t="str">
        <f t="shared" si="1"/>
        <v>Augusto</v>
      </c>
      <c r="H359" s="164" t="s">
        <v>147</v>
      </c>
      <c r="I359" s="51" t="s">
        <v>220</v>
      </c>
      <c r="J359" s="318" t="str">
        <f t="shared" si="2"/>
        <v>Sim</v>
      </c>
      <c r="K359" s="331">
        <v>44585.0</v>
      </c>
      <c r="L359" s="45"/>
      <c r="M359" s="95" t="s">
        <v>51</v>
      </c>
      <c r="N359" s="320">
        <v>0.007</v>
      </c>
      <c r="O359" s="318" t="s">
        <v>2528</v>
      </c>
      <c r="P359" s="321">
        <v>0.0</v>
      </c>
      <c r="Q359" s="318" t="str">
        <f>IFERROR(VLOOKUP(F359,'Cadastro de assessores'!A:B,2,FALSE),"Não Cadastrado")</f>
        <v>250</v>
      </c>
      <c r="R359" s="318" t="s">
        <v>111</v>
      </c>
      <c r="S359" s="331">
        <v>44585.0</v>
      </c>
      <c r="T359" s="50" t="s">
        <v>3486</v>
      </c>
      <c r="U359" s="50"/>
      <c r="V359" s="45" t="s">
        <v>113</v>
      </c>
      <c r="W359" s="323" t="s">
        <v>3485</v>
      </c>
      <c r="X359" s="163" t="s">
        <v>179</v>
      </c>
      <c r="Y359" s="51" t="str">
        <f t="shared" si="3"/>
        <v>Ativo</v>
      </c>
      <c r="Z359" s="324"/>
      <c r="AA359" s="95" t="str">
        <f t="shared" si="8"/>
        <v>Varejo</v>
      </c>
      <c r="AB359" s="13" t="s">
        <v>124</v>
      </c>
      <c r="AC359" s="95"/>
      <c r="AD359" s="95" t="s">
        <v>2586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5"/>
      <c r="AS359" s="325"/>
      <c r="AT359" s="325"/>
      <c r="AU359" s="325"/>
      <c r="AV359" s="325"/>
      <c r="AW359" s="170"/>
      <c r="AX359" s="170"/>
      <c r="AY359" s="170"/>
      <c r="AZ359" s="170"/>
      <c r="BA359" s="170"/>
      <c r="BB359" s="170"/>
      <c r="BC359" s="170"/>
      <c r="BD359" s="41"/>
      <c r="BE359" s="170">
        <v>681701.31</v>
      </c>
      <c r="BF359" s="170">
        <v>633961.45</v>
      </c>
      <c r="BG359" s="170">
        <v>591403.87</v>
      </c>
      <c r="BH359" s="170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6" t="s">
        <v>2523</v>
      </c>
      <c r="B360" s="316" t="s">
        <v>3487</v>
      </c>
      <c r="C360" s="317" t="s">
        <v>3488</v>
      </c>
      <c r="D360" s="318" t="s">
        <v>2526</v>
      </c>
      <c r="E360" s="318" t="s">
        <v>29</v>
      </c>
      <c r="F360" s="318" t="s">
        <v>2527</v>
      </c>
      <c r="G360" s="44" t="str">
        <f t="shared" si="1"/>
        <v>Augusto</v>
      </c>
      <c r="H360" s="164" t="s">
        <v>147</v>
      </c>
      <c r="I360" s="51" t="s">
        <v>220</v>
      </c>
      <c r="J360" s="318" t="str">
        <f t="shared" si="2"/>
        <v>Não</v>
      </c>
      <c r="K360" s="319">
        <v>43804.0</v>
      </c>
      <c r="L360" s="45"/>
      <c r="M360" s="95" t="s">
        <v>41</v>
      </c>
      <c r="N360" s="320">
        <v>0.015</v>
      </c>
      <c r="O360" s="318" t="s">
        <v>42</v>
      </c>
      <c r="P360" s="321">
        <v>0.1</v>
      </c>
      <c r="Q360" s="318" t="str">
        <f>IFERROR(VLOOKUP(F360,'Cadastro de assessores'!A:B,2,FALSE),"Não Cadastrado")</f>
        <v>17573</v>
      </c>
      <c r="R360" s="318" t="s">
        <v>111</v>
      </c>
      <c r="S360" s="319">
        <v>43794.0</v>
      </c>
      <c r="T360" s="74"/>
      <c r="U360" s="168" t="s">
        <v>3489</v>
      </c>
      <c r="V360" s="45" t="s">
        <v>113</v>
      </c>
      <c r="W360" s="323" t="s">
        <v>3490</v>
      </c>
      <c r="X360" s="95" t="s">
        <v>19</v>
      </c>
      <c r="Y360" s="51" t="str">
        <f t="shared" si="3"/>
        <v>Ativo</v>
      </c>
      <c r="Z360" s="324"/>
      <c r="AA360" s="95" t="str">
        <f t="shared" si="8"/>
        <v>Varejo</v>
      </c>
      <c r="AB360" s="13" t="s">
        <v>124</v>
      </c>
      <c r="AC360" s="95"/>
      <c r="AD360" s="95" t="s">
        <v>2818</v>
      </c>
      <c r="AE360" s="170">
        <v>99984.97</v>
      </c>
      <c r="AF360" s="170">
        <v>98133.83</v>
      </c>
      <c r="AG360" s="170">
        <v>91668.93</v>
      </c>
      <c r="AH360" s="170">
        <v>93521.41</v>
      </c>
      <c r="AI360" s="170">
        <v>94384.39</v>
      </c>
      <c r="AJ360" s="170">
        <v>96173.09</v>
      </c>
      <c r="AK360" s="170">
        <v>99350.23</v>
      </c>
      <c r="AL360" s="170">
        <v>97806.72</v>
      </c>
      <c r="AM360" s="170">
        <v>96125.12</v>
      </c>
      <c r="AN360" s="170">
        <v>98116.39</v>
      </c>
      <c r="AO360" s="170">
        <v>101467.04</v>
      </c>
      <c r="AP360" s="170">
        <v>101942.81</v>
      </c>
      <c r="AQ360" s="170">
        <v>99759.47</v>
      </c>
      <c r="AR360" s="170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70">
        <v>100571.03</v>
      </c>
      <c r="AY360" s="170">
        <v>99753.66</v>
      </c>
      <c r="AZ360" s="170">
        <v>98247.04</v>
      </c>
      <c r="BA360" s="170">
        <v>80018.58</v>
      </c>
      <c r="BB360" s="170">
        <v>94355.65</v>
      </c>
      <c r="BC360" s="170">
        <v>94095.44</v>
      </c>
      <c r="BD360" s="170">
        <v>94630.69</v>
      </c>
      <c r="BE360" s="170">
        <v>96188.44</v>
      </c>
      <c r="BF360" s="170">
        <v>96652.21</v>
      </c>
      <c r="BG360" s="170">
        <v>100002.85</v>
      </c>
      <c r="BH360" s="170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6" t="s">
        <v>2523</v>
      </c>
      <c r="B361" s="234" t="s">
        <v>3491</v>
      </c>
      <c r="C361" s="329" t="s">
        <v>3492</v>
      </c>
      <c r="D361" s="318" t="s">
        <v>2526</v>
      </c>
      <c r="E361" s="318" t="s">
        <v>29</v>
      </c>
      <c r="F361" s="95" t="s">
        <v>2527</v>
      </c>
      <c r="G361" s="44" t="str">
        <f t="shared" si="1"/>
        <v>Augusto</v>
      </c>
      <c r="H361" s="330" t="s">
        <v>186</v>
      </c>
      <c r="I361" s="46" t="s">
        <v>24</v>
      </c>
      <c r="J361" s="318" t="str">
        <f t="shared" si="2"/>
        <v>Não</v>
      </c>
      <c r="K361" s="331">
        <v>43717.0</v>
      </c>
      <c r="L361" s="331">
        <v>44581.0</v>
      </c>
      <c r="M361" s="95" t="s">
        <v>41</v>
      </c>
      <c r="N361" s="332">
        <v>0.01</v>
      </c>
      <c r="O361" s="318" t="s">
        <v>42</v>
      </c>
      <c r="P361" s="321">
        <v>0.1</v>
      </c>
      <c r="Q361" s="95" t="str">
        <f>IFERROR(VLOOKUP(F361,'Cadastro de assessores'!A:B,2,FALSE),"Não Cadastrado")</f>
        <v>17573</v>
      </c>
      <c r="R361" s="95" t="s">
        <v>2540</v>
      </c>
      <c r="S361" s="331">
        <v>43717.0</v>
      </c>
      <c r="T361" s="168"/>
      <c r="U361" s="168"/>
      <c r="V361" s="45" t="s">
        <v>113</v>
      </c>
      <c r="W361" s="13" t="s">
        <v>3493</v>
      </c>
      <c r="X361" s="95" t="s">
        <v>29</v>
      </c>
      <c r="Y361" s="51" t="str">
        <f t="shared" si="3"/>
        <v>Encerrado</v>
      </c>
      <c r="Z361" s="324"/>
      <c r="AA361" s="95" t="str">
        <f t="shared" si="8"/>
        <v>Varejo</v>
      </c>
      <c r="AB361" s="13" t="s">
        <v>124</v>
      </c>
      <c r="AC361" s="95"/>
      <c r="AD361" s="95" t="s">
        <v>2568</v>
      </c>
      <c r="AE361" s="170">
        <v>101829.05</v>
      </c>
      <c r="AF361" s="170">
        <v>94200.2</v>
      </c>
      <c r="AG361" s="170">
        <v>88953.45</v>
      </c>
      <c r="AH361" s="170">
        <v>90797.2</v>
      </c>
      <c r="AI361" s="170">
        <v>100057.73</v>
      </c>
      <c r="AJ361" s="170">
        <v>94101.72</v>
      </c>
      <c r="AK361" s="170">
        <v>95206.62</v>
      </c>
      <c r="AL361" s="170">
        <v>83653.63</v>
      </c>
      <c r="AM361" s="170">
        <v>79515.88</v>
      </c>
      <c r="AN361" s="170">
        <v>74811.14</v>
      </c>
      <c r="AO361" s="170">
        <v>71278.06</v>
      </c>
      <c r="AP361" s="170">
        <v>65989.92</v>
      </c>
      <c r="AQ361" s="170">
        <v>65142.93</v>
      </c>
      <c r="AR361" s="170">
        <v>57023.89</v>
      </c>
      <c r="AS361" s="170">
        <v>56142.43</v>
      </c>
      <c r="AT361" s="170">
        <v>56645.42</v>
      </c>
      <c r="AU361" s="170">
        <v>49415.81</v>
      </c>
      <c r="AV361" s="170">
        <v>49154.42</v>
      </c>
      <c r="AW361" s="170">
        <v>39990.3</v>
      </c>
      <c r="AX361" s="170">
        <v>40057.84</v>
      </c>
      <c r="AY361" s="170">
        <v>39776.65</v>
      </c>
      <c r="AZ361" s="170">
        <v>39903.21</v>
      </c>
      <c r="BA361" s="170">
        <v>19955.69</v>
      </c>
      <c r="BB361" s="170">
        <v>20062.4</v>
      </c>
      <c r="BC361" s="170">
        <v>20030.92</v>
      </c>
      <c r="BD361" s="170">
        <v>8954.45</v>
      </c>
      <c r="BE361" s="170">
        <v>141.15</v>
      </c>
      <c r="BF361" s="170">
        <v>-1.07</v>
      </c>
      <c r="BG361" s="170">
        <v>-38.89</v>
      </c>
      <c r="BH361" s="170">
        <v>-38.89</v>
      </c>
      <c r="BI361" s="170" t="s">
        <v>2543</v>
      </c>
      <c r="BJ361" s="170">
        <v>0.0</v>
      </c>
      <c r="BK361" s="170">
        <v>-30.77</v>
      </c>
      <c r="BL361" s="170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6" t="s">
        <v>2523</v>
      </c>
      <c r="B362" s="316" t="s">
        <v>3494</v>
      </c>
      <c r="C362" s="317" t="s">
        <v>3495</v>
      </c>
      <c r="D362" s="318" t="s">
        <v>2636</v>
      </c>
      <c r="E362" s="318" t="s">
        <v>29</v>
      </c>
      <c r="F362" s="318" t="s">
        <v>2636</v>
      </c>
      <c r="G362" s="44" t="str">
        <f t="shared" si="1"/>
        <v>Augusto</v>
      </c>
      <c r="H362" s="330" t="s">
        <v>186</v>
      </c>
      <c r="I362" s="46" t="s">
        <v>24</v>
      </c>
      <c r="J362" s="318" t="str">
        <f t="shared" si="2"/>
        <v>Não</v>
      </c>
      <c r="K362" s="319">
        <v>43375.0</v>
      </c>
      <c r="L362" s="331">
        <v>44713.0</v>
      </c>
      <c r="M362" s="95" t="s">
        <v>190</v>
      </c>
      <c r="N362" s="320">
        <v>0.01</v>
      </c>
      <c r="O362" s="318" t="s">
        <v>191</v>
      </c>
      <c r="P362" s="321">
        <v>0.2</v>
      </c>
      <c r="Q362" s="318" t="str">
        <f>IFERROR(VLOOKUP(F362,'Cadastro de assessores'!A:B,2,FALSE),"Não Cadastrado")</f>
        <v>22400</v>
      </c>
      <c r="R362" s="345" t="s">
        <v>3356</v>
      </c>
      <c r="S362" s="319">
        <v>43375.0</v>
      </c>
      <c r="T362" s="168"/>
      <c r="U362" s="168"/>
      <c r="V362" s="45" t="s">
        <v>113</v>
      </c>
      <c r="W362" s="323" t="s">
        <v>3496</v>
      </c>
      <c r="X362" s="95" t="s">
        <v>29</v>
      </c>
      <c r="Y362" s="51" t="str">
        <f t="shared" si="3"/>
        <v>Encerrado</v>
      </c>
      <c r="Z362" s="324"/>
      <c r="AA362" s="95" t="str">
        <f t="shared" si="8"/>
        <v>Varejo</v>
      </c>
      <c r="AB362" s="13" t="s">
        <v>124</v>
      </c>
      <c r="AC362" s="95"/>
      <c r="AD362" s="95" t="s">
        <v>2542</v>
      </c>
      <c r="AE362" s="170">
        <v>225929.22</v>
      </c>
      <c r="AF362" s="170">
        <v>213808.49</v>
      </c>
      <c r="AG362" s="170">
        <v>167641.73</v>
      </c>
      <c r="AH362" s="170">
        <v>179033.67</v>
      </c>
      <c r="AI362" s="170">
        <v>186083.66</v>
      </c>
      <c r="AJ362" s="170">
        <v>195153.33</v>
      </c>
      <c r="AK362" s="170">
        <v>208313.87</v>
      </c>
      <c r="AL362" s="170">
        <v>199708.2</v>
      </c>
      <c r="AM362" s="170">
        <v>190243.0</v>
      </c>
      <c r="AN362" s="170">
        <v>196268.87</v>
      </c>
      <c r="AO362" s="170">
        <v>223505.4</v>
      </c>
      <c r="AP362" s="170">
        <v>229234.7</v>
      </c>
      <c r="AQ362" s="170">
        <v>218951.48</v>
      </c>
      <c r="AR362" s="170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70">
        <v>227371.2</v>
      </c>
      <c r="AY362" s="170">
        <v>221017.2</v>
      </c>
      <c r="AZ362" s="170">
        <v>211357.8</v>
      </c>
      <c r="BA362" s="170">
        <v>201485.57</v>
      </c>
      <c r="BB362" s="170">
        <v>189440.1</v>
      </c>
      <c r="BC362" s="170">
        <v>183482.39</v>
      </c>
      <c r="BD362" s="170">
        <v>184227.92</v>
      </c>
      <c r="BE362" s="170">
        <v>195472.08</v>
      </c>
      <c r="BF362" s="170">
        <v>196925.15</v>
      </c>
      <c r="BG362" s="170">
        <v>211577.22</v>
      </c>
      <c r="BH362" s="170">
        <v>201996.09</v>
      </c>
      <c r="BI362" s="390">
        <v>1888.2</v>
      </c>
      <c r="BJ362" s="326">
        <v>1795.66</v>
      </c>
      <c r="BK362" s="326" t="s">
        <v>2543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6" t="s">
        <v>2523</v>
      </c>
      <c r="B363" s="234" t="s">
        <v>3497</v>
      </c>
      <c r="C363" s="218" t="s">
        <v>3498</v>
      </c>
      <c r="D363" s="318" t="s">
        <v>18</v>
      </c>
      <c r="E363" s="318" t="s">
        <v>29</v>
      </c>
      <c r="F363" s="318" t="s">
        <v>3146</v>
      </c>
      <c r="G363" s="44" t="str">
        <f t="shared" si="1"/>
        <v>Breno</v>
      </c>
      <c r="H363" s="164" t="s">
        <v>111</v>
      </c>
      <c r="I363" s="46" t="s">
        <v>24</v>
      </c>
      <c r="J363" s="318" t="str">
        <f t="shared" si="2"/>
        <v>Não</v>
      </c>
      <c r="K363" s="319">
        <v>44592.0</v>
      </c>
      <c r="L363" s="45"/>
      <c r="M363" s="95" t="s">
        <v>51</v>
      </c>
      <c r="N363" s="320">
        <v>0.01</v>
      </c>
      <c r="O363" s="318" t="s">
        <v>2528</v>
      </c>
      <c r="P363" s="321">
        <v>0.0</v>
      </c>
      <c r="Q363" s="318" t="str">
        <f>IFERROR(VLOOKUP(F363,'Cadastro de assessores'!A:B,2,FALSE),"Não Cadastrado")</f>
        <v>Não Cadastrado</v>
      </c>
      <c r="R363" s="143"/>
      <c r="S363" s="319"/>
      <c r="T363" s="168"/>
      <c r="U363" s="168"/>
      <c r="V363" s="45" t="s">
        <v>113</v>
      </c>
      <c r="W363" s="13" t="s">
        <v>2245</v>
      </c>
      <c r="X363" s="5" t="s">
        <v>29</v>
      </c>
      <c r="Y363" s="51" t="str">
        <f t="shared" si="3"/>
        <v>Ativo</v>
      </c>
      <c r="Z363" s="324"/>
      <c r="AA363" s="95" t="str">
        <f t="shared" si="8"/>
        <v/>
      </c>
      <c r="AB363" s="13" t="s">
        <v>124</v>
      </c>
      <c r="AC363" s="95"/>
      <c r="AD363" s="95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70"/>
      <c r="AS363" s="170"/>
      <c r="AT363" s="170"/>
      <c r="AU363" s="170"/>
      <c r="AV363" s="170"/>
      <c r="AW363" s="170"/>
      <c r="AX363" s="170"/>
      <c r="AY363" s="170"/>
      <c r="AZ363" s="170"/>
      <c r="BA363" s="170"/>
      <c r="BB363" s="170"/>
      <c r="BC363" s="170"/>
      <c r="BD363" s="170"/>
      <c r="BE363" s="170"/>
      <c r="BF363" s="170"/>
      <c r="BG363" s="170"/>
      <c r="BH363" s="170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6" t="s">
        <v>2523</v>
      </c>
      <c r="B364" s="234" t="s">
        <v>2269</v>
      </c>
      <c r="C364" s="218" t="s">
        <v>3499</v>
      </c>
      <c r="D364" s="318" t="s">
        <v>18</v>
      </c>
      <c r="E364" s="318" t="s">
        <v>175</v>
      </c>
      <c r="F364" s="318" t="s">
        <v>197</v>
      </c>
      <c r="G364" s="44" t="str">
        <f t="shared" si="1"/>
        <v>Augusto</v>
      </c>
      <c r="H364" s="164" t="s">
        <v>147</v>
      </c>
      <c r="I364" s="51" t="s">
        <v>220</v>
      </c>
      <c r="J364" s="318" t="str">
        <f t="shared" si="2"/>
        <v>Não</v>
      </c>
      <c r="K364" s="319">
        <v>44279.0</v>
      </c>
      <c r="L364" s="45"/>
      <c r="M364" s="95" t="s">
        <v>270</v>
      </c>
      <c r="N364" s="320">
        <v>0.02</v>
      </c>
      <c r="O364" s="318" t="s">
        <v>42</v>
      </c>
      <c r="P364" s="321">
        <v>0.2</v>
      </c>
      <c r="Q364" s="318" t="str">
        <f>IFERROR(VLOOKUP(F364,'Cadastro de assessores'!A:B,2,FALSE),"Não Cadastrado")</f>
        <v>28411</v>
      </c>
      <c r="R364" s="143" t="s">
        <v>111</v>
      </c>
      <c r="S364" s="319">
        <v>44230.0</v>
      </c>
      <c r="T364" s="63"/>
      <c r="U364" s="334" t="s">
        <v>3500</v>
      </c>
      <c r="V364" s="45" t="s">
        <v>113</v>
      </c>
      <c r="W364" s="13" t="s">
        <v>2271</v>
      </c>
      <c r="X364" s="163" t="s">
        <v>179</v>
      </c>
      <c r="Y364" s="51" t="str">
        <f t="shared" si="3"/>
        <v>Ativo</v>
      </c>
      <c r="Z364" s="324"/>
      <c r="AA364" s="95" t="str">
        <f t="shared" si="8"/>
        <v>Qualificado</v>
      </c>
      <c r="AB364" s="13" t="s">
        <v>115</v>
      </c>
      <c r="AC364" s="95"/>
      <c r="AD364" s="95" t="s">
        <v>2586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70"/>
      <c r="AS364" s="170"/>
      <c r="AT364" s="170">
        <v>1217340.63</v>
      </c>
      <c r="AU364" s="170"/>
      <c r="AV364" s="170">
        <v>1105252.61</v>
      </c>
      <c r="AW364" s="170">
        <v>1253383.66</v>
      </c>
      <c r="AX364" s="170">
        <v>1243291.21</v>
      </c>
      <c r="AY364" s="170">
        <v>1222085.5</v>
      </c>
      <c r="AZ364" s="170">
        <v>1184904.95</v>
      </c>
      <c r="BA364" s="170">
        <v>1152445.18</v>
      </c>
      <c r="BB364" s="170">
        <v>982558.67</v>
      </c>
      <c r="BC364" s="170">
        <v>1079810.51</v>
      </c>
      <c r="BD364" s="170">
        <v>1089387.83</v>
      </c>
      <c r="BE364" s="170">
        <v>1128068.68</v>
      </c>
      <c r="BF364" s="170">
        <v>1136806.29</v>
      </c>
      <c r="BG364" s="170">
        <v>1197731.68</v>
      </c>
      <c r="BH364" s="170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6" t="s">
        <v>2523</v>
      </c>
      <c r="B365" s="155" t="s">
        <v>3501</v>
      </c>
      <c r="C365" s="143">
        <v>436179.0</v>
      </c>
      <c r="D365" s="318" t="s">
        <v>18</v>
      </c>
      <c r="E365" s="318" t="s">
        <v>175</v>
      </c>
      <c r="F365" s="318" t="s">
        <v>176</v>
      </c>
      <c r="G365" s="44" t="str">
        <f t="shared" si="1"/>
        <v>Augusto</v>
      </c>
      <c r="H365" s="330" t="s">
        <v>186</v>
      </c>
      <c r="I365" s="46" t="s">
        <v>24</v>
      </c>
      <c r="J365" s="318" t="str">
        <f t="shared" si="2"/>
        <v>Sim</v>
      </c>
      <c r="K365" s="319">
        <v>44599.0</v>
      </c>
      <c r="L365" s="82">
        <v>45000.0</v>
      </c>
      <c r="M365" s="95" t="s">
        <v>41</v>
      </c>
      <c r="N365" s="320">
        <v>0.015</v>
      </c>
      <c r="O365" s="318" t="s">
        <v>42</v>
      </c>
      <c r="P365" s="321">
        <v>0.1</v>
      </c>
      <c r="Q365" s="143" t="str">
        <f>IFERROR(VLOOKUP(F365,'Cadastro de assessores'!A:B,2,FALSE),"Não Cadastrado")</f>
        <v>250</v>
      </c>
      <c r="R365" s="143" t="s">
        <v>111</v>
      </c>
      <c r="S365" s="319">
        <v>44599.0</v>
      </c>
      <c r="T365" s="50" t="s">
        <v>3502</v>
      </c>
      <c r="U365" s="50"/>
      <c r="V365" s="45" t="s">
        <v>365</v>
      </c>
      <c r="W365" s="11" t="s">
        <v>3503</v>
      </c>
      <c r="X365" s="45" t="s">
        <v>179</v>
      </c>
      <c r="Y365" s="51" t="str">
        <f t="shared" si="3"/>
        <v>Encerrado</v>
      </c>
      <c r="Z365" s="324"/>
      <c r="AA365" s="95" t="str">
        <f t="shared" si="8"/>
        <v>Varejo</v>
      </c>
      <c r="AB365" s="13" t="s">
        <v>124</v>
      </c>
      <c r="AC365" s="95"/>
      <c r="AD365" s="45" t="s">
        <v>2586</v>
      </c>
      <c r="AE365" s="190"/>
      <c r="AF365" s="190"/>
      <c r="AG365" s="190"/>
      <c r="AH365" s="190"/>
      <c r="AI365" s="190"/>
      <c r="AJ365" s="190"/>
      <c r="AK365" s="190"/>
      <c r="AL365" s="190"/>
      <c r="AM365" s="190"/>
      <c r="AN365" s="190"/>
      <c r="AO365" s="190"/>
      <c r="AP365" s="190"/>
      <c r="AQ365" s="190"/>
      <c r="AR365" s="190"/>
      <c r="AS365" s="190"/>
      <c r="AT365" s="200">
        <v>1217340.63</v>
      </c>
      <c r="AU365" s="190"/>
      <c r="AV365" s="200">
        <v>1105252.61</v>
      </c>
      <c r="AW365" s="200">
        <v>1253383.66</v>
      </c>
      <c r="AX365" s="200">
        <v>1243291.21</v>
      </c>
      <c r="AY365" s="200">
        <v>1222085.5</v>
      </c>
      <c r="AZ365" s="200">
        <v>1184904.95</v>
      </c>
      <c r="BA365" s="200">
        <v>1152445.18</v>
      </c>
      <c r="BB365" s="200">
        <v>982558.67</v>
      </c>
      <c r="BC365" s="200">
        <v>1079810.51</v>
      </c>
      <c r="BD365" s="200">
        <v>1089387.83</v>
      </c>
      <c r="BE365" s="170">
        <v>256471.38</v>
      </c>
      <c r="BF365" s="170">
        <v>256592.64</v>
      </c>
      <c r="BG365" s="170">
        <v>266164.67</v>
      </c>
      <c r="BH365" s="170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6" t="s">
        <v>2523</v>
      </c>
      <c r="B366" s="238" t="s">
        <v>3504</v>
      </c>
      <c r="C366" s="329" t="s">
        <v>3505</v>
      </c>
      <c r="D366" s="318" t="s">
        <v>2526</v>
      </c>
      <c r="E366" s="318" t="s">
        <v>29</v>
      </c>
      <c r="F366" s="95" t="s">
        <v>2539</v>
      </c>
      <c r="G366" s="44" t="str">
        <f t="shared" si="1"/>
        <v>Augusto</v>
      </c>
      <c r="H366" s="330" t="s">
        <v>186</v>
      </c>
      <c r="I366" s="46" t="s">
        <v>24</v>
      </c>
      <c r="J366" s="318" t="str">
        <f t="shared" si="2"/>
        <v>Não</v>
      </c>
      <c r="K366" s="95" t="s">
        <v>2576</v>
      </c>
      <c r="L366" s="336">
        <v>44484.0</v>
      </c>
      <c r="M366" s="95" t="s">
        <v>112</v>
      </c>
      <c r="N366" s="332">
        <v>0.005</v>
      </c>
      <c r="O366" s="318" t="s">
        <v>2528</v>
      </c>
      <c r="P366" s="321">
        <v>0.0</v>
      </c>
      <c r="Q366" s="95" t="str">
        <f>IFERROR(VLOOKUP(F366,'Cadastro de assessores'!A:B,2,FALSE),"Não Cadastrado")</f>
        <v>2971</v>
      </c>
      <c r="R366" s="95" t="s">
        <v>2540</v>
      </c>
      <c r="S366" s="95" t="s">
        <v>2576</v>
      </c>
      <c r="T366" s="168"/>
      <c r="U366" s="168"/>
      <c r="V366" s="45" t="s">
        <v>365</v>
      </c>
      <c r="W366" s="13" t="s">
        <v>3506</v>
      </c>
      <c r="X366" s="95" t="s">
        <v>19</v>
      </c>
      <c r="Y366" s="51" t="str">
        <f t="shared" si="3"/>
        <v>Encerrado</v>
      </c>
      <c r="Z366" s="324"/>
      <c r="AA366" s="95" t="str">
        <f t="shared" si="8"/>
        <v/>
      </c>
      <c r="AB366" s="95"/>
      <c r="AC366" s="95"/>
      <c r="AD366" s="95" t="s">
        <v>3507</v>
      </c>
      <c r="AE366" s="170">
        <v>0.0</v>
      </c>
      <c r="AF366" s="170">
        <v>0.0</v>
      </c>
      <c r="AG366" s="170">
        <v>0.0</v>
      </c>
      <c r="AH366" s="170">
        <v>0.0</v>
      </c>
      <c r="AI366" s="170">
        <v>0.0</v>
      </c>
      <c r="AJ366" s="170">
        <v>0.0</v>
      </c>
      <c r="AK366" s="170">
        <v>0.0</v>
      </c>
      <c r="AL366" s="335"/>
      <c r="AM366" s="335"/>
      <c r="AN366" s="335"/>
      <c r="AO366" s="335"/>
      <c r="AP366" s="335"/>
      <c r="AQ366" s="335"/>
      <c r="AR366" s="170"/>
      <c r="AS366" s="170"/>
      <c r="AT366" s="170"/>
      <c r="AU366" s="170"/>
      <c r="AV366" s="170"/>
      <c r="AW366" s="170"/>
      <c r="AX366" s="335"/>
      <c r="AY366" s="335"/>
      <c r="AZ366" s="335"/>
      <c r="BA366" s="170"/>
      <c r="BB366" s="170"/>
      <c r="BC366" s="170"/>
      <c r="BD366" s="170"/>
      <c r="BE366" s="170"/>
      <c r="BF366" s="170">
        <v>0.0</v>
      </c>
      <c r="BG366" s="170">
        <v>0.0</v>
      </c>
      <c r="BH366" s="170">
        <v>0.0</v>
      </c>
      <c r="BI366" s="170" t="s">
        <v>2543</v>
      </c>
      <c r="BJ366" s="170">
        <v>0.0</v>
      </c>
      <c r="BK366" s="170" t="s">
        <v>2543</v>
      </c>
      <c r="BL366" s="170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6" t="s">
        <v>2523</v>
      </c>
      <c r="B367" s="238" t="s">
        <v>3504</v>
      </c>
      <c r="C367" s="329" t="s">
        <v>3508</v>
      </c>
      <c r="D367" s="318" t="s">
        <v>2526</v>
      </c>
      <c r="E367" s="318" t="s">
        <v>29</v>
      </c>
      <c r="F367" s="95" t="s">
        <v>2539</v>
      </c>
      <c r="G367" s="44" t="str">
        <f t="shared" si="1"/>
        <v>Augusto</v>
      </c>
      <c r="H367" s="330" t="s">
        <v>186</v>
      </c>
      <c r="I367" s="46" t="s">
        <v>24</v>
      </c>
      <c r="J367" s="318" t="str">
        <f t="shared" si="2"/>
        <v>Não</v>
      </c>
      <c r="K367" s="95" t="s">
        <v>2576</v>
      </c>
      <c r="L367" s="336">
        <v>44484.0</v>
      </c>
      <c r="M367" s="95" t="s">
        <v>190</v>
      </c>
      <c r="N367" s="332">
        <v>0.02</v>
      </c>
      <c r="O367" s="318" t="s">
        <v>191</v>
      </c>
      <c r="P367" s="321">
        <v>0.2</v>
      </c>
      <c r="Q367" s="95" t="str">
        <f>IFERROR(VLOOKUP(F367,'Cadastro de assessores'!A:B,2,FALSE),"Não Cadastrado")</f>
        <v>2971</v>
      </c>
      <c r="R367" s="95" t="s">
        <v>2540</v>
      </c>
      <c r="S367" s="95" t="s">
        <v>2576</v>
      </c>
      <c r="T367" s="168"/>
      <c r="U367" s="168"/>
      <c r="V367" s="45" t="s">
        <v>365</v>
      </c>
      <c r="W367" s="13" t="s">
        <v>3509</v>
      </c>
      <c r="X367" s="95" t="s">
        <v>19</v>
      </c>
      <c r="Y367" s="51" t="str">
        <f t="shared" si="3"/>
        <v>Encerrado</v>
      </c>
      <c r="Z367" s="324"/>
      <c r="AA367" s="95" t="str">
        <f t="shared" si="8"/>
        <v/>
      </c>
      <c r="AB367" s="95"/>
      <c r="AC367" s="95"/>
      <c r="AD367" s="95" t="s">
        <v>3507</v>
      </c>
      <c r="AE367" s="170">
        <v>0.0</v>
      </c>
      <c r="AF367" s="170">
        <v>0.0</v>
      </c>
      <c r="AG367" s="170">
        <v>0.0</v>
      </c>
      <c r="AH367" s="170">
        <v>0.0</v>
      </c>
      <c r="AI367" s="170">
        <v>0.0</v>
      </c>
      <c r="AJ367" s="170">
        <v>0.0</v>
      </c>
      <c r="AK367" s="170">
        <v>0.0</v>
      </c>
      <c r="AL367" s="335"/>
      <c r="AM367" s="335"/>
      <c r="AN367" s="335"/>
      <c r="AO367" s="335"/>
      <c r="AP367" s="335"/>
      <c r="AQ367" s="335"/>
      <c r="AR367" s="170"/>
      <c r="AS367" s="170"/>
      <c r="AT367" s="170"/>
      <c r="AU367" s="170"/>
      <c r="AV367" s="170"/>
      <c r="AW367" s="170"/>
      <c r="AX367" s="335"/>
      <c r="AY367" s="335"/>
      <c r="AZ367" s="335"/>
      <c r="BA367" s="170"/>
      <c r="BB367" s="170"/>
      <c r="BC367" s="170"/>
      <c r="BD367" s="170"/>
      <c r="BE367" s="170"/>
      <c r="BF367" s="170">
        <v>0.0</v>
      </c>
      <c r="BG367" s="170">
        <v>0.0</v>
      </c>
      <c r="BH367" s="170">
        <v>0.0</v>
      </c>
      <c r="BI367" s="170" t="s">
        <v>2543</v>
      </c>
      <c r="BJ367" s="170">
        <v>0.0</v>
      </c>
      <c r="BK367" s="170" t="s">
        <v>2543</v>
      </c>
      <c r="BL367" s="170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6" t="s">
        <v>2523</v>
      </c>
      <c r="B368" s="234" t="s">
        <v>3510</v>
      </c>
      <c r="C368" s="329" t="s">
        <v>3511</v>
      </c>
      <c r="D368" s="318" t="s">
        <v>2526</v>
      </c>
      <c r="E368" s="318" t="s">
        <v>29</v>
      </c>
      <c r="F368" s="95" t="s">
        <v>2539</v>
      </c>
      <c r="G368" s="44" t="str">
        <f t="shared" si="1"/>
        <v>Augusto</v>
      </c>
      <c r="H368" s="330" t="s">
        <v>186</v>
      </c>
      <c r="I368" s="46" t="s">
        <v>24</v>
      </c>
      <c r="J368" s="318" t="str">
        <f t="shared" si="2"/>
        <v>Não</v>
      </c>
      <c r="K368" s="331">
        <v>43710.0</v>
      </c>
      <c r="L368" s="331">
        <v>44309.0</v>
      </c>
      <c r="M368" s="95" t="s">
        <v>41</v>
      </c>
      <c r="N368" s="332">
        <v>0.01</v>
      </c>
      <c r="O368" s="318" t="s">
        <v>42</v>
      </c>
      <c r="P368" s="321">
        <v>0.1</v>
      </c>
      <c r="Q368" s="95" t="str">
        <f>IFERROR(VLOOKUP(F368,'Cadastro de assessores'!A:B,2,FALSE),"Não Cadastrado")</f>
        <v>2971</v>
      </c>
      <c r="R368" s="95" t="s">
        <v>2540</v>
      </c>
      <c r="S368" s="331">
        <v>43710.0</v>
      </c>
      <c r="T368" s="168"/>
      <c r="U368" s="168" t="s">
        <v>3512</v>
      </c>
      <c r="V368" s="45" t="s">
        <v>113</v>
      </c>
      <c r="W368" s="13" t="s">
        <v>2289</v>
      </c>
      <c r="X368" s="95" t="s">
        <v>29</v>
      </c>
      <c r="Y368" s="51" t="str">
        <f t="shared" si="3"/>
        <v>Encerrado</v>
      </c>
      <c r="Z368" s="324"/>
      <c r="AA368" s="95" t="str">
        <f t="shared" si="8"/>
        <v/>
      </c>
      <c r="AB368" s="95"/>
      <c r="AC368" s="95"/>
      <c r="AD368" s="95" t="s">
        <v>2591</v>
      </c>
      <c r="AE368" s="170">
        <v>171948.74</v>
      </c>
      <c r="AF368" s="170">
        <v>170580.43</v>
      </c>
      <c r="AG368" s="170">
        <v>183129.57</v>
      </c>
      <c r="AH368" s="170">
        <v>185953.1</v>
      </c>
      <c r="AI368" s="170">
        <v>187410.67</v>
      </c>
      <c r="AJ368" s="170">
        <v>192428.67</v>
      </c>
      <c r="AK368" s="170">
        <v>197074.3</v>
      </c>
      <c r="AL368" s="170">
        <v>196887.41</v>
      </c>
      <c r="AM368" s="170">
        <v>196201.43</v>
      </c>
      <c r="AN368" s="170">
        <v>196229.64</v>
      </c>
      <c r="AO368" s="170">
        <v>197621.18</v>
      </c>
      <c r="AP368" s="170">
        <v>198444.05</v>
      </c>
      <c r="AQ368" s="170">
        <v>196781.86</v>
      </c>
      <c r="AR368" s="170">
        <v>159303.99</v>
      </c>
      <c r="AS368" s="170">
        <v>106032.22</v>
      </c>
      <c r="AT368" s="170"/>
      <c r="AU368" s="170"/>
      <c r="AV368" s="170"/>
      <c r="AW368" s="170"/>
      <c r="AX368" s="335"/>
      <c r="AY368" s="335"/>
      <c r="AZ368" s="335"/>
      <c r="BA368" s="170"/>
      <c r="BB368" s="170"/>
      <c r="BC368" s="170"/>
      <c r="BD368" s="170"/>
      <c r="BE368" s="170"/>
      <c r="BF368" s="170">
        <v>0.0</v>
      </c>
      <c r="BG368" s="170">
        <v>0.0</v>
      </c>
      <c r="BH368" s="170">
        <v>0.0</v>
      </c>
      <c r="BI368" s="170" t="s">
        <v>2543</v>
      </c>
      <c r="BJ368" s="170">
        <v>0.0</v>
      </c>
      <c r="BK368" s="170" t="s">
        <v>2543</v>
      </c>
      <c r="BL368" s="170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6" t="s">
        <v>2523</v>
      </c>
      <c r="B369" s="42" t="s">
        <v>3513</v>
      </c>
      <c r="C369" s="328" t="s">
        <v>3514</v>
      </c>
      <c r="D369" s="318" t="s">
        <v>18</v>
      </c>
      <c r="E369" s="318" t="s">
        <v>175</v>
      </c>
      <c r="F369" s="93" t="s">
        <v>197</v>
      </c>
      <c r="G369" s="44" t="str">
        <f t="shared" si="1"/>
        <v>Augusto</v>
      </c>
      <c r="H369" s="330" t="s">
        <v>186</v>
      </c>
      <c r="I369" s="46" t="s">
        <v>24</v>
      </c>
      <c r="J369" s="318" t="str">
        <f t="shared" si="2"/>
        <v>Não</v>
      </c>
      <c r="K369" s="319">
        <v>44340.0</v>
      </c>
      <c r="L369" s="331">
        <v>44903.0</v>
      </c>
      <c r="M369" s="95" t="s">
        <v>112</v>
      </c>
      <c r="N369" s="320">
        <v>0.01</v>
      </c>
      <c r="O369" s="318" t="s">
        <v>2528</v>
      </c>
      <c r="P369" s="321">
        <v>0.0</v>
      </c>
      <c r="Q369" s="93" t="str">
        <f>IFERROR(VLOOKUP(F369,'Cadastro de assessores'!A:B,2,FALSE),"Não Cadastrado")</f>
        <v>28411</v>
      </c>
      <c r="R369" s="318" t="s">
        <v>111</v>
      </c>
      <c r="S369" s="319">
        <v>44340.0</v>
      </c>
      <c r="T369" s="74"/>
      <c r="U369" s="50" t="s">
        <v>3515</v>
      </c>
      <c r="V369" s="45" t="s">
        <v>113</v>
      </c>
      <c r="W369" s="5" t="s">
        <v>3516</v>
      </c>
      <c r="X369" s="163" t="s">
        <v>179</v>
      </c>
      <c r="Y369" s="51" t="str">
        <f t="shared" si="3"/>
        <v>Encerrado</v>
      </c>
      <c r="Z369" s="324"/>
      <c r="AA369" s="95" t="str">
        <f t="shared" si="8"/>
        <v>Varejo</v>
      </c>
      <c r="AB369" s="13" t="s">
        <v>124</v>
      </c>
      <c r="AC369" s="95"/>
      <c r="AD369" s="95" t="s">
        <v>2586</v>
      </c>
      <c r="AE369" s="190"/>
      <c r="AF369" s="190"/>
      <c r="AG369" s="190"/>
      <c r="AH369" s="190"/>
      <c r="AI369" s="190"/>
      <c r="AJ369" s="190"/>
      <c r="AK369" s="190"/>
      <c r="AL369" s="190"/>
      <c r="AM369" s="190"/>
      <c r="AN369" s="190"/>
      <c r="AO369" s="190"/>
      <c r="AP369" s="190"/>
      <c r="AQ369" s="190"/>
      <c r="AR369" s="190"/>
      <c r="AS369" s="325"/>
      <c r="AT369" s="325"/>
      <c r="AU369" s="325"/>
      <c r="AV369" s="190"/>
      <c r="AW369" s="190">
        <v>150393.36</v>
      </c>
      <c r="AX369" s="170">
        <v>150270.22</v>
      </c>
      <c r="AY369" s="170">
        <v>149816.69</v>
      </c>
      <c r="AZ369" s="170">
        <v>148643.62</v>
      </c>
      <c r="BA369" s="170">
        <v>129444.37</v>
      </c>
      <c r="BB369" s="170">
        <v>145449.15</v>
      </c>
      <c r="BC369" s="170">
        <v>128521.81</v>
      </c>
      <c r="BD369" s="170">
        <v>146875.19</v>
      </c>
      <c r="BE369" s="170">
        <v>42443.57</v>
      </c>
      <c r="BF369" s="170">
        <v>42688.22</v>
      </c>
      <c r="BG369" s="170">
        <v>43139.9</v>
      </c>
      <c r="BH369" s="170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6" t="s">
        <v>2523</v>
      </c>
      <c r="B370" s="234" t="s">
        <v>3517</v>
      </c>
      <c r="C370" s="218" t="s">
        <v>3518</v>
      </c>
      <c r="D370" s="318" t="s">
        <v>18</v>
      </c>
      <c r="E370" s="318" t="s">
        <v>175</v>
      </c>
      <c r="F370" s="323" t="s">
        <v>525</v>
      </c>
      <c r="G370" s="44" t="str">
        <f t="shared" si="1"/>
        <v>Augusto</v>
      </c>
      <c r="H370" s="164" t="s">
        <v>147</v>
      </c>
      <c r="I370" s="51" t="s">
        <v>220</v>
      </c>
      <c r="J370" s="318" t="str">
        <f t="shared" si="2"/>
        <v>Não</v>
      </c>
      <c r="K370" s="319">
        <v>44272.0</v>
      </c>
      <c r="L370" s="95"/>
      <c r="M370" s="95" t="s">
        <v>112</v>
      </c>
      <c r="N370" s="332">
        <v>0.012</v>
      </c>
      <c r="O370" s="318" t="s">
        <v>2528</v>
      </c>
      <c r="P370" s="321">
        <v>0.0</v>
      </c>
      <c r="Q370" s="318">
        <f>IFERROR(VLOOKUP(F370,'Cadastro de assessores'!A:B,2,FALSE),"Não Cadastrado")</f>
        <v>12362</v>
      </c>
      <c r="R370" s="318" t="s">
        <v>111</v>
      </c>
      <c r="S370" s="319">
        <v>44272.0</v>
      </c>
      <c r="T370" s="168"/>
      <c r="U370" s="168"/>
      <c r="V370" s="45" t="s">
        <v>113</v>
      </c>
      <c r="W370" s="13" t="s">
        <v>2324</v>
      </c>
      <c r="X370" s="163" t="s">
        <v>179</v>
      </c>
      <c r="Y370" s="51" t="str">
        <f t="shared" si="3"/>
        <v>Ativo</v>
      </c>
      <c r="Z370" s="324"/>
      <c r="AA370" s="95" t="str">
        <f t="shared" si="8"/>
        <v>Varejo</v>
      </c>
      <c r="AB370" s="13" t="s">
        <v>124</v>
      </c>
      <c r="AC370" s="95"/>
      <c r="AD370" s="95" t="s">
        <v>2586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70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70">
        <v>226932.61</v>
      </c>
      <c r="AY370" s="170">
        <v>226122.7</v>
      </c>
      <c r="AZ370" s="170">
        <v>224226.11</v>
      </c>
      <c r="BA370" s="170">
        <v>222970.57</v>
      </c>
      <c r="BB370" s="170">
        <v>221133.89</v>
      </c>
      <c r="BC370" s="170">
        <v>220471.38</v>
      </c>
      <c r="BD370" s="170">
        <v>221190.11</v>
      </c>
      <c r="BE370" s="170">
        <v>224440.71</v>
      </c>
      <c r="BF370" s="170">
        <v>225921.62</v>
      </c>
      <c r="BG370" s="170">
        <v>230614.48</v>
      </c>
      <c r="BH370" s="170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6" t="s">
        <v>2523</v>
      </c>
      <c r="B371" s="316" t="s">
        <v>3519</v>
      </c>
      <c r="C371" s="317" t="s">
        <v>3520</v>
      </c>
      <c r="D371" s="318" t="s">
        <v>2636</v>
      </c>
      <c r="E371" s="318" t="s">
        <v>29</v>
      </c>
      <c r="F371" s="318" t="s">
        <v>2636</v>
      </c>
      <c r="G371" s="44" t="str">
        <f t="shared" si="1"/>
        <v>Breno</v>
      </c>
      <c r="H371" s="164" t="s">
        <v>111</v>
      </c>
      <c r="I371" s="46" t="s">
        <v>24</v>
      </c>
      <c r="J371" s="318" t="str">
        <f t="shared" si="2"/>
        <v>Não</v>
      </c>
      <c r="K371" s="333">
        <v>43384.0</v>
      </c>
      <c r="L371" s="95"/>
      <c r="M371" s="95" t="s">
        <v>190</v>
      </c>
      <c r="N371" s="320">
        <v>0.01</v>
      </c>
      <c r="O371" s="318" t="s">
        <v>2528</v>
      </c>
      <c r="P371" s="321">
        <v>0.0</v>
      </c>
      <c r="Q371" s="318" t="str">
        <f>IFERROR(VLOOKUP(F371,'Cadastro de assessores'!A:B,2,FALSE),"Não Cadastrado")</f>
        <v>22400</v>
      </c>
      <c r="R371" s="318" t="s">
        <v>111</v>
      </c>
      <c r="S371" s="333">
        <v>43384.0</v>
      </c>
      <c r="T371" s="168"/>
      <c r="U371" s="168"/>
      <c r="V371" s="45" t="s">
        <v>113</v>
      </c>
      <c r="W371" s="323" t="s">
        <v>3521</v>
      </c>
      <c r="X371" s="95" t="s">
        <v>29</v>
      </c>
      <c r="Y371" s="51" t="str">
        <f t="shared" si="3"/>
        <v>Ativo</v>
      </c>
      <c r="Z371" s="324"/>
      <c r="AA371" s="95" t="str">
        <f t="shared" si="8"/>
        <v>Varejo</v>
      </c>
      <c r="AB371" s="13" t="s">
        <v>124</v>
      </c>
      <c r="AC371" s="95"/>
      <c r="AD371" s="95" t="s">
        <v>2579</v>
      </c>
      <c r="AE371" s="170">
        <v>132252.1</v>
      </c>
      <c r="AF371" s="170">
        <v>125939.42</v>
      </c>
      <c r="AG371" s="170">
        <v>93811.81</v>
      </c>
      <c r="AH371" s="170">
        <v>102249.03</v>
      </c>
      <c r="AI371" s="170">
        <v>107442.06</v>
      </c>
      <c r="AJ371" s="170">
        <v>113549.39</v>
      </c>
      <c r="AK371" s="170">
        <v>123925.61</v>
      </c>
      <c r="AL371" s="170">
        <v>113735.35</v>
      </c>
      <c r="AM371" s="170">
        <v>108392.89</v>
      </c>
      <c r="AN371" s="170">
        <v>113674.62</v>
      </c>
      <c r="AO371" s="170">
        <v>128680.11</v>
      </c>
      <c r="AP371" s="170">
        <v>132908.08</v>
      </c>
      <c r="AQ371" s="170">
        <v>127315.02</v>
      </c>
      <c r="AR371" s="170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70">
        <v>131498.98</v>
      </c>
      <c r="AY371" s="170">
        <v>127649.0</v>
      </c>
      <c r="AZ371" s="170">
        <v>121996.93</v>
      </c>
      <c r="BA371" s="170">
        <v>115719.8</v>
      </c>
      <c r="BB371" s="170">
        <v>108474.13</v>
      </c>
      <c r="BC371" s="170">
        <v>105127.52</v>
      </c>
      <c r="BD371" s="170">
        <v>104998.3</v>
      </c>
      <c r="BE371" s="170">
        <v>110301.44</v>
      </c>
      <c r="BF371" s="170">
        <v>112234.18</v>
      </c>
      <c r="BG371" s="170">
        <v>120778.44</v>
      </c>
      <c r="BH371" s="170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6" t="s">
        <v>2523</v>
      </c>
      <c r="B372" s="238" t="s">
        <v>3522</v>
      </c>
      <c r="C372" s="329" t="s">
        <v>3523</v>
      </c>
      <c r="D372" s="318" t="s">
        <v>2636</v>
      </c>
      <c r="E372" s="318" t="s">
        <v>29</v>
      </c>
      <c r="F372" s="95" t="s">
        <v>2636</v>
      </c>
      <c r="G372" s="44" t="str">
        <f t="shared" si="1"/>
        <v>Augusto</v>
      </c>
      <c r="H372" s="330" t="s">
        <v>186</v>
      </c>
      <c r="I372" s="46" t="s">
        <v>24</v>
      </c>
      <c r="J372" s="318" t="str">
        <f t="shared" si="2"/>
        <v>Não</v>
      </c>
      <c r="K372" s="331">
        <v>43494.0</v>
      </c>
      <c r="L372" s="336">
        <v>44132.0</v>
      </c>
      <c r="M372" s="95" t="s">
        <v>190</v>
      </c>
      <c r="N372" s="332">
        <v>0.01</v>
      </c>
      <c r="O372" s="318" t="s">
        <v>191</v>
      </c>
      <c r="P372" s="321">
        <v>0.2</v>
      </c>
      <c r="Q372" s="95" t="str">
        <f>IFERROR(VLOOKUP(F372,'Cadastro de assessores'!A:B,2,FALSE),"Não Cadastrado")</f>
        <v>22400</v>
      </c>
      <c r="R372" s="95" t="s">
        <v>2540</v>
      </c>
      <c r="S372" s="331">
        <v>43494.0</v>
      </c>
      <c r="T372" s="168"/>
      <c r="U372" s="168"/>
      <c r="V372" s="45" t="s">
        <v>113</v>
      </c>
      <c r="W372" s="13" t="s">
        <v>3524</v>
      </c>
      <c r="X372" s="95" t="s">
        <v>29</v>
      </c>
      <c r="Y372" s="51" t="str">
        <f t="shared" si="3"/>
        <v>Encerrado</v>
      </c>
      <c r="Z372" s="324"/>
      <c r="AA372" s="95" t="str">
        <f t="shared" si="8"/>
        <v/>
      </c>
      <c r="AB372" s="95"/>
      <c r="AC372" s="95"/>
      <c r="AD372" s="95" t="s">
        <v>2600</v>
      </c>
      <c r="AE372" s="170">
        <v>204035.21</v>
      </c>
      <c r="AF372" s="170">
        <v>193952.68</v>
      </c>
      <c r="AG372" s="170">
        <v>149618.53</v>
      </c>
      <c r="AH372" s="170">
        <v>159618.03</v>
      </c>
      <c r="AI372" s="170">
        <v>166210.44</v>
      </c>
      <c r="AJ372" s="170">
        <v>175629.47</v>
      </c>
      <c r="AK372" s="170">
        <v>187375.04</v>
      </c>
      <c r="AL372" s="170">
        <v>178660.46</v>
      </c>
      <c r="AM372" s="170">
        <v>191544.71</v>
      </c>
      <c r="AN372" s="170">
        <v>199190.36</v>
      </c>
      <c r="AO372" s="335"/>
      <c r="AP372" s="335"/>
      <c r="AQ372" s="335"/>
      <c r="AR372" s="170"/>
      <c r="AS372" s="170"/>
      <c r="AT372" s="170"/>
      <c r="AU372" s="170"/>
      <c r="AV372" s="170"/>
      <c r="AW372" s="170"/>
      <c r="AX372" s="335"/>
      <c r="AY372" s="335"/>
      <c r="AZ372" s="335"/>
      <c r="BA372" s="170"/>
      <c r="BB372" s="170"/>
      <c r="BC372" s="170"/>
      <c r="BD372" s="170"/>
      <c r="BE372" s="170"/>
      <c r="BF372" s="170">
        <v>0.0</v>
      </c>
      <c r="BG372" s="170">
        <v>0.0</v>
      </c>
      <c r="BH372" s="170">
        <v>0.0</v>
      </c>
      <c r="BI372" s="170" t="s">
        <v>2543</v>
      </c>
      <c r="BJ372" s="170">
        <v>0.0</v>
      </c>
      <c r="BK372" s="170" t="s">
        <v>2543</v>
      </c>
      <c r="BL372" s="170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6" t="s">
        <v>2523</v>
      </c>
      <c r="B373" s="42" t="s">
        <v>3525</v>
      </c>
      <c r="C373" s="328" t="s">
        <v>3526</v>
      </c>
      <c r="D373" s="318" t="s">
        <v>18</v>
      </c>
      <c r="E373" s="318" t="s">
        <v>175</v>
      </c>
      <c r="F373" s="318" t="s">
        <v>176</v>
      </c>
      <c r="G373" s="44" t="str">
        <f t="shared" si="1"/>
        <v>Augusto</v>
      </c>
      <c r="H373" s="330" t="s">
        <v>186</v>
      </c>
      <c r="I373" s="46" t="s">
        <v>24</v>
      </c>
      <c r="J373" s="318" t="str">
        <f t="shared" si="2"/>
        <v>Não</v>
      </c>
      <c r="K373" s="319">
        <v>44319.0</v>
      </c>
      <c r="L373" s="72">
        <v>44949.0</v>
      </c>
      <c r="M373" s="95" t="s">
        <v>41</v>
      </c>
      <c r="N373" s="320">
        <v>0.015</v>
      </c>
      <c r="O373" s="318" t="s">
        <v>42</v>
      </c>
      <c r="P373" s="321">
        <v>0.1</v>
      </c>
      <c r="Q373" s="318" t="str">
        <f>IFERROR(VLOOKUP(F373,'Cadastro de assessores'!A:B,2,FALSE),"Não Cadastrado")</f>
        <v>250</v>
      </c>
      <c r="R373" s="318" t="s">
        <v>111</v>
      </c>
      <c r="S373" s="319">
        <v>44319.0</v>
      </c>
      <c r="T373" s="50"/>
      <c r="U373" s="322" t="s">
        <v>2807</v>
      </c>
      <c r="V373" s="45" t="s">
        <v>113</v>
      </c>
      <c r="W373" s="5" t="s">
        <v>3527</v>
      </c>
      <c r="X373" s="163" t="s">
        <v>179</v>
      </c>
      <c r="Y373" s="51" t="str">
        <f t="shared" si="3"/>
        <v>Encerrado</v>
      </c>
      <c r="Z373" s="324"/>
      <c r="AA373" s="95" t="str">
        <f t="shared" si="8"/>
        <v>Varejo</v>
      </c>
      <c r="AB373" s="13" t="s">
        <v>124</v>
      </c>
      <c r="AC373" s="95"/>
      <c r="AD373" s="95" t="s">
        <v>2586</v>
      </c>
      <c r="AE373" s="190"/>
      <c r="AF373" s="190"/>
      <c r="AG373" s="190"/>
      <c r="AH373" s="190"/>
      <c r="AI373" s="190"/>
      <c r="AJ373" s="190"/>
      <c r="AK373" s="190"/>
      <c r="AL373" s="190"/>
      <c r="AM373" s="190"/>
      <c r="AN373" s="190"/>
      <c r="AO373" s="190"/>
      <c r="AP373" s="190"/>
      <c r="AQ373" s="190"/>
      <c r="AR373" s="170"/>
      <c r="AS373" s="325"/>
      <c r="AT373" s="325"/>
      <c r="AU373" s="325"/>
      <c r="AV373" s="325"/>
      <c r="AW373" s="325">
        <v>143470.59</v>
      </c>
      <c r="AX373" s="170">
        <v>142716.91</v>
      </c>
      <c r="AY373" s="170">
        <v>141316.93</v>
      </c>
      <c r="AZ373" s="170">
        <v>138661.1</v>
      </c>
      <c r="BA373" s="170">
        <v>130167.83</v>
      </c>
      <c r="BB373" s="170">
        <v>132874.06</v>
      </c>
      <c r="BC373" s="170">
        <v>131348.54</v>
      </c>
      <c r="BD373" s="170">
        <v>131749.4</v>
      </c>
      <c r="BE373" s="170">
        <v>134227.15</v>
      </c>
      <c r="BF373" s="170">
        <v>134907.74</v>
      </c>
      <c r="BG373" s="170">
        <v>141396.03</v>
      </c>
      <c r="BH373" s="170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6" t="s">
        <v>2523</v>
      </c>
      <c r="B374" s="316" t="s">
        <v>3528</v>
      </c>
      <c r="C374" s="317" t="s">
        <v>3529</v>
      </c>
      <c r="D374" s="318" t="s">
        <v>2526</v>
      </c>
      <c r="E374" s="318" t="s">
        <v>29</v>
      </c>
      <c r="F374" s="318" t="s">
        <v>2539</v>
      </c>
      <c r="G374" s="44" t="str">
        <f t="shared" si="1"/>
        <v>Augusto</v>
      </c>
      <c r="H374" s="164" t="s">
        <v>147</v>
      </c>
      <c r="I374" s="51" t="s">
        <v>220</v>
      </c>
      <c r="J374" s="318" t="str">
        <f t="shared" si="2"/>
        <v>Sim</v>
      </c>
      <c r="K374" s="333">
        <v>43822.0</v>
      </c>
      <c r="L374" s="95"/>
      <c r="M374" s="95" t="s">
        <v>112</v>
      </c>
      <c r="N374" s="332">
        <v>0.012</v>
      </c>
      <c r="O374" s="318" t="s">
        <v>2528</v>
      </c>
      <c r="P374" s="321">
        <v>0.0</v>
      </c>
      <c r="Q374" s="318" t="str">
        <f>IFERROR(VLOOKUP(F374,'Cadastro de assessores'!A:B,2,FALSE),"Não Cadastrado")</f>
        <v>2971</v>
      </c>
      <c r="R374" s="318" t="s">
        <v>111</v>
      </c>
      <c r="S374" s="333">
        <v>43811.0</v>
      </c>
      <c r="T374" s="168" t="s">
        <v>3530</v>
      </c>
      <c r="U374" s="168"/>
      <c r="V374" s="45" t="s">
        <v>113</v>
      </c>
      <c r="W374" s="323" t="s">
        <v>3531</v>
      </c>
      <c r="X374" s="95" t="s">
        <v>29</v>
      </c>
      <c r="Y374" s="51" t="str">
        <f t="shared" si="3"/>
        <v>Ativo</v>
      </c>
      <c r="Z374" s="324"/>
      <c r="AA374" s="95" t="str">
        <f t="shared" si="8"/>
        <v>Varejo</v>
      </c>
      <c r="AB374" s="13" t="s">
        <v>124</v>
      </c>
      <c r="AC374" s="95"/>
      <c r="AD374" s="95" t="s">
        <v>2568</v>
      </c>
      <c r="AE374" s="170">
        <v>113079.77</v>
      </c>
      <c r="AF374" s="170">
        <v>118513.92</v>
      </c>
      <c r="AG374" s="170">
        <v>113047.14</v>
      </c>
      <c r="AH374" s="170">
        <v>146406.61</v>
      </c>
      <c r="AI374" s="170">
        <v>164629.46</v>
      </c>
      <c r="AJ374" s="170">
        <v>186103.16</v>
      </c>
      <c r="AK374" s="170">
        <v>218003.35</v>
      </c>
      <c r="AL374" s="170">
        <v>225209.02</v>
      </c>
      <c r="AM374" s="170">
        <v>222609.95</v>
      </c>
      <c r="AN374" s="170">
        <v>223262.65</v>
      </c>
      <c r="AO374" s="170">
        <v>250432.14</v>
      </c>
      <c r="AP374" s="170">
        <v>265317.83</v>
      </c>
      <c r="AQ374" s="170">
        <v>251869.46</v>
      </c>
      <c r="AR374" s="170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70">
        <v>236193.39</v>
      </c>
      <c r="AY374" s="170">
        <v>235519.03</v>
      </c>
      <c r="AZ374" s="170">
        <v>233635.09</v>
      </c>
      <c r="BA374" s="170">
        <v>188415.31</v>
      </c>
      <c r="BB374" s="170">
        <v>230178.43</v>
      </c>
      <c r="BC374" s="170">
        <v>229739.65</v>
      </c>
      <c r="BD374" s="170">
        <v>230748.79</v>
      </c>
      <c r="BE374" s="170">
        <v>220709.25</v>
      </c>
      <c r="BF374" s="170">
        <v>222329.46</v>
      </c>
      <c r="BG374" s="170">
        <v>227577.4</v>
      </c>
      <c r="BH374" s="170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6" t="s">
        <v>2523</v>
      </c>
      <c r="B375" s="316" t="s">
        <v>3532</v>
      </c>
      <c r="C375" s="317" t="s">
        <v>3533</v>
      </c>
      <c r="D375" s="318" t="s">
        <v>2636</v>
      </c>
      <c r="E375" s="318" t="s">
        <v>29</v>
      </c>
      <c r="F375" s="318" t="s">
        <v>2636</v>
      </c>
      <c r="G375" s="44" t="str">
        <f t="shared" si="1"/>
        <v>Augusto</v>
      </c>
      <c r="H375" s="330" t="s">
        <v>147</v>
      </c>
      <c r="I375" s="51" t="s">
        <v>220</v>
      </c>
      <c r="J375" s="318" t="str">
        <f t="shared" si="2"/>
        <v>Não</v>
      </c>
      <c r="K375" s="319">
        <v>43538.0</v>
      </c>
      <c r="L375" s="95"/>
      <c r="M375" s="95" t="s">
        <v>190</v>
      </c>
      <c r="N375" s="320">
        <v>0.01</v>
      </c>
      <c r="O375" s="318" t="s">
        <v>2528</v>
      </c>
      <c r="P375" s="321">
        <v>0.0</v>
      </c>
      <c r="Q375" s="318" t="str">
        <f>IFERROR(VLOOKUP(F375,'Cadastro de assessores'!A:B,2,FALSE),"Não Cadastrado")</f>
        <v>22400</v>
      </c>
      <c r="R375" s="318" t="s">
        <v>111</v>
      </c>
      <c r="S375" s="319">
        <v>43538.0</v>
      </c>
      <c r="T375" s="168"/>
      <c r="U375" s="168"/>
      <c r="V375" s="45" t="s">
        <v>113</v>
      </c>
      <c r="W375" s="323" t="s">
        <v>3534</v>
      </c>
      <c r="X375" s="95" t="s">
        <v>29</v>
      </c>
      <c r="Y375" s="51" t="str">
        <f t="shared" si="3"/>
        <v>Ativo</v>
      </c>
      <c r="Z375" s="324"/>
      <c r="AA375" s="95" t="str">
        <f t="shared" si="8"/>
        <v>Varejo</v>
      </c>
      <c r="AB375" s="13" t="s">
        <v>124</v>
      </c>
      <c r="AC375" s="95"/>
      <c r="AD375" s="95" t="s">
        <v>2600</v>
      </c>
      <c r="AE375" s="170">
        <v>61568.09</v>
      </c>
      <c r="AF375" s="170">
        <v>57643.36</v>
      </c>
      <c r="AG375" s="170">
        <v>44479.31</v>
      </c>
      <c r="AH375" s="170">
        <v>47885.73</v>
      </c>
      <c r="AI375" s="170">
        <v>49575.03</v>
      </c>
      <c r="AJ375" s="170">
        <v>50605.52</v>
      </c>
      <c r="AK375" s="170">
        <v>54540.78</v>
      </c>
      <c r="AL375" s="170">
        <v>50953.25</v>
      </c>
      <c r="AM375" s="170">
        <v>48495.78</v>
      </c>
      <c r="AN375" s="170">
        <v>49483.06</v>
      </c>
      <c r="AO375" s="170">
        <v>57526.87</v>
      </c>
      <c r="AP375" s="170">
        <v>59380.71</v>
      </c>
      <c r="AQ375" s="170">
        <v>55356.68</v>
      </c>
      <c r="AR375" s="170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70">
        <v>54954.62</v>
      </c>
      <c r="AY375" s="170">
        <v>53368.97</v>
      </c>
      <c r="AZ375" s="170">
        <v>51056.55</v>
      </c>
      <c r="BA375" s="170">
        <v>48767.41</v>
      </c>
      <c r="BB375" s="170">
        <v>45969.79</v>
      </c>
      <c r="BC375" s="170">
        <v>44618.23</v>
      </c>
      <c r="BD375" s="170">
        <v>44435.26</v>
      </c>
      <c r="BE375" s="170">
        <v>47094.65</v>
      </c>
      <c r="BF375" s="170">
        <v>47475.79</v>
      </c>
      <c r="BG375" s="170">
        <v>50947.76</v>
      </c>
      <c r="BH375" s="170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6" t="s">
        <v>2523</v>
      </c>
      <c r="B376" s="238" t="s">
        <v>3535</v>
      </c>
      <c r="C376" s="329">
        <v>324079.0</v>
      </c>
      <c r="D376" s="318" t="s">
        <v>18</v>
      </c>
      <c r="E376" s="318" t="s">
        <v>175</v>
      </c>
      <c r="F376" s="95" t="s">
        <v>176</v>
      </c>
      <c r="G376" s="44" t="str">
        <f t="shared" si="1"/>
        <v>Augusto</v>
      </c>
      <c r="H376" s="164" t="s">
        <v>147</v>
      </c>
      <c r="I376" s="51" t="s">
        <v>220</v>
      </c>
      <c r="J376" s="318" t="str">
        <f t="shared" si="2"/>
        <v>Não</v>
      </c>
      <c r="K376" s="165">
        <v>44789.0</v>
      </c>
      <c r="L376" s="387"/>
      <c r="M376" s="95" t="s">
        <v>51</v>
      </c>
      <c r="N376" s="332">
        <v>0.007</v>
      </c>
      <c r="O376" s="318" t="s">
        <v>2528</v>
      </c>
      <c r="P376" s="321">
        <v>0.0</v>
      </c>
      <c r="Q376" s="318" t="str">
        <f>IFERROR(VLOOKUP(F376,'Cadastro de assessores'!A:B,2,FALSE),"Não Cadastrado")</f>
        <v>250</v>
      </c>
      <c r="R376" s="95" t="s">
        <v>111</v>
      </c>
      <c r="S376" s="165">
        <v>44770.0</v>
      </c>
      <c r="T376" s="168"/>
      <c r="U376" s="168"/>
      <c r="V376" s="45" t="s">
        <v>113</v>
      </c>
      <c r="W376" s="13" t="s">
        <v>2380</v>
      </c>
      <c r="X376" s="13" t="s">
        <v>179</v>
      </c>
      <c r="Y376" s="51" t="str">
        <f t="shared" si="3"/>
        <v>Ativo</v>
      </c>
      <c r="Z376" s="324"/>
      <c r="AA376" s="95" t="str">
        <f t="shared" si="8"/>
        <v/>
      </c>
      <c r="AB376" s="13" t="s">
        <v>124</v>
      </c>
      <c r="AC376" s="95"/>
      <c r="AD376" s="95"/>
      <c r="AE376" s="170"/>
      <c r="AF376" s="170"/>
      <c r="AG376" s="170"/>
      <c r="AH376" s="170"/>
      <c r="AI376" s="170"/>
      <c r="AJ376" s="170"/>
      <c r="AK376" s="170"/>
      <c r="AL376" s="335"/>
      <c r="AM376" s="335"/>
      <c r="AN376" s="335"/>
      <c r="AO376" s="335"/>
      <c r="AP376" s="335"/>
      <c r="AQ376" s="335"/>
      <c r="AR376" s="170"/>
      <c r="AS376" s="170"/>
      <c r="AT376" s="170"/>
      <c r="AU376" s="170"/>
      <c r="AV376" s="170"/>
      <c r="AW376" s="170"/>
      <c r="AX376" s="335"/>
      <c r="AY376" s="335"/>
      <c r="AZ376" s="335"/>
      <c r="BA376" s="170"/>
      <c r="BB376" s="170"/>
      <c r="BC376" s="170"/>
      <c r="BD376" s="170"/>
      <c r="BE376" s="170"/>
      <c r="BF376" s="170"/>
      <c r="BG376" s="170"/>
      <c r="BH376" s="170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6" t="s">
        <v>2523</v>
      </c>
      <c r="B377" s="61" t="s">
        <v>2403</v>
      </c>
      <c r="C377" s="45">
        <v>5824219.0</v>
      </c>
      <c r="D377" s="318" t="s">
        <v>18</v>
      </c>
      <c r="E377" s="318" t="s">
        <v>175</v>
      </c>
      <c r="F377" s="95" t="s">
        <v>197</v>
      </c>
      <c r="G377" s="44" t="str">
        <f t="shared" si="1"/>
        <v>Augusto</v>
      </c>
      <c r="H377" s="164" t="s">
        <v>147</v>
      </c>
      <c r="I377" s="51" t="s">
        <v>220</v>
      </c>
      <c r="J377" s="318" t="str">
        <f t="shared" si="2"/>
        <v>Não</v>
      </c>
      <c r="K377" s="165">
        <v>44781.0</v>
      </c>
      <c r="L377" s="387"/>
      <c r="M377" s="95" t="s">
        <v>51</v>
      </c>
      <c r="N377" s="332">
        <v>0.007</v>
      </c>
      <c r="O377" s="318" t="s">
        <v>2528</v>
      </c>
      <c r="P377" s="321">
        <v>0.0</v>
      </c>
      <c r="Q377" s="95" t="s">
        <v>3536</v>
      </c>
      <c r="R377" s="95" t="s">
        <v>111</v>
      </c>
      <c r="S377" s="165">
        <v>44770.0</v>
      </c>
      <c r="T377" s="63"/>
      <c r="U377" s="334" t="s">
        <v>3537</v>
      </c>
      <c r="V377" s="45" t="s">
        <v>113</v>
      </c>
      <c r="W377" s="5" t="s">
        <v>2405</v>
      </c>
      <c r="X377" s="13" t="s">
        <v>179</v>
      </c>
      <c r="Y377" s="51" t="str">
        <f t="shared" si="3"/>
        <v>Ativo</v>
      </c>
      <c r="Z377" s="324"/>
      <c r="AA377" s="95" t="str">
        <f t="shared" si="8"/>
        <v/>
      </c>
      <c r="AB377" s="13" t="s">
        <v>124</v>
      </c>
      <c r="AC377" s="95"/>
      <c r="AD377" s="95"/>
      <c r="AE377" s="170"/>
      <c r="AF377" s="170"/>
      <c r="AG377" s="170"/>
      <c r="AH377" s="170"/>
      <c r="AI377" s="170"/>
      <c r="AJ377" s="170"/>
      <c r="AK377" s="170"/>
      <c r="AL377" s="335"/>
      <c r="AM377" s="335"/>
      <c r="AN377" s="335"/>
      <c r="AO377" s="335"/>
      <c r="AP377" s="335"/>
      <c r="AQ377" s="335"/>
      <c r="AR377" s="170"/>
      <c r="AS377" s="170"/>
      <c r="AT377" s="170"/>
      <c r="AU377" s="170"/>
      <c r="AV377" s="170"/>
      <c r="AW377" s="170"/>
      <c r="AX377" s="335"/>
      <c r="AY377" s="335"/>
      <c r="AZ377" s="335"/>
      <c r="BA377" s="170"/>
      <c r="BB377" s="170"/>
      <c r="BC377" s="170"/>
      <c r="BD377" s="170"/>
      <c r="BE377" s="170"/>
      <c r="BF377" s="170"/>
      <c r="BG377" s="170"/>
      <c r="BH377" s="170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6" t="s">
        <v>2523</v>
      </c>
      <c r="B378" s="61" t="s">
        <v>3538</v>
      </c>
      <c r="C378" s="45">
        <v>3583227.0</v>
      </c>
      <c r="D378" s="318" t="s">
        <v>18</v>
      </c>
      <c r="E378" s="318" t="s">
        <v>175</v>
      </c>
      <c r="F378" s="95" t="s">
        <v>2611</v>
      </c>
      <c r="G378" s="44" t="str">
        <f t="shared" si="1"/>
        <v>Augusto</v>
      </c>
      <c r="H378" s="164" t="s">
        <v>147</v>
      </c>
      <c r="I378" s="51" t="s">
        <v>220</v>
      </c>
      <c r="J378" s="318" t="str">
        <f t="shared" si="2"/>
        <v>Não</v>
      </c>
      <c r="K378" s="165"/>
      <c r="L378" s="387"/>
      <c r="M378" s="95" t="s">
        <v>51</v>
      </c>
      <c r="N378" s="332">
        <v>0.007</v>
      </c>
      <c r="O378" s="318" t="s">
        <v>2528</v>
      </c>
      <c r="P378" s="321">
        <v>0.0</v>
      </c>
      <c r="Q378" s="95" t="s">
        <v>3539</v>
      </c>
      <c r="R378" s="95"/>
      <c r="S378" s="165"/>
      <c r="T378" s="168"/>
      <c r="U378" s="168"/>
      <c r="V378" s="45" t="s">
        <v>113</v>
      </c>
      <c r="W378" s="5" t="s">
        <v>3540</v>
      </c>
      <c r="X378" s="13" t="s">
        <v>179</v>
      </c>
      <c r="Y378" s="51" t="str">
        <f t="shared" si="3"/>
        <v>Inativo</v>
      </c>
      <c r="Z378" s="324"/>
      <c r="AA378" s="95" t="str">
        <f t="shared" si="8"/>
        <v/>
      </c>
      <c r="AB378" s="13" t="s">
        <v>124</v>
      </c>
      <c r="AC378" s="95"/>
      <c r="AD378" s="95"/>
      <c r="AE378" s="170"/>
      <c r="AF378" s="170"/>
      <c r="AG378" s="170"/>
      <c r="AH378" s="170"/>
      <c r="AI378" s="170"/>
      <c r="AJ378" s="170"/>
      <c r="AK378" s="170"/>
      <c r="AL378" s="335"/>
      <c r="AM378" s="335"/>
      <c r="AN378" s="335"/>
      <c r="AO378" s="335"/>
      <c r="AP378" s="335"/>
      <c r="AQ378" s="335"/>
      <c r="AR378" s="170"/>
      <c r="AS378" s="170"/>
      <c r="AT378" s="170"/>
      <c r="AU378" s="170"/>
      <c r="AV378" s="170"/>
      <c r="AW378" s="170"/>
      <c r="AX378" s="335"/>
      <c r="AY378" s="335"/>
      <c r="AZ378" s="335"/>
      <c r="BA378" s="170"/>
      <c r="BB378" s="170"/>
      <c r="BC378" s="170"/>
      <c r="BD378" s="170"/>
      <c r="BE378" s="170"/>
      <c r="BF378" s="170"/>
      <c r="BG378" s="170"/>
      <c r="BH378" s="170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6" t="s">
        <v>2523</v>
      </c>
      <c r="B379" s="238" t="s">
        <v>3541</v>
      </c>
      <c r="C379" s="329" t="s">
        <v>3542</v>
      </c>
      <c r="D379" s="318" t="s">
        <v>18</v>
      </c>
      <c r="E379" s="318" t="s">
        <v>29</v>
      </c>
      <c r="F379" s="95" t="s">
        <v>2780</v>
      </c>
      <c r="G379" s="44" t="str">
        <f t="shared" si="1"/>
        <v>Augusto</v>
      </c>
      <c r="H379" s="330" t="s">
        <v>186</v>
      </c>
      <c r="I379" s="46" t="s">
        <v>24</v>
      </c>
      <c r="J379" s="318" t="str">
        <f t="shared" si="2"/>
        <v>Não</v>
      </c>
      <c r="K379" s="336">
        <v>43461.0</v>
      </c>
      <c r="L379" s="387">
        <v>43862.0</v>
      </c>
      <c r="M379" s="95" t="s">
        <v>41</v>
      </c>
      <c r="N379" s="332">
        <v>0.01</v>
      </c>
      <c r="O379" s="318" t="s">
        <v>42</v>
      </c>
      <c r="P379" s="321">
        <v>0.1</v>
      </c>
      <c r="Q379" s="95" t="str">
        <f>IFERROR(VLOOKUP(F379,'Cadastro de assessores'!A:B,2,FALSE),"Não Cadastrado")</f>
        <v>18236</v>
      </c>
      <c r="R379" s="95" t="s">
        <v>2540</v>
      </c>
      <c r="S379" s="336">
        <v>43461.0</v>
      </c>
      <c r="T379" s="168"/>
      <c r="U379" s="168"/>
      <c r="V379" s="45" t="s">
        <v>113</v>
      </c>
      <c r="W379" s="13" t="s">
        <v>3543</v>
      </c>
      <c r="X379" s="95" t="s">
        <v>29</v>
      </c>
      <c r="Y379" s="51" t="str">
        <f t="shared" si="3"/>
        <v>Encerrado</v>
      </c>
      <c r="Z379" s="324"/>
      <c r="AA379" s="95" t="str">
        <f t="shared" si="8"/>
        <v/>
      </c>
      <c r="AB379" s="95"/>
      <c r="AC379" s="95"/>
      <c r="AD379" s="95" t="s">
        <v>2542</v>
      </c>
      <c r="AE379" s="170">
        <v>0.0</v>
      </c>
      <c r="AF379" s="170">
        <v>0.0</v>
      </c>
      <c r="AG379" s="170">
        <v>0.0</v>
      </c>
      <c r="AH379" s="170">
        <v>0.0</v>
      </c>
      <c r="AI379" s="170">
        <v>0.0</v>
      </c>
      <c r="AJ379" s="170">
        <v>0.0</v>
      </c>
      <c r="AK379" s="170">
        <v>0.0</v>
      </c>
      <c r="AL379" s="335"/>
      <c r="AM379" s="335"/>
      <c r="AN379" s="335"/>
      <c r="AO379" s="335"/>
      <c r="AP379" s="335"/>
      <c r="AQ379" s="335"/>
      <c r="AR379" s="170"/>
      <c r="AS379" s="170"/>
      <c r="AT379" s="170"/>
      <c r="AU379" s="170"/>
      <c r="AV379" s="170"/>
      <c r="AW379" s="170"/>
      <c r="AX379" s="335"/>
      <c r="AY379" s="335"/>
      <c r="AZ379" s="335"/>
      <c r="BA379" s="170"/>
      <c r="BB379" s="170"/>
      <c r="BC379" s="170"/>
      <c r="BD379" s="170"/>
      <c r="BE379" s="170"/>
      <c r="BF379" s="170">
        <v>0.0</v>
      </c>
      <c r="BG379" s="170">
        <v>0.0</v>
      </c>
      <c r="BH379" s="170">
        <v>0.0</v>
      </c>
      <c r="BI379" s="170" t="s">
        <v>2543</v>
      </c>
      <c r="BJ379" s="170">
        <v>0.0</v>
      </c>
      <c r="BK379" s="170">
        <v>0.0</v>
      </c>
      <c r="BL379" s="170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6" t="s">
        <v>2523</v>
      </c>
      <c r="B380" s="42" t="s">
        <v>3544</v>
      </c>
      <c r="C380" s="364" t="s">
        <v>3545</v>
      </c>
      <c r="D380" s="318" t="s">
        <v>18</v>
      </c>
      <c r="E380" s="318" t="s">
        <v>175</v>
      </c>
      <c r="F380" s="163" t="s">
        <v>197</v>
      </c>
      <c r="G380" s="44" t="str">
        <f t="shared" si="1"/>
        <v>Augusto</v>
      </c>
      <c r="H380" s="330" t="s">
        <v>186</v>
      </c>
      <c r="I380" s="46" t="s">
        <v>24</v>
      </c>
      <c r="J380" s="318" t="str">
        <f t="shared" si="2"/>
        <v>Não</v>
      </c>
      <c r="K380" s="331">
        <v>44335.0</v>
      </c>
      <c r="L380" s="72">
        <v>44746.0</v>
      </c>
      <c r="M380" s="95" t="s">
        <v>41</v>
      </c>
      <c r="N380" s="332">
        <v>0.015</v>
      </c>
      <c r="O380" s="318" t="s">
        <v>42</v>
      </c>
      <c r="P380" s="321">
        <v>0.1</v>
      </c>
      <c r="Q380" s="163" t="str">
        <f>IFERROR(VLOOKUP(F380,'Cadastro de assessores'!A:B,2,FALSE),"Não Cadastrado")</f>
        <v>28411</v>
      </c>
      <c r="R380" s="95" t="s">
        <v>2540</v>
      </c>
      <c r="S380" s="331">
        <v>44335.0</v>
      </c>
      <c r="T380" s="50"/>
      <c r="U380" s="50"/>
      <c r="V380" s="45" t="s">
        <v>113</v>
      </c>
      <c r="W380" s="5" t="s">
        <v>3546</v>
      </c>
      <c r="X380" s="163" t="s">
        <v>179</v>
      </c>
      <c r="Y380" s="51" t="str">
        <f t="shared" si="3"/>
        <v>Encerrado</v>
      </c>
      <c r="Z380" s="324"/>
      <c r="AA380" s="95" t="str">
        <f t="shared" si="8"/>
        <v>Varejo</v>
      </c>
      <c r="AB380" s="13" t="s">
        <v>124</v>
      </c>
      <c r="AC380" s="95"/>
      <c r="AD380" s="95" t="s">
        <v>2746</v>
      </c>
      <c r="AE380" s="190"/>
      <c r="AF380" s="190"/>
      <c r="AG380" s="190"/>
      <c r="AH380" s="190"/>
      <c r="AI380" s="190"/>
      <c r="AJ380" s="190"/>
      <c r="AK380" s="190"/>
      <c r="AL380" s="190"/>
      <c r="AM380" s="190"/>
      <c r="AN380" s="190"/>
      <c r="AO380" s="190"/>
      <c r="AP380" s="190"/>
      <c r="AQ380" s="190"/>
      <c r="AR380" s="190"/>
      <c r="AS380" s="170"/>
      <c r="AT380" s="170"/>
      <c r="AU380" s="170"/>
      <c r="AV380" s="190"/>
      <c r="AW380" s="190">
        <v>162252.64</v>
      </c>
      <c r="AX380" s="170">
        <v>162120.22</v>
      </c>
      <c r="AY380" s="170">
        <v>160265.39</v>
      </c>
      <c r="AZ380" s="170">
        <v>157867.39</v>
      </c>
      <c r="BA380" s="170">
        <v>136536.87</v>
      </c>
      <c r="BB380" s="170">
        <v>151144.51</v>
      </c>
      <c r="BC380" s="170">
        <v>150086.86</v>
      </c>
      <c r="BD380" s="170">
        <v>151343.42</v>
      </c>
      <c r="BE380" s="170">
        <v>154477.4</v>
      </c>
      <c r="BF380" s="170">
        <v>65452.99</v>
      </c>
      <c r="BG380" s="170">
        <v>57707.36</v>
      </c>
      <c r="BH380" s="170">
        <v>56444.7</v>
      </c>
      <c r="BI380" s="170">
        <v>55803.7</v>
      </c>
      <c r="BJ380" s="170">
        <v>0.0</v>
      </c>
      <c r="BK380" s="170">
        <v>113.72</v>
      </c>
      <c r="BL380" s="170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6" t="s">
        <v>2523</v>
      </c>
      <c r="B381" s="238" t="s">
        <v>3547</v>
      </c>
      <c r="C381" s="329" t="s">
        <v>3548</v>
      </c>
      <c r="D381" s="318" t="s">
        <v>2526</v>
      </c>
      <c r="E381" s="318" t="s">
        <v>29</v>
      </c>
      <c r="F381" s="95" t="s">
        <v>2527</v>
      </c>
      <c r="G381" s="44" t="str">
        <f t="shared" si="1"/>
        <v>Augusto</v>
      </c>
      <c r="H381" s="330" t="s">
        <v>186</v>
      </c>
      <c r="I381" s="46" t="s">
        <v>24</v>
      </c>
      <c r="J381" s="318" t="str">
        <f t="shared" si="2"/>
        <v>Não</v>
      </c>
      <c r="K381" s="331">
        <v>43738.0</v>
      </c>
      <c r="L381" s="331">
        <v>44053.0</v>
      </c>
      <c r="M381" s="95" t="s">
        <v>190</v>
      </c>
      <c r="N381" s="332">
        <v>0.02</v>
      </c>
      <c r="O381" s="318" t="s">
        <v>191</v>
      </c>
      <c r="P381" s="321">
        <v>0.2</v>
      </c>
      <c r="Q381" s="95" t="str">
        <f>IFERROR(VLOOKUP(F381,'Cadastro de assessores'!A:B,2,FALSE),"Não Cadastrado")</f>
        <v>17573</v>
      </c>
      <c r="R381" s="95" t="s">
        <v>2540</v>
      </c>
      <c r="S381" s="331">
        <v>43738.0</v>
      </c>
      <c r="T381" s="168"/>
      <c r="U381" s="168"/>
      <c r="V381" s="45" t="s">
        <v>113</v>
      </c>
      <c r="W381" s="13" t="s">
        <v>3549</v>
      </c>
      <c r="X381" s="95" t="s">
        <v>29</v>
      </c>
      <c r="Y381" s="51" t="str">
        <f t="shared" si="3"/>
        <v>Encerrado</v>
      </c>
      <c r="Z381" s="324"/>
      <c r="AA381" s="95" t="str">
        <f t="shared" si="8"/>
        <v/>
      </c>
      <c r="AB381" s="95"/>
      <c r="AC381" s="95"/>
      <c r="AD381" s="95" t="s">
        <v>2652</v>
      </c>
      <c r="AE381" s="170">
        <v>386485.02</v>
      </c>
      <c r="AF381" s="170">
        <v>364419.14</v>
      </c>
      <c r="AG381" s="170">
        <v>280299.83</v>
      </c>
      <c r="AH381" s="170">
        <v>216396.43</v>
      </c>
      <c r="AI381" s="170">
        <v>125696.53</v>
      </c>
      <c r="AJ381" s="170">
        <v>0.0</v>
      </c>
      <c r="AK381" s="170">
        <v>0.0</v>
      </c>
      <c r="AL381" s="335"/>
      <c r="AM381" s="335"/>
      <c r="AN381" s="335"/>
      <c r="AO381" s="335"/>
      <c r="AP381" s="335"/>
      <c r="AQ381" s="335"/>
      <c r="AR381" s="170"/>
      <c r="AS381" s="170"/>
      <c r="AT381" s="170"/>
      <c r="AU381" s="170"/>
      <c r="AV381" s="170"/>
      <c r="AW381" s="170"/>
      <c r="AX381" s="335"/>
      <c r="AY381" s="335"/>
      <c r="AZ381" s="335"/>
      <c r="BA381" s="170"/>
      <c r="BB381" s="170"/>
      <c r="BC381" s="170"/>
      <c r="BD381" s="170"/>
      <c r="BE381" s="170"/>
      <c r="BF381" s="170">
        <v>0.0</v>
      </c>
      <c r="BG381" s="170">
        <v>0.0</v>
      </c>
      <c r="BH381" s="170">
        <v>0.0</v>
      </c>
      <c r="BI381" s="170" t="s">
        <v>2543</v>
      </c>
      <c r="BJ381" s="170">
        <v>0.0</v>
      </c>
      <c r="BK381" s="170">
        <v>0.0</v>
      </c>
      <c r="BL381" s="170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6" t="s">
        <v>2523</v>
      </c>
      <c r="B382" s="238" t="s">
        <v>3550</v>
      </c>
      <c r="C382" s="329" t="s">
        <v>3551</v>
      </c>
      <c r="D382" s="318" t="s">
        <v>2526</v>
      </c>
      <c r="E382" s="318" t="s">
        <v>29</v>
      </c>
      <c r="F382" s="95" t="s">
        <v>2527</v>
      </c>
      <c r="G382" s="44" t="str">
        <f t="shared" si="1"/>
        <v>Augusto</v>
      </c>
      <c r="H382" s="330" t="s">
        <v>186</v>
      </c>
      <c r="I382" s="46" t="s">
        <v>24</v>
      </c>
      <c r="J382" s="318" t="str">
        <f t="shared" si="2"/>
        <v>Não</v>
      </c>
      <c r="K382" s="331">
        <v>43538.0</v>
      </c>
      <c r="L382" s="331">
        <v>44025.0</v>
      </c>
      <c r="M382" s="95" t="s">
        <v>41</v>
      </c>
      <c r="N382" s="332">
        <v>0.005</v>
      </c>
      <c r="O382" s="318" t="s">
        <v>42</v>
      </c>
      <c r="P382" s="321">
        <v>0.1</v>
      </c>
      <c r="Q382" s="95" t="str">
        <f>IFERROR(VLOOKUP(F382,'Cadastro de assessores'!A:B,2,FALSE),"Não Cadastrado")</f>
        <v>17573</v>
      </c>
      <c r="R382" s="95" t="s">
        <v>2540</v>
      </c>
      <c r="S382" s="331">
        <v>43538.0</v>
      </c>
      <c r="T382" s="168"/>
      <c r="U382" s="74"/>
      <c r="V382" s="45" t="s">
        <v>113</v>
      </c>
      <c r="W382" s="13" t="s">
        <v>3552</v>
      </c>
      <c r="X382" s="95" t="s">
        <v>29</v>
      </c>
      <c r="Y382" s="51" t="str">
        <f t="shared" si="3"/>
        <v>Encerrado</v>
      </c>
      <c r="Z382" s="324"/>
      <c r="AA382" s="95" t="str">
        <f t="shared" si="8"/>
        <v/>
      </c>
      <c r="AB382" s="95"/>
      <c r="AC382" s="95"/>
      <c r="AD382" s="95" t="s">
        <v>2568</v>
      </c>
      <c r="AE382" s="170">
        <v>646888.15</v>
      </c>
      <c r="AF382" s="170">
        <v>667001.7</v>
      </c>
      <c r="AG382" s="170">
        <v>1888.84</v>
      </c>
      <c r="AH382" s="170">
        <v>0.0</v>
      </c>
      <c r="AI382" s="170">
        <v>462.41</v>
      </c>
      <c r="AJ382" s="170">
        <v>0.0</v>
      </c>
      <c r="AK382" s="170">
        <v>0.0</v>
      </c>
      <c r="AL382" s="335"/>
      <c r="AM382" s="335"/>
      <c r="AN382" s="335"/>
      <c r="AO382" s="335"/>
      <c r="AP382" s="335"/>
      <c r="AQ382" s="335"/>
      <c r="AR382" s="170">
        <v>232737.17</v>
      </c>
      <c r="AS382" s="170">
        <v>233229.84</v>
      </c>
      <c r="AT382" s="170"/>
      <c r="AU382" s="170"/>
      <c r="AV382" s="170"/>
      <c r="AW382" s="170"/>
      <c r="AX382" s="335"/>
      <c r="AY382" s="335"/>
      <c r="AZ382" s="335"/>
      <c r="BA382" s="170"/>
      <c r="BB382" s="170"/>
      <c r="BC382" s="170"/>
      <c r="BD382" s="170"/>
      <c r="BE382" s="170"/>
      <c r="BF382" s="170">
        <v>0.0</v>
      </c>
      <c r="BG382" s="170">
        <v>0.0</v>
      </c>
      <c r="BH382" s="170">
        <v>0.0</v>
      </c>
      <c r="BI382" s="170" t="s">
        <v>2543</v>
      </c>
      <c r="BJ382" s="170">
        <v>0.0</v>
      </c>
      <c r="BK382" s="170">
        <v>0.0</v>
      </c>
      <c r="BL382" s="170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6" t="s">
        <v>2523</v>
      </c>
      <c r="B383" s="238" t="s">
        <v>3550</v>
      </c>
      <c r="C383" s="329" t="s">
        <v>3553</v>
      </c>
      <c r="D383" s="318" t="s">
        <v>2526</v>
      </c>
      <c r="E383" s="318" t="s">
        <v>29</v>
      </c>
      <c r="F383" s="95" t="s">
        <v>2527</v>
      </c>
      <c r="G383" s="44" t="str">
        <f t="shared" si="1"/>
        <v>Augusto</v>
      </c>
      <c r="H383" s="330" t="s">
        <v>186</v>
      </c>
      <c r="I383" s="46" t="s">
        <v>24</v>
      </c>
      <c r="J383" s="318" t="str">
        <f t="shared" si="2"/>
        <v>Não</v>
      </c>
      <c r="K383" s="331">
        <v>43538.0</v>
      </c>
      <c r="L383" s="331">
        <v>44025.0</v>
      </c>
      <c r="M383" s="95" t="s">
        <v>190</v>
      </c>
      <c r="N383" s="332">
        <v>0.025</v>
      </c>
      <c r="O383" s="318" t="s">
        <v>191</v>
      </c>
      <c r="P383" s="321">
        <v>0.2</v>
      </c>
      <c r="Q383" s="95" t="str">
        <f>IFERROR(VLOOKUP(F383,'Cadastro de assessores'!A:B,2,FALSE),"Não Cadastrado")</f>
        <v>17573</v>
      </c>
      <c r="R383" s="95" t="s">
        <v>2540</v>
      </c>
      <c r="S383" s="331">
        <v>43538.0</v>
      </c>
      <c r="T383" s="168"/>
      <c r="U383" s="168"/>
      <c r="V383" s="45" t="s">
        <v>113</v>
      </c>
      <c r="W383" s="13" t="s">
        <v>3552</v>
      </c>
      <c r="X383" s="95" t="s">
        <v>29</v>
      </c>
      <c r="Y383" s="51" t="str">
        <f t="shared" si="3"/>
        <v>Encerrado</v>
      </c>
      <c r="Z383" s="324"/>
      <c r="AA383" s="95" t="str">
        <f t="shared" si="8"/>
        <v/>
      </c>
      <c r="AB383" s="95"/>
      <c r="AC383" s="95"/>
      <c r="AD383" s="95" t="s">
        <v>2568</v>
      </c>
      <c r="AE383" s="170">
        <v>0.0</v>
      </c>
      <c r="AF383" s="170">
        <v>0.0</v>
      </c>
      <c r="AG383" s="170">
        <v>0.0</v>
      </c>
      <c r="AH383" s="170">
        <v>0.0</v>
      </c>
      <c r="AI383" s="170">
        <v>0.0</v>
      </c>
      <c r="AJ383" s="170">
        <v>0.0</v>
      </c>
      <c r="AK383" s="170">
        <v>0.0</v>
      </c>
      <c r="AL383" s="335"/>
      <c r="AM383" s="335"/>
      <c r="AN383" s="335"/>
      <c r="AO383" s="335"/>
      <c r="AP383" s="335"/>
      <c r="AQ383" s="335"/>
      <c r="AR383" s="170"/>
      <c r="AS383" s="170"/>
      <c r="AT383" s="170"/>
      <c r="AU383" s="170"/>
      <c r="AV383" s="170"/>
      <c r="AW383" s="170"/>
      <c r="AX383" s="335"/>
      <c r="AY383" s="335"/>
      <c r="AZ383" s="335"/>
      <c r="BA383" s="170"/>
      <c r="BB383" s="170"/>
      <c r="BC383" s="170"/>
      <c r="BD383" s="170"/>
      <c r="BE383" s="170"/>
      <c r="BF383" s="170">
        <v>0.0</v>
      </c>
      <c r="BG383" s="170">
        <v>0.0</v>
      </c>
      <c r="BH383" s="170">
        <v>0.0</v>
      </c>
      <c r="BI383" s="170" t="s">
        <v>2543</v>
      </c>
      <c r="BJ383" s="170">
        <v>0.0</v>
      </c>
      <c r="BK383" s="170">
        <v>0.0</v>
      </c>
      <c r="BL383" s="170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6" t="s">
        <v>2523</v>
      </c>
      <c r="B384" s="234" t="s">
        <v>3554</v>
      </c>
      <c r="C384" s="329" t="s">
        <v>3555</v>
      </c>
      <c r="D384" s="318" t="s">
        <v>2526</v>
      </c>
      <c r="E384" s="318" t="s">
        <v>29</v>
      </c>
      <c r="F384" s="95" t="s">
        <v>2527</v>
      </c>
      <c r="G384" s="44" t="str">
        <f t="shared" si="1"/>
        <v>Augusto</v>
      </c>
      <c r="H384" s="330" t="s">
        <v>186</v>
      </c>
      <c r="I384" s="46" t="s">
        <v>24</v>
      </c>
      <c r="J384" s="318" t="str">
        <f t="shared" si="2"/>
        <v>Não</v>
      </c>
      <c r="K384" s="331">
        <v>43843.0</v>
      </c>
      <c r="L384" s="331">
        <v>44455.0</v>
      </c>
      <c r="M384" s="95" t="s">
        <v>112</v>
      </c>
      <c r="N384" s="332">
        <v>0.012</v>
      </c>
      <c r="O384" s="318" t="s">
        <v>2528</v>
      </c>
      <c r="P384" s="321">
        <v>0.0</v>
      </c>
      <c r="Q384" s="95" t="str">
        <f>IFERROR(VLOOKUP(F384,'Cadastro de assessores'!A:B,2,FALSE),"Não Cadastrado")</f>
        <v>17573</v>
      </c>
      <c r="R384" s="95" t="s">
        <v>2540</v>
      </c>
      <c r="S384" s="331">
        <v>43843.0</v>
      </c>
      <c r="T384" s="168"/>
      <c r="U384" s="168"/>
      <c r="V384" s="45" t="s">
        <v>113</v>
      </c>
      <c r="W384" s="13" t="s">
        <v>3556</v>
      </c>
      <c r="X384" s="95" t="s">
        <v>29</v>
      </c>
      <c r="Y384" s="51" t="str">
        <f t="shared" si="3"/>
        <v>Encerrado</v>
      </c>
      <c r="Z384" s="324"/>
      <c r="AA384" s="95" t="str">
        <f t="shared" si="8"/>
        <v/>
      </c>
      <c r="AB384" s="95"/>
      <c r="AC384" s="95"/>
      <c r="AD384" s="95" t="s">
        <v>2652</v>
      </c>
      <c r="AE384" s="170">
        <v>109611.63</v>
      </c>
      <c r="AF384" s="170">
        <v>107961.36</v>
      </c>
      <c r="AG384" s="170">
        <v>104081.71</v>
      </c>
      <c r="AH384" s="170">
        <v>104855.32</v>
      </c>
      <c r="AI384" s="170">
        <v>105522.73</v>
      </c>
      <c r="AJ384" s="170">
        <v>105886.34</v>
      </c>
      <c r="AK384" s="170">
        <v>107432.66</v>
      </c>
      <c r="AL384" s="170">
        <v>106053.85</v>
      </c>
      <c r="AM384" s="170">
        <v>104717.5</v>
      </c>
      <c r="AN384" s="170">
        <v>104601.62</v>
      </c>
      <c r="AO384" s="170">
        <v>107063.13</v>
      </c>
      <c r="AP384" s="170">
        <v>108445.55</v>
      </c>
      <c r="AQ384" s="170">
        <v>107142.67</v>
      </c>
      <c r="AR384" s="170">
        <v>105722.6</v>
      </c>
      <c r="AS384" s="170">
        <v>105412.75</v>
      </c>
      <c r="AT384" s="170">
        <v>107078.35</v>
      </c>
      <c r="AU384" s="170">
        <v>108222.44</v>
      </c>
      <c r="AV384" s="170">
        <v>108105.33</v>
      </c>
      <c r="AW384" s="170">
        <v>108984.02</v>
      </c>
      <c r="AX384" s="170">
        <v>108716.13</v>
      </c>
      <c r="AY384" s="170">
        <v>108542.37</v>
      </c>
      <c r="AZ384" s="170">
        <v>107666.91</v>
      </c>
      <c r="BA384" s="170">
        <v>107081.25</v>
      </c>
      <c r="BB384" s="170">
        <v>106320.71</v>
      </c>
      <c r="BC384" s="170"/>
      <c r="BD384" s="170"/>
      <c r="BE384" s="170"/>
      <c r="BF384" s="170">
        <v>0.0</v>
      </c>
      <c r="BG384" s="170">
        <v>0.0</v>
      </c>
      <c r="BH384" s="170">
        <v>0.0</v>
      </c>
      <c r="BI384" s="170" t="s">
        <v>2543</v>
      </c>
      <c r="BJ384" s="170">
        <v>0.0</v>
      </c>
      <c r="BK384" s="170">
        <v>0.0</v>
      </c>
      <c r="BL384" s="170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6" t="s">
        <v>2523</v>
      </c>
      <c r="B385" s="342" t="s">
        <v>3557</v>
      </c>
      <c r="C385" s="329" t="s">
        <v>3558</v>
      </c>
      <c r="D385" s="318" t="s">
        <v>18</v>
      </c>
      <c r="E385" s="318" t="s">
        <v>175</v>
      </c>
      <c r="F385" s="318" t="s">
        <v>197</v>
      </c>
      <c r="G385" s="44" t="str">
        <f t="shared" si="1"/>
        <v>Augusto</v>
      </c>
      <c r="H385" s="164" t="s">
        <v>147</v>
      </c>
      <c r="I385" s="51" t="s">
        <v>220</v>
      </c>
      <c r="J385" s="318" t="str">
        <f t="shared" si="2"/>
        <v>Não</v>
      </c>
      <c r="K385" s="331">
        <v>44273.0</v>
      </c>
      <c r="L385" s="45"/>
      <c r="M385" s="95" t="s">
        <v>41</v>
      </c>
      <c r="N385" s="332">
        <v>0.012</v>
      </c>
      <c r="O385" s="318" t="s">
        <v>42</v>
      </c>
      <c r="P385" s="321">
        <v>0.1</v>
      </c>
      <c r="Q385" s="318" t="str">
        <f>IFERROR(VLOOKUP(F385,'Cadastro de assessores'!A:B,2,FALSE),"Não Cadastrado")</f>
        <v>28411</v>
      </c>
      <c r="R385" s="318" t="s">
        <v>111</v>
      </c>
      <c r="S385" s="331">
        <v>44252.0</v>
      </c>
      <c r="T385" s="168"/>
      <c r="U385" s="168"/>
      <c r="V385" s="45" t="s">
        <v>113</v>
      </c>
      <c r="W385" s="323" t="s">
        <v>3559</v>
      </c>
      <c r="X385" s="163" t="s">
        <v>179</v>
      </c>
      <c r="Y385" s="51" t="str">
        <f t="shared" si="3"/>
        <v>Ativo</v>
      </c>
      <c r="Z385" s="324"/>
      <c r="AA385" s="95" t="str">
        <f t="shared" si="8"/>
        <v>Varejo</v>
      </c>
      <c r="AB385" s="13" t="s">
        <v>124</v>
      </c>
      <c r="AC385" s="95"/>
      <c r="AD385" s="95" t="s">
        <v>2536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70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70">
        <v>97659.97</v>
      </c>
      <c r="AY385" s="170">
        <v>96671.15</v>
      </c>
      <c r="AZ385" s="170">
        <v>94590.76</v>
      </c>
      <c r="BA385" s="170">
        <v>93260.87</v>
      </c>
      <c r="BB385" s="170">
        <v>90581.97</v>
      </c>
      <c r="BC385" s="170">
        <v>89659.09</v>
      </c>
      <c r="BD385" s="170">
        <v>90000.48</v>
      </c>
      <c r="BE385" s="170">
        <v>92231.5</v>
      </c>
      <c r="BF385" s="170">
        <v>92773.75</v>
      </c>
      <c r="BG385" s="170">
        <v>96610.36</v>
      </c>
      <c r="BH385" s="170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6" t="s">
        <v>2523</v>
      </c>
      <c r="B386" s="234" t="s">
        <v>3560</v>
      </c>
      <c r="C386" s="218" t="s">
        <v>3561</v>
      </c>
      <c r="D386" s="318" t="s">
        <v>18</v>
      </c>
      <c r="E386" s="318" t="s">
        <v>175</v>
      </c>
      <c r="F386" s="318" t="s">
        <v>2611</v>
      </c>
      <c r="G386" s="44" t="str">
        <f t="shared" si="1"/>
        <v>Augusto</v>
      </c>
      <c r="H386" s="330" t="s">
        <v>186</v>
      </c>
      <c r="I386" s="46" t="s">
        <v>24</v>
      </c>
      <c r="J386" s="318" t="str">
        <f t="shared" si="2"/>
        <v>Não</v>
      </c>
      <c r="K386" s="331">
        <v>44267.0</v>
      </c>
      <c r="L386" s="122">
        <v>44908.0</v>
      </c>
      <c r="M386" s="95" t="s">
        <v>41</v>
      </c>
      <c r="N386" s="332">
        <v>0.015</v>
      </c>
      <c r="O386" s="318" t="s">
        <v>42</v>
      </c>
      <c r="P386" s="321">
        <v>0.1</v>
      </c>
      <c r="Q386" s="318" t="str">
        <f>IFERROR(VLOOKUP(F386,'Cadastro de assessores'!A:B,2,FALSE),"Não Cadastrado")</f>
        <v>22066</v>
      </c>
      <c r="R386" s="318" t="s">
        <v>111</v>
      </c>
      <c r="S386" s="331">
        <v>44235.0</v>
      </c>
      <c r="T386" s="322"/>
      <c r="U386" s="168" t="s">
        <v>3562</v>
      </c>
      <c r="V386" s="45" t="s">
        <v>113</v>
      </c>
      <c r="W386" s="13" t="s">
        <v>3563</v>
      </c>
      <c r="X386" s="163" t="s">
        <v>179</v>
      </c>
      <c r="Y386" s="51" t="str">
        <f t="shared" si="3"/>
        <v>Encerrado</v>
      </c>
      <c r="Z386" s="324"/>
      <c r="AA386" s="95" t="str">
        <f t="shared" si="8"/>
        <v>Varejo</v>
      </c>
      <c r="AB386" s="13" t="s">
        <v>124</v>
      </c>
      <c r="AC386" s="95"/>
      <c r="AD386" s="95" t="s">
        <v>2586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70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70">
        <v>324095.86</v>
      </c>
      <c r="AY386" s="170">
        <v>318675.94</v>
      </c>
      <c r="AZ386" s="170">
        <v>303444.86</v>
      </c>
      <c r="BA386" s="170">
        <v>296222.95</v>
      </c>
      <c r="BB386" s="170">
        <v>283524.06</v>
      </c>
      <c r="BC386" s="170">
        <v>276998.58</v>
      </c>
      <c r="BD386" s="170">
        <v>276712.22</v>
      </c>
      <c r="BE386" s="170">
        <v>274501.9</v>
      </c>
      <c r="BF386" s="170">
        <v>275832.73</v>
      </c>
      <c r="BG386" s="170">
        <v>289042.2</v>
      </c>
      <c r="BH386" s="170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6" t="s">
        <v>2523</v>
      </c>
      <c r="B387" s="61" t="s">
        <v>3560</v>
      </c>
      <c r="C387" s="328" t="s">
        <v>3564</v>
      </c>
      <c r="D387" s="318" t="s">
        <v>18</v>
      </c>
      <c r="E387" s="318" t="s">
        <v>175</v>
      </c>
      <c r="F387" s="318" t="s">
        <v>2611</v>
      </c>
      <c r="G387" s="44" t="str">
        <f t="shared" si="1"/>
        <v>Augusto</v>
      </c>
      <c r="H387" s="330" t="s">
        <v>186</v>
      </c>
      <c r="I387" s="46" t="s">
        <v>24</v>
      </c>
      <c r="J387" s="318" t="str">
        <f t="shared" si="2"/>
        <v>Não</v>
      </c>
      <c r="K387" s="95"/>
      <c r="L387" s="336">
        <v>44908.0</v>
      </c>
      <c r="M387" s="45" t="s">
        <v>2890</v>
      </c>
      <c r="N387" s="320">
        <v>0.01</v>
      </c>
      <c r="O387" s="318" t="s">
        <v>2528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5"/>
      <c r="T387" s="168"/>
      <c r="U387" s="168"/>
      <c r="V387" s="45" t="s">
        <v>113</v>
      </c>
      <c r="W387" s="5" t="s">
        <v>3563</v>
      </c>
      <c r="X387" s="163" t="s">
        <v>179</v>
      </c>
      <c r="Y387" s="51" t="str">
        <f t="shared" si="3"/>
        <v>Encerrado</v>
      </c>
      <c r="Z387" s="324"/>
      <c r="AA387" s="95" t="str">
        <f t="shared" si="8"/>
        <v/>
      </c>
      <c r="AB387" s="95"/>
      <c r="AC387" s="95"/>
      <c r="AD387" s="95" t="s">
        <v>2586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70"/>
      <c r="AT387" s="170"/>
      <c r="AU387" s="170"/>
      <c r="AV387" s="170"/>
      <c r="AW387" s="170"/>
      <c r="AX387" s="170"/>
      <c r="AY387" s="170"/>
      <c r="AZ387" s="170"/>
      <c r="BA387" s="170"/>
      <c r="BB387" s="170"/>
      <c r="BC387" s="170">
        <v>49015.46</v>
      </c>
      <c r="BD387" s="170">
        <v>48735.19</v>
      </c>
      <c r="BE387" s="170">
        <v>50980.29</v>
      </c>
      <c r="BF387" s="170"/>
      <c r="BG387" s="170"/>
      <c r="BH387" s="170">
        <v>0.0</v>
      </c>
      <c r="BI387" s="326" t="s">
        <v>2543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6" t="s">
        <v>2523</v>
      </c>
      <c r="B388" s="316" t="s">
        <v>3565</v>
      </c>
      <c r="C388" s="317" t="s">
        <v>3566</v>
      </c>
      <c r="D388" s="318" t="s">
        <v>2526</v>
      </c>
      <c r="E388" s="318" t="s">
        <v>29</v>
      </c>
      <c r="F388" s="318" t="s">
        <v>2527</v>
      </c>
      <c r="G388" s="44" t="str">
        <f t="shared" si="1"/>
        <v>Augusto</v>
      </c>
      <c r="H388" s="164" t="s">
        <v>147</v>
      </c>
      <c r="I388" s="51" t="s">
        <v>220</v>
      </c>
      <c r="J388" s="318" t="str">
        <f t="shared" si="2"/>
        <v>Não</v>
      </c>
      <c r="K388" s="319">
        <v>43567.0</v>
      </c>
      <c r="L388" s="95"/>
      <c r="M388" s="95" t="s">
        <v>41</v>
      </c>
      <c r="N388" s="320">
        <v>0.01</v>
      </c>
      <c r="O388" s="318" t="s">
        <v>42</v>
      </c>
      <c r="P388" s="321">
        <v>0.1</v>
      </c>
      <c r="Q388" s="318" t="str">
        <f>IFERROR(VLOOKUP(F388,'Cadastro de assessores'!A:B,2,FALSE),"Não Cadastrado")</f>
        <v>17573</v>
      </c>
      <c r="R388" s="345" t="s">
        <v>3356</v>
      </c>
      <c r="S388" s="319">
        <v>43552.0</v>
      </c>
      <c r="T388" s="97"/>
      <c r="U388" s="334" t="s">
        <v>3567</v>
      </c>
      <c r="V388" s="45" t="s">
        <v>113</v>
      </c>
      <c r="W388" s="323" t="s">
        <v>3568</v>
      </c>
      <c r="X388" s="95" t="s">
        <v>29</v>
      </c>
      <c r="Y388" s="51" t="str">
        <f t="shared" si="3"/>
        <v>Ativo</v>
      </c>
      <c r="Z388" s="324"/>
      <c r="AA388" s="95" t="str">
        <f t="shared" si="8"/>
        <v>Varejo</v>
      </c>
      <c r="AB388" s="13" t="s">
        <v>124</v>
      </c>
      <c r="AC388" s="95"/>
      <c r="AD388" s="95" t="s">
        <v>2600</v>
      </c>
      <c r="AE388" s="170">
        <v>272123.15</v>
      </c>
      <c r="AF388" s="170">
        <v>269477.65</v>
      </c>
      <c r="AG388" s="170">
        <v>234023.17</v>
      </c>
      <c r="AH388" s="170">
        <v>236637.7</v>
      </c>
      <c r="AI388" s="170">
        <v>239746.38</v>
      </c>
      <c r="AJ388" s="170">
        <v>242739.15</v>
      </c>
      <c r="AK388" s="170">
        <v>247056.74</v>
      </c>
      <c r="AL388" s="170">
        <v>243834.84</v>
      </c>
      <c r="AM388" s="170">
        <v>227207.33</v>
      </c>
      <c r="AN388" s="170">
        <v>228633.96</v>
      </c>
      <c r="AO388" s="170">
        <v>205187.21</v>
      </c>
      <c r="AP388" s="170">
        <v>158268.14</v>
      </c>
      <c r="AQ388" s="170">
        <v>156455.1</v>
      </c>
      <c r="AR388" s="170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70">
        <v>203953.72</v>
      </c>
      <c r="AY388" s="170">
        <v>203513.91</v>
      </c>
      <c r="AZ388" s="170">
        <v>284596.45</v>
      </c>
      <c r="BA388" s="170">
        <v>269220.36</v>
      </c>
      <c r="BB388" s="170">
        <v>280443.0</v>
      </c>
      <c r="BC388" s="170"/>
      <c r="BD388" s="170"/>
      <c r="BE388" s="170"/>
      <c r="BF388" s="170">
        <v>53049.83</v>
      </c>
      <c r="BG388" s="170">
        <v>55663.23</v>
      </c>
      <c r="BH388" s="170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6" t="s">
        <v>2523</v>
      </c>
      <c r="B389" s="155" t="s">
        <v>3569</v>
      </c>
      <c r="C389" s="328" t="s">
        <v>3570</v>
      </c>
      <c r="D389" s="318" t="s">
        <v>18</v>
      </c>
      <c r="E389" s="318" t="s">
        <v>29</v>
      </c>
      <c r="F389" s="318" t="s">
        <v>2907</v>
      </c>
      <c r="G389" s="44" t="str">
        <f t="shared" si="1"/>
        <v>Augusto</v>
      </c>
      <c r="H389" s="164" t="s">
        <v>111</v>
      </c>
      <c r="I389" s="46" t="s">
        <v>24</v>
      </c>
      <c r="J389" s="318" t="str">
        <f t="shared" si="2"/>
        <v>Não</v>
      </c>
      <c r="K389" s="319">
        <v>45106.0</v>
      </c>
      <c r="L389" s="95"/>
      <c r="M389" s="95" t="s">
        <v>41</v>
      </c>
      <c r="N389" s="320">
        <v>0.015</v>
      </c>
      <c r="O389" s="318" t="s">
        <v>42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8"/>
      <c r="U389" s="168"/>
      <c r="V389" s="45" t="s">
        <v>113</v>
      </c>
      <c r="W389" s="11" t="s">
        <v>3571</v>
      </c>
      <c r="X389" s="13" t="s">
        <v>60</v>
      </c>
      <c r="Y389" s="51" t="str">
        <f t="shared" si="3"/>
        <v>Ativo</v>
      </c>
      <c r="Z389" s="324"/>
      <c r="AA389" s="95" t="str">
        <f t="shared" si="8"/>
        <v/>
      </c>
      <c r="AB389" s="13" t="s">
        <v>115</v>
      </c>
      <c r="AC389" s="95"/>
      <c r="AD389" s="95"/>
      <c r="AE389" s="170"/>
      <c r="AF389" s="170"/>
      <c r="AG389" s="170"/>
      <c r="AH389" s="170"/>
      <c r="AI389" s="170"/>
      <c r="AJ389" s="170"/>
      <c r="AK389" s="170"/>
      <c r="AL389" s="170"/>
      <c r="AM389" s="170"/>
      <c r="AN389" s="170"/>
      <c r="AO389" s="170"/>
      <c r="AP389" s="170"/>
      <c r="AQ389" s="170"/>
      <c r="AR389" s="170"/>
      <c r="AS389" s="325"/>
      <c r="AT389" s="325"/>
      <c r="AU389" s="325"/>
      <c r="AV389" s="325"/>
      <c r="AW389" s="325"/>
      <c r="AX389" s="170"/>
      <c r="AY389" s="170"/>
      <c r="AZ389" s="170"/>
      <c r="BA389" s="170"/>
      <c r="BB389" s="170"/>
      <c r="BC389" s="170"/>
      <c r="BD389" s="170"/>
      <c r="BE389" s="170"/>
      <c r="BF389" s="170"/>
      <c r="BG389" s="170"/>
      <c r="BH389" s="170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6" t="s">
        <v>2523</v>
      </c>
      <c r="B390" s="61" t="s">
        <v>2460</v>
      </c>
      <c r="C390" s="143">
        <v>5762469.0</v>
      </c>
      <c r="D390" s="318" t="s">
        <v>18</v>
      </c>
      <c r="E390" s="318" t="s">
        <v>175</v>
      </c>
      <c r="F390" s="318" t="s">
        <v>176</v>
      </c>
      <c r="G390" s="44" t="str">
        <f t="shared" si="1"/>
        <v>Augusto</v>
      </c>
      <c r="H390" s="164" t="s">
        <v>147</v>
      </c>
      <c r="I390" s="51" t="s">
        <v>220</v>
      </c>
      <c r="J390" s="318" t="str">
        <f t="shared" si="2"/>
        <v>Não</v>
      </c>
      <c r="K390" s="331">
        <v>44599.0</v>
      </c>
      <c r="L390" s="95"/>
      <c r="M390" s="95" t="s">
        <v>41</v>
      </c>
      <c r="N390" s="320">
        <v>0.015</v>
      </c>
      <c r="O390" s="318" t="s">
        <v>42</v>
      </c>
      <c r="P390" s="321">
        <v>0.1</v>
      </c>
      <c r="Q390" s="318" t="str">
        <f>IFERROR(VLOOKUP(F390,'Cadastro de assessores'!A:B,2,FALSE),"Não Cadastrado")</f>
        <v>250</v>
      </c>
      <c r="R390" s="318" t="s">
        <v>111</v>
      </c>
      <c r="S390" s="331">
        <v>44599.0</v>
      </c>
      <c r="T390" s="50"/>
      <c r="U390" s="50"/>
      <c r="V390" s="45" t="s">
        <v>113</v>
      </c>
      <c r="W390" s="5" t="s">
        <v>2463</v>
      </c>
      <c r="X390" s="163" t="s">
        <v>179</v>
      </c>
      <c r="Y390" s="51" t="str">
        <f t="shared" si="3"/>
        <v>Ativo</v>
      </c>
      <c r="Z390" s="324"/>
      <c r="AA390" s="95" t="str">
        <f t="shared" si="8"/>
        <v>Varejo</v>
      </c>
      <c r="AB390" s="13" t="s">
        <v>124</v>
      </c>
      <c r="AC390" s="95"/>
      <c r="AD390" s="95" t="s">
        <v>2586</v>
      </c>
      <c r="AE390" s="190"/>
      <c r="AF390" s="190"/>
      <c r="AG390" s="190"/>
      <c r="AH390" s="190"/>
      <c r="AI390" s="190"/>
      <c r="AJ390" s="190"/>
      <c r="AK390" s="190"/>
      <c r="AL390" s="190"/>
      <c r="AM390" s="190"/>
      <c r="AN390" s="190"/>
      <c r="AO390" s="190"/>
      <c r="AP390" s="190"/>
      <c r="AQ390" s="190"/>
      <c r="AR390" s="335"/>
      <c r="AS390" s="170"/>
      <c r="AT390" s="170"/>
      <c r="AU390" s="170"/>
      <c r="AV390" s="170"/>
      <c r="AW390" s="170"/>
      <c r="AX390" s="170"/>
      <c r="AY390" s="170"/>
      <c r="AZ390" s="170"/>
      <c r="BA390" s="170"/>
      <c r="BB390" s="170"/>
      <c r="BC390" s="170"/>
      <c r="BD390" s="170"/>
      <c r="BE390" s="170">
        <v>292422.39</v>
      </c>
      <c r="BF390" s="170">
        <v>292483.05</v>
      </c>
      <c r="BG390" s="170">
        <v>302991.76</v>
      </c>
      <c r="BH390" s="170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6" t="s">
        <v>2523</v>
      </c>
      <c r="B391" s="61" t="s">
        <v>2460</v>
      </c>
      <c r="C391" s="143">
        <v>5573852.0</v>
      </c>
      <c r="D391" s="318" t="s">
        <v>18</v>
      </c>
      <c r="E391" s="318" t="s">
        <v>175</v>
      </c>
      <c r="F391" s="318" t="s">
        <v>176</v>
      </c>
      <c r="G391" s="44" t="str">
        <f t="shared" si="1"/>
        <v>Augusto</v>
      </c>
      <c r="H391" s="164" t="s">
        <v>147</v>
      </c>
      <c r="I391" s="51" t="s">
        <v>220</v>
      </c>
      <c r="J391" s="318" t="str">
        <f t="shared" si="2"/>
        <v>Não</v>
      </c>
      <c r="K391" s="95"/>
      <c r="L391" s="95"/>
      <c r="M391" s="45" t="s">
        <v>2890</v>
      </c>
      <c r="N391" s="320">
        <v>0.01</v>
      </c>
      <c r="O391" s="318" t="s">
        <v>2528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5"/>
      <c r="T391" s="50"/>
      <c r="U391" s="50"/>
      <c r="V391" s="45" t="s">
        <v>113</v>
      </c>
      <c r="W391" s="5" t="s">
        <v>2463</v>
      </c>
      <c r="X391" s="163" t="s">
        <v>179</v>
      </c>
      <c r="Y391" s="51" t="str">
        <f t="shared" si="3"/>
        <v>Inativo</v>
      </c>
      <c r="Z391" s="324"/>
      <c r="AA391" s="95" t="str">
        <f t="shared" si="8"/>
        <v/>
      </c>
      <c r="AB391" s="13" t="s">
        <v>124</v>
      </c>
      <c r="AC391" s="95"/>
      <c r="AD391" s="95" t="s">
        <v>2586</v>
      </c>
      <c r="AE391" s="190"/>
      <c r="AF391" s="190"/>
      <c r="AG391" s="190"/>
      <c r="AH391" s="190"/>
      <c r="AI391" s="190"/>
      <c r="AJ391" s="190"/>
      <c r="AK391" s="190"/>
      <c r="AL391" s="190"/>
      <c r="AM391" s="190"/>
      <c r="AN391" s="190"/>
      <c r="AO391" s="190"/>
      <c r="AP391" s="190"/>
      <c r="AQ391" s="190"/>
      <c r="AR391" s="335"/>
      <c r="AS391" s="170"/>
      <c r="AT391" s="170"/>
      <c r="AU391" s="170"/>
      <c r="AV391" s="170"/>
      <c r="AW391" s="170"/>
      <c r="AX391" s="170"/>
      <c r="AY391" s="170"/>
      <c r="AZ391" s="170"/>
      <c r="BA391" s="170"/>
      <c r="BB391" s="170"/>
      <c r="BC391" s="170">
        <v>346341.61</v>
      </c>
      <c r="BD391" s="170">
        <v>348400.36</v>
      </c>
      <c r="BE391" s="170">
        <v>369612.9</v>
      </c>
      <c r="BF391" s="170">
        <v>0.0</v>
      </c>
      <c r="BG391" s="170">
        <v>0.0</v>
      </c>
      <c r="BH391" s="170">
        <v>0.0</v>
      </c>
      <c r="BI391" s="326" t="s">
        <v>2543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6" t="s">
        <v>2523</v>
      </c>
      <c r="B392" s="61" t="s">
        <v>3572</v>
      </c>
      <c r="C392" s="143">
        <v>3797278.0</v>
      </c>
      <c r="D392" s="318" t="s">
        <v>18</v>
      </c>
      <c r="E392" s="318" t="s">
        <v>29</v>
      </c>
      <c r="F392" s="318" t="s">
        <v>2907</v>
      </c>
      <c r="G392" s="44" t="str">
        <f t="shared" si="1"/>
        <v>Breno</v>
      </c>
      <c r="H392" s="164" t="s">
        <v>111</v>
      </c>
      <c r="I392" s="46" t="s">
        <v>24</v>
      </c>
      <c r="J392" s="318" t="str">
        <f t="shared" si="2"/>
        <v>Não</v>
      </c>
      <c r="K392" s="331">
        <v>45021.0</v>
      </c>
      <c r="L392" s="95"/>
      <c r="M392" s="95" t="s">
        <v>41</v>
      </c>
      <c r="N392" s="320">
        <v>0.015</v>
      </c>
      <c r="O392" s="318" t="s">
        <v>42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5"/>
      <c r="T392" s="50"/>
      <c r="U392" s="50"/>
      <c r="V392" s="45" t="s">
        <v>113</v>
      </c>
      <c r="W392" s="5" t="s">
        <v>3573</v>
      </c>
      <c r="X392" s="5" t="s">
        <v>60</v>
      </c>
      <c r="Y392" s="51" t="str">
        <f t="shared" si="3"/>
        <v>Ativo</v>
      </c>
      <c r="Z392" s="324"/>
      <c r="AA392" s="95" t="str">
        <f t="shared" si="8"/>
        <v/>
      </c>
      <c r="AB392" s="13" t="s">
        <v>124</v>
      </c>
      <c r="AC392" s="95"/>
      <c r="AD392" s="95"/>
      <c r="AE392" s="190"/>
      <c r="AF392" s="190"/>
      <c r="AG392" s="190"/>
      <c r="AH392" s="190"/>
      <c r="AI392" s="190"/>
      <c r="AJ392" s="190"/>
      <c r="AK392" s="190"/>
      <c r="AL392" s="190"/>
      <c r="AM392" s="190"/>
      <c r="AN392" s="190"/>
      <c r="AO392" s="190"/>
      <c r="AP392" s="190"/>
      <c r="AQ392" s="190"/>
      <c r="AR392" s="335"/>
      <c r="AS392" s="170"/>
      <c r="AT392" s="170"/>
      <c r="AU392" s="170"/>
      <c r="AV392" s="170"/>
      <c r="AW392" s="170"/>
      <c r="AX392" s="170"/>
      <c r="AY392" s="170"/>
      <c r="AZ392" s="170"/>
      <c r="BA392" s="170"/>
      <c r="BB392" s="170"/>
      <c r="BC392" s="170"/>
      <c r="BD392" s="170"/>
      <c r="BE392" s="170"/>
      <c r="BF392" s="170"/>
      <c r="BG392" s="170"/>
      <c r="BH392" s="170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6" t="s">
        <v>2523</v>
      </c>
      <c r="B393" s="42" t="s">
        <v>3574</v>
      </c>
      <c r="C393" s="328" t="s">
        <v>3575</v>
      </c>
      <c r="D393" s="318" t="s">
        <v>18</v>
      </c>
      <c r="E393" s="318" t="s">
        <v>175</v>
      </c>
      <c r="F393" s="318" t="s">
        <v>197</v>
      </c>
      <c r="G393" s="44" t="str">
        <f t="shared" si="1"/>
        <v>Augusto</v>
      </c>
      <c r="H393" s="164" t="s">
        <v>147</v>
      </c>
      <c r="I393" s="51" t="s">
        <v>220</v>
      </c>
      <c r="J393" s="318" t="str">
        <f t="shared" si="2"/>
        <v>Não</v>
      </c>
      <c r="K393" s="319">
        <v>44319.0</v>
      </c>
      <c r="L393" s="95"/>
      <c r="M393" s="95" t="s">
        <v>190</v>
      </c>
      <c r="N393" s="320">
        <v>0.025</v>
      </c>
      <c r="O393" s="318" t="s">
        <v>191</v>
      </c>
      <c r="P393" s="321">
        <v>0.2</v>
      </c>
      <c r="Q393" s="318" t="str">
        <f>IFERROR(VLOOKUP(F393,'Cadastro de assessores'!A:B,2,FALSE),"Não Cadastrado")</f>
        <v>28411</v>
      </c>
      <c r="R393" s="318" t="s">
        <v>111</v>
      </c>
      <c r="S393" s="319">
        <v>44301.0</v>
      </c>
      <c r="T393" s="50"/>
      <c r="U393" s="50" t="s">
        <v>3576</v>
      </c>
      <c r="V393" s="45" t="s">
        <v>113</v>
      </c>
      <c r="W393" s="5" t="s">
        <v>3577</v>
      </c>
      <c r="X393" s="163" t="s">
        <v>179</v>
      </c>
      <c r="Y393" s="51" t="str">
        <f t="shared" si="3"/>
        <v>Ativo</v>
      </c>
      <c r="Z393" s="324"/>
      <c r="AA393" s="95" t="str">
        <f t="shared" si="8"/>
        <v>Varejo</v>
      </c>
      <c r="AB393" s="13" t="s">
        <v>124</v>
      </c>
      <c r="AC393" s="95"/>
      <c r="AD393" s="95" t="s">
        <v>2586</v>
      </c>
      <c r="AE393" s="190"/>
      <c r="AF393" s="190"/>
      <c r="AG393" s="190"/>
      <c r="AH393" s="190"/>
      <c r="AI393" s="190"/>
      <c r="AJ393" s="190"/>
      <c r="AK393" s="190"/>
      <c r="AL393" s="190"/>
      <c r="AM393" s="190"/>
      <c r="AN393" s="190"/>
      <c r="AO393" s="190"/>
      <c r="AP393" s="190"/>
      <c r="AQ393" s="190"/>
      <c r="AR393" s="335"/>
      <c r="AS393" s="170"/>
      <c r="AT393" s="170"/>
      <c r="AU393" s="170"/>
      <c r="AV393" s="170"/>
      <c r="AW393" s="170">
        <v>443766.58</v>
      </c>
      <c r="AX393" s="170">
        <v>435930.07</v>
      </c>
      <c r="AY393" s="170">
        <v>422792.33</v>
      </c>
      <c r="AZ393" s="170">
        <v>402115.31</v>
      </c>
      <c r="BA393" s="170">
        <v>382671.01</v>
      </c>
      <c r="BB393" s="170">
        <v>358254.41</v>
      </c>
      <c r="BC393" s="170"/>
      <c r="BD393" s="170"/>
      <c r="BE393" s="170"/>
      <c r="BF393" s="170">
        <v>372267.36</v>
      </c>
      <c r="BG393" s="170">
        <v>399847.03</v>
      </c>
      <c r="BH393" s="170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6" t="s">
        <v>2523</v>
      </c>
      <c r="B394" s="61" t="s">
        <v>3578</v>
      </c>
      <c r="C394" s="328" t="s">
        <v>3579</v>
      </c>
      <c r="D394" s="318" t="s">
        <v>18</v>
      </c>
      <c r="E394" s="318" t="s">
        <v>175</v>
      </c>
      <c r="F394" s="318" t="s">
        <v>197</v>
      </c>
      <c r="G394" s="44" t="str">
        <f t="shared" si="1"/>
        <v>Augusto</v>
      </c>
      <c r="H394" s="164" t="s">
        <v>147</v>
      </c>
      <c r="I394" s="51" t="s">
        <v>220</v>
      </c>
      <c r="J394" s="318" t="str">
        <f t="shared" si="2"/>
        <v>Não</v>
      </c>
      <c r="K394" s="319">
        <v>44651.0</v>
      </c>
      <c r="L394" s="95"/>
      <c r="M394" s="95" t="s">
        <v>41</v>
      </c>
      <c r="N394" s="320">
        <v>0.015</v>
      </c>
      <c r="O394" s="318" t="s">
        <v>42</v>
      </c>
      <c r="P394" s="321">
        <v>0.1</v>
      </c>
      <c r="Q394" s="318" t="str">
        <f>IFERROR(VLOOKUP(F394,'Cadastro de assessores'!A:B,2,FALSE),"Não Cadastrado")</f>
        <v>28411</v>
      </c>
      <c r="R394" s="318" t="s">
        <v>111</v>
      </c>
      <c r="S394" s="319">
        <v>44651.0</v>
      </c>
      <c r="T394" s="168"/>
      <c r="U394" s="168"/>
      <c r="V394" s="45" t="s">
        <v>113</v>
      </c>
      <c r="W394" s="5" t="s">
        <v>3580</v>
      </c>
      <c r="X394" s="163" t="s">
        <v>179</v>
      </c>
      <c r="Y394" s="51" t="str">
        <f t="shared" si="3"/>
        <v>Ativo</v>
      </c>
      <c r="Z394" s="324"/>
      <c r="AA394" s="95" t="str">
        <f t="shared" si="8"/>
        <v>Varejo</v>
      </c>
      <c r="AB394" s="13" t="s">
        <v>124</v>
      </c>
      <c r="AC394" s="95"/>
      <c r="AD394" s="95" t="s">
        <v>3095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70"/>
      <c r="AT394" s="170"/>
      <c r="AU394" s="170"/>
      <c r="AV394" s="170"/>
      <c r="AW394" s="170"/>
      <c r="AX394" s="170"/>
      <c r="AY394" s="170"/>
      <c r="AZ394" s="170"/>
      <c r="BA394" s="170"/>
      <c r="BB394" s="170"/>
      <c r="BC394" s="170"/>
      <c r="BD394" s="170"/>
      <c r="BE394" s="170"/>
      <c r="BF394" s="170"/>
      <c r="BG394" s="170">
        <v>157846.0</v>
      </c>
      <c r="BH394" s="170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6" t="s">
        <v>2523</v>
      </c>
      <c r="B395" s="234" t="s">
        <v>3581</v>
      </c>
      <c r="C395" s="218" t="s">
        <v>3582</v>
      </c>
      <c r="D395" s="318" t="s">
        <v>18</v>
      </c>
      <c r="E395" s="318" t="s">
        <v>175</v>
      </c>
      <c r="F395" s="318" t="s">
        <v>197</v>
      </c>
      <c r="G395" s="44" t="str">
        <f t="shared" si="1"/>
        <v>Augusto</v>
      </c>
      <c r="H395" s="164" t="s">
        <v>111</v>
      </c>
      <c r="I395" s="46" t="s">
        <v>24</v>
      </c>
      <c r="J395" s="318" t="str">
        <f t="shared" si="2"/>
        <v>Não</v>
      </c>
      <c r="K395" s="319">
        <v>44291.0</v>
      </c>
      <c r="L395" s="45"/>
      <c r="M395" s="95" t="s">
        <v>41</v>
      </c>
      <c r="N395" s="320">
        <v>0.015</v>
      </c>
      <c r="O395" s="318" t="s">
        <v>42</v>
      </c>
      <c r="P395" s="321">
        <v>0.1</v>
      </c>
      <c r="Q395" s="318" t="str">
        <f>IFERROR(VLOOKUP(F395,'Cadastro de assessores'!A:B,2,FALSE),"Não Cadastrado")</f>
        <v>28411</v>
      </c>
      <c r="R395" s="318" t="s">
        <v>111</v>
      </c>
      <c r="S395" s="319">
        <v>44291.0</v>
      </c>
      <c r="T395" s="168"/>
      <c r="U395" s="168"/>
      <c r="V395" s="45" t="s">
        <v>365</v>
      </c>
      <c r="W395" s="5" t="s">
        <v>3583</v>
      </c>
      <c r="X395" s="163" t="s">
        <v>179</v>
      </c>
      <c r="Y395" s="51" t="str">
        <f t="shared" si="3"/>
        <v>Ativo</v>
      </c>
      <c r="Z395" s="324"/>
      <c r="AA395" s="95" t="str">
        <f t="shared" si="8"/>
        <v>Varejo</v>
      </c>
      <c r="AB395" s="13" t="s">
        <v>124</v>
      </c>
      <c r="AC395" s="95"/>
      <c r="AD395" s="95" t="s">
        <v>3015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70"/>
      <c r="AT395" s="170">
        <v>349273.79</v>
      </c>
      <c r="AU395" s="170">
        <v>349112.26</v>
      </c>
      <c r="AV395" s="170">
        <v>350590.79</v>
      </c>
      <c r="AW395" s="170">
        <v>357097.85</v>
      </c>
      <c r="AX395" s="170">
        <v>355424.12</v>
      </c>
      <c r="AY395" s="170">
        <v>351629.74</v>
      </c>
      <c r="AZ395" s="170">
        <v>345220.12</v>
      </c>
      <c r="BA395" s="170">
        <v>340486.75</v>
      </c>
      <c r="BB395" s="170">
        <v>332908.61</v>
      </c>
      <c r="BC395" s="170">
        <v>330002.32</v>
      </c>
      <c r="BD395" s="170">
        <v>329784.52</v>
      </c>
      <c r="BE395" s="170">
        <v>337537.46</v>
      </c>
      <c r="BF395" s="170">
        <v>340008.2</v>
      </c>
      <c r="BG395" s="170">
        <v>351355.78</v>
      </c>
      <c r="BH395" s="170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4"/>
      <c r="E396" s="274"/>
      <c r="F396" s="274"/>
      <c r="G396" s="273"/>
      <c r="H396" s="284"/>
      <c r="I396" s="273"/>
      <c r="J396" s="274"/>
      <c r="K396" s="274"/>
      <c r="L396" s="272"/>
      <c r="M396" s="272"/>
      <c r="N396" s="403"/>
      <c r="O396" s="403"/>
      <c r="P396" s="403"/>
      <c r="Q396" s="274"/>
      <c r="R396" s="274"/>
      <c r="S396" s="274"/>
      <c r="T396" s="404"/>
      <c r="U396" s="404"/>
      <c r="V396" s="272"/>
      <c r="W396" s="274"/>
      <c r="X396" s="272"/>
      <c r="Y396" s="272"/>
      <c r="Z396" s="290"/>
      <c r="AA396" s="272"/>
      <c r="AB396" s="272"/>
      <c r="AC396" s="272"/>
      <c r="AD396" s="272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2509</v>
      </c>
      <c r="C397" s="409">
        <f>COUNTIF(H:H,"Ativo")</f>
        <v>55</v>
      </c>
      <c r="D397" s="410"/>
      <c r="E397" s="410"/>
      <c r="F397" s="410"/>
      <c r="G397" s="273"/>
      <c r="H397" s="284"/>
      <c r="I397" s="273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7" t="s">
        <v>2511</v>
      </c>
      <c r="C398" s="418">
        <f>COUNTIF(H:H,"Encerrado")</f>
        <v>171</v>
      </c>
      <c r="D398" s="273"/>
      <c r="E398" s="273"/>
      <c r="F398" s="273"/>
      <c r="G398" s="273"/>
      <c r="H398" s="284"/>
      <c r="I398" s="273"/>
      <c r="J398" s="273"/>
      <c r="K398" s="273"/>
      <c r="L398" s="273"/>
      <c r="M398" s="273"/>
      <c r="N398" s="277"/>
      <c r="O398" s="277"/>
      <c r="P398" s="277"/>
      <c r="Q398" s="419"/>
      <c r="R398" s="419"/>
      <c r="S398" s="419"/>
      <c r="T398" s="180"/>
      <c r="U398" s="180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7" t="s">
        <v>3584</v>
      </c>
      <c r="C399" s="418">
        <f>COUNTIF(H:H,"Inativo")</f>
        <v>166</v>
      </c>
      <c r="D399" s="273"/>
      <c r="E399" s="273"/>
      <c r="F399" s="273"/>
      <c r="G399" s="273"/>
      <c r="H399" s="284"/>
      <c r="I399" s="273"/>
      <c r="J399" s="273"/>
      <c r="K399" s="273"/>
      <c r="L399" s="273"/>
      <c r="M399" s="273"/>
      <c r="N399" s="273"/>
      <c r="O399" s="273"/>
      <c r="P399" s="273"/>
      <c r="Q399" s="419"/>
      <c r="R399" s="419"/>
      <c r="S399" s="419"/>
      <c r="T399" s="180"/>
      <c r="U399" s="180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5" t="s">
        <v>2512</v>
      </c>
      <c r="C400" s="423">
        <f>COUNTIF(H:H,"Pode operar")</f>
        <v>1</v>
      </c>
      <c r="D400" s="273"/>
      <c r="E400" s="273"/>
      <c r="F400" s="273"/>
      <c r="G400" s="273"/>
      <c r="H400" s="284"/>
      <c r="I400" s="273"/>
      <c r="J400" s="273"/>
      <c r="K400" s="273"/>
      <c r="L400" s="273"/>
      <c r="M400" s="273"/>
      <c r="N400" s="277"/>
      <c r="O400" s="277"/>
      <c r="P400" s="277"/>
      <c r="Q400" s="419"/>
      <c r="R400" s="419"/>
      <c r="S400" s="419"/>
      <c r="T400" s="180"/>
      <c r="U400" s="180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3"/>
      <c r="E401" s="273"/>
      <c r="F401" s="273"/>
      <c r="G401" s="273"/>
      <c r="H401" s="284"/>
      <c r="I401" s="273"/>
      <c r="J401" s="273"/>
      <c r="K401" s="273"/>
      <c r="L401" s="273"/>
      <c r="M401" s="273"/>
      <c r="N401" s="277"/>
      <c r="O401" s="277"/>
      <c r="P401" s="277"/>
      <c r="Q401" s="419"/>
      <c r="R401" s="419"/>
      <c r="S401" s="419"/>
      <c r="T401" s="180"/>
      <c r="U401" s="180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3"/>
      <c r="E402" s="273"/>
      <c r="F402" s="273"/>
      <c r="G402" s="273"/>
      <c r="H402" s="284"/>
      <c r="I402" s="273"/>
      <c r="J402" s="273"/>
      <c r="K402" s="273"/>
      <c r="L402" s="273"/>
      <c r="M402" s="273"/>
      <c r="N402" s="277"/>
      <c r="O402" s="277"/>
      <c r="P402" s="277"/>
      <c r="Q402" s="419"/>
      <c r="R402" s="419"/>
      <c r="S402" s="419"/>
      <c r="T402" s="180"/>
      <c r="U402" s="180"/>
      <c r="V402" s="412"/>
      <c r="W402" s="273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3"/>
      <c r="E403" s="273"/>
      <c r="F403" s="273"/>
      <c r="G403" s="273"/>
      <c r="H403" s="284"/>
      <c r="I403" s="273"/>
      <c r="J403" s="273"/>
      <c r="K403" s="273"/>
      <c r="L403" s="273"/>
      <c r="M403" s="273"/>
      <c r="N403" s="277"/>
      <c r="O403" s="277"/>
      <c r="P403" s="277"/>
      <c r="Q403" s="419"/>
      <c r="R403" s="419"/>
      <c r="S403" s="419"/>
      <c r="T403" s="180"/>
      <c r="U403" s="180"/>
      <c r="V403" s="412"/>
      <c r="W403" s="273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1A4B0C5F-41B9-4CCD-AEF1-255617B8DD1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C900109-5333-42C6-871C-77BFAC1BF3B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EF00061-03E9-42F8-B491-434B898518B2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F19E5A-792B-410E-BE6B-46FFC57A3474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76218F-D00D-4F5A-956E-A64641FB4E9A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4EF95D9B-8C58-42B8-800A-F6D0FEC419B7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A8BC97A6-2001-4A52-A26F-B140486FC25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6C935C1-032F-457F-86A5-B7367BD0BC19}" filter="1" showAutoFilter="1">
      <autoFilter ref="$B$2:$S$403"/>
    </customSheetView>
    <customSheetView guid="{7192E8AC-CA55-4F9F-84C2-D880553CB30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769F273-85A0-4E91-8AA8-965C11B3650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1D2CC2A0-B9ED-4B82-9F31-9F1F0816742A}" filter="1" showAutoFilter="1">
      <autoFilter ref="$B$2:$BU$403"/>
    </customSheetView>
    <customSheetView guid="{6F36BD01-83D0-4F7E-A4CA-2EA78AFC120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6FEFE5E-9808-4B28-8674-4B1AE57A725A}" filter="1" showAutoFilter="1">
      <autoFilter ref="$B$2:$BW$395"/>
    </customSheetView>
    <customSheetView guid="{D8BA205F-DA65-43E2-AE47-A3731F1FEE5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C618F57-5F07-4D45-BE8C-A18D04EDC5B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F1D4AFA-C8E8-4A1D-BE6F-513AF400889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DD4DD30-59F7-4BE4-9089-ABEF10DC131C}" filter="1" showAutoFilter="1">
      <autoFilter ref="$A$2:$CD$395">
        <filterColumn colId="7">
          <filters>
            <filter val="Inativo"/>
          </filters>
        </filterColumn>
      </autoFilter>
    </customSheetView>
    <customSheetView guid="{FA2D396A-E4E5-41C3-BDA8-74380DEB92EC}" filter="1" showAutoFilter="1">
      <autoFilter ref="$B$2:$BR$395"/>
    </customSheetView>
    <customSheetView guid="{8E2F360B-3412-4E9E-B817-29E08EAC161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AD2221-738F-43A7-A2FD-6D873F4ED6BE}" filter="1" showAutoFilter="1">
      <autoFilter ref="$B$2:$BS$395"/>
    </customSheetView>
    <customSheetView guid="{84F4F9B0-AEC8-4CF1-A91D-D81F288EF390}" filter="1" showAutoFilter="1">
      <autoFilter ref="$A$1:$CB$395"/>
    </customSheetView>
    <customSheetView guid="{AF4438F2-94D7-4BCF-80F6-0A09A1C347C5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8EC5060-4D83-4DEC-A605-C57AC598E64C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18A98FE0-033B-4CF3-8818-50D3AEC0A15C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738A9A4-3C71-4A24-B9EC-B2E3BF25E312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4779690-02A1-412A-BD7B-961B0B693049}" filter="1" showAutoFilter="1">
      <autoFilter ref="$A$2:$CB$395"/>
    </customSheetView>
    <customSheetView guid="{4AD3B664-5BA3-4EFB-8855-A8F35B905B5B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C7CF42EC-A0D1-483A-AE2C-C7490E405CFC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3A42E969-737E-4273-A4AE-605EC73A5BE2}" filter="1" showAutoFilter="1">
      <autoFilter ref="$B$2:$BR$395"/>
    </customSheetView>
    <customSheetView guid="{23EF1C2A-45F9-4C4B-993E-3F2F2B8348D9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54BE50E9-F7AB-4C49-8AE5-039489A9A7B2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E29CB6BF-E204-4876-813E-0E9F06121757}" filter="1" showAutoFilter="1">
      <autoFilter ref="$A$1:$CC$395"/>
    </customSheetView>
    <customSheetView guid="{5316EC9A-2E0B-412A-9423-454A91AE3098}" filter="1" showAutoFilter="1">
      <autoFilter ref="$B$2:$BS$395"/>
    </customSheetView>
    <customSheetView guid="{78CD7640-7A99-4254-80DA-BC4FB66B513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F0410F9-C19E-4E36-B817-6C134522BAD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6" t="s">
        <v>87</v>
      </c>
      <c r="G1" s="425" t="s">
        <v>88</v>
      </c>
      <c r="H1" s="28" t="s">
        <v>89</v>
      </c>
      <c r="J1" s="26" t="s">
        <v>87</v>
      </c>
      <c r="Q1" s="426" t="s">
        <v>2514</v>
      </c>
      <c r="R1" s="427" t="s">
        <v>2513</v>
      </c>
      <c r="S1" s="30" t="s">
        <v>90</v>
      </c>
      <c r="Y1" s="30"/>
      <c r="Z1" s="31" t="s">
        <v>91</v>
      </c>
      <c r="BX1" s="31"/>
      <c r="BY1" s="31"/>
      <c r="BZ1" s="31"/>
      <c r="CA1" s="31"/>
      <c r="CB1" s="31"/>
      <c r="CC1" s="31"/>
      <c r="CD1" s="31"/>
    </row>
    <row r="2" ht="15.75" customHeight="1">
      <c r="A2" s="428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2" t="s">
        <v>94</v>
      </c>
      <c r="I2" s="1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12" t="s">
        <v>31</v>
      </c>
      <c r="U2" s="34" t="s">
        <v>32</v>
      </c>
      <c r="V2" s="1" t="s">
        <v>104</v>
      </c>
      <c r="W2" s="3" t="s">
        <v>33</v>
      </c>
      <c r="X2" s="3" t="s">
        <v>105</v>
      </c>
      <c r="Y2" s="1" t="s">
        <v>106</v>
      </c>
      <c r="Z2" s="2" t="s">
        <v>3585</v>
      </c>
      <c r="AA2" s="2" t="s">
        <v>3586</v>
      </c>
      <c r="AB2" s="2" t="s">
        <v>3587</v>
      </c>
      <c r="AC2" s="2" t="s">
        <v>3588</v>
      </c>
      <c r="AD2" s="2" t="s">
        <v>3589</v>
      </c>
      <c r="AE2" s="2" t="s">
        <v>3590</v>
      </c>
      <c r="AF2" s="2" t="s">
        <v>3591</v>
      </c>
      <c r="AG2" s="2" t="s">
        <v>3592</v>
      </c>
      <c r="AH2" s="2" t="s">
        <v>3593</v>
      </c>
      <c r="AI2" s="2" t="s">
        <v>3594</v>
      </c>
      <c r="AJ2" s="31" t="s">
        <v>3595</v>
      </c>
      <c r="AK2" s="429" t="s">
        <v>3596</v>
      </c>
      <c r="AL2" s="429" t="s">
        <v>3597</v>
      </c>
      <c r="AM2" s="429" t="s">
        <v>3598</v>
      </c>
      <c r="AN2" s="429" t="s">
        <v>3599</v>
      </c>
      <c r="AO2" s="429" t="s">
        <v>3600</v>
      </c>
      <c r="AP2" s="429" t="s">
        <v>3601</v>
      </c>
      <c r="AQ2" s="429" t="s">
        <v>3602</v>
      </c>
      <c r="AR2" s="429" t="s">
        <v>3603</v>
      </c>
      <c r="AS2" s="429" t="s">
        <v>3604</v>
      </c>
      <c r="AT2" s="429" t="s">
        <v>3605</v>
      </c>
      <c r="AU2" s="430" t="s">
        <v>3606</v>
      </c>
      <c r="AV2" s="430" t="s">
        <v>3607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3608</v>
      </c>
      <c r="B3" s="434" t="s">
        <v>3609</v>
      </c>
      <c r="C3" s="435" t="s">
        <v>3610</v>
      </c>
      <c r="D3" s="318" t="s">
        <v>18</v>
      </c>
      <c r="E3" s="93" t="s">
        <v>29</v>
      </c>
      <c r="F3" s="436" t="s">
        <v>167</v>
      </c>
      <c r="G3" s="437" t="s">
        <v>3611</v>
      </c>
      <c r="H3" s="438" t="s">
        <v>186</v>
      </c>
      <c r="I3" s="46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51</v>
      </c>
      <c r="N3" s="442">
        <v>0.007</v>
      </c>
      <c r="O3" s="95" t="s">
        <v>24</v>
      </c>
      <c r="P3" s="167">
        <v>0.0</v>
      </c>
      <c r="Q3" s="434"/>
      <c r="R3" s="50"/>
      <c r="S3" s="45" t="s">
        <v>365</v>
      </c>
      <c r="T3" s="443" t="s">
        <v>3612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5"/>
      <c r="X3" s="24" t="s">
        <v>124</v>
      </c>
      <c r="Y3" s="45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3608</v>
      </c>
      <c r="B4" s="450" t="s">
        <v>222</v>
      </c>
      <c r="C4" s="451" t="s">
        <v>3613</v>
      </c>
      <c r="D4" s="318" t="s">
        <v>18</v>
      </c>
      <c r="E4" s="93" t="s">
        <v>29</v>
      </c>
      <c r="F4" s="452" t="s">
        <v>142</v>
      </c>
      <c r="G4" s="437" t="s">
        <v>3611</v>
      </c>
      <c r="H4" s="438" t="s">
        <v>147</v>
      </c>
      <c r="I4" s="51" t="s">
        <v>685</v>
      </c>
      <c r="J4" s="318" t="str">
        <f t="shared" si="1"/>
        <v>Não</v>
      </c>
      <c r="K4" s="453">
        <v>44075.0</v>
      </c>
      <c r="L4" s="454"/>
      <c r="M4" s="455" t="s">
        <v>41</v>
      </c>
      <c r="N4" s="456">
        <v>0.015</v>
      </c>
      <c r="O4" s="95" t="s">
        <v>24</v>
      </c>
      <c r="P4" s="167">
        <v>0.0</v>
      </c>
      <c r="Q4" s="434"/>
      <c r="R4" s="60" t="s">
        <v>3614</v>
      </c>
      <c r="S4" s="45" t="s">
        <v>113</v>
      </c>
      <c r="T4" s="457" t="s">
        <v>224</v>
      </c>
      <c r="U4" s="458" t="s">
        <v>225</v>
      </c>
      <c r="V4" s="445" t="str">
        <f t="shared" si="2"/>
        <v>Ativo</v>
      </c>
      <c r="W4" s="45"/>
      <c r="X4" s="24" t="s">
        <v>124</v>
      </c>
      <c r="Y4" s="45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3608</v>
      </c>
      <c r="B5" s="459" t="s">
        <v>3615</v>
      </c>
      <c r="C5" s="460" t="s">
        <v>3616</v>
      </c>
      <c r="D5" s="318" t="s">
        <v>18</v>
      </c>
      <c r="E5" s="93" t="s">
        <v>29</v>
      </c>
      <c r="F5" s="452" t="s">
        <v>153</v>
      </c>
      <c r="G5" s="437" t="s">
        <v>3611</v>
      </c>
      <c r="H5" s="461" t="s">
        <v>111</v>
      </c>
      <c r="I5" s="46" t="s">
        <v>24</v>
      </c>
      <c r="J5" s="318" t="str">
        <f t="shared" si="1"/>
        <v>Não</v>
      </c>
      <c r="K5" s="453"/>
      <c r="L5" s="454"/>
      <c r="M5" s="441" t="s">
        <v>51</v>
      </c>
      <c r="N5" s="456">
        <v>0.012</v>
      </c>
      <c r="O5" s="95" t="s">
        <v>24</v>
      </c>
      <c r="P5" s="167">
        <v>0.0</v>
      </c>
      <c r="Q5" s="434"/>
      <c r="R5" s="50"/>
      <c r="S5" s="45" t="s">
        <v>113</v>
      </c>
      <c r="T5" s="462" t="s">
        <v>3617</v>
      </c>
      <c r="U5" s="463" t="s">
        <v>29</v>
      </c>
      <c r="V5" s="445" t="str">
        <f t="shared" si="2"/>
        <v>Ativo</v>
      </c>
      <c r="W5" s="45"/>
      <c r="X5" s="24" t="s">
        <v>124</v>
      </c>
      <c r="Y5" s="45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3608</v>
      </c>
      <c r="B6" s="450" t="s">
        <v>3618</v>
      </c>
      <c r="C6" s="451" t="s">
        <v>3619</v>
      </c>
      <c r="D6" s="318" t="s">
        <v>18</v>
      </c>
      <c r="E6" s="93" t="s">
        <v>29</v>
      </c>
      <c r="F6" s="455" t="s">
        <v>3620</v>
      </c>
      <c r="G6" s="437" t="s">
        <v>3611</v>
      </c>
      <c r="H6" s="461" t="s">
        <v>186</v>
      </c>
      <c r="I6" s="46" t="s">
        <v>24</v>
      </c>
      <c r="J6" s="318" t="str">
        <f t="shared" si="1"/>
        <v>Sim</v>
      </c>
      <c r="K6" s="453">
        <v>43759.0</v>
      </c>
      <c r="L6" s="454"/>
      <c r="M6" s="455" t="s">
        <v>270</v>
      </c>
      <c r="N6" s="456">
        <v>0.02</v>
      </c>
      <c r="O6" s="95" t="s">
        <v>42</v>
      </c>
      <c r="P6" s="167">
        <v>0.2</v>
      </c>
      <c r="Q6" s="105" t="s">
        <v>3621</v>
      </c>
      <c r="R6" s="60"/>
      <c r="S6" s="45" t="s">
        <v>113</v>
      </c>
      <c r="T6" s="457" t="s">
        <v>3622</v>
      </c>
      <c r="U6" s="458" t="s">
        <v>29</v>
      </c>
      <c r="V6" s="445" t="str">
        <f t="shared" si="2"/>
        <v>Encerrado</v>
      </c>
      <c r="W6" s="45"/>
      <c r="X6" s="24" t="s">
        <v>124</v>
      </c>
      <c r="Y6" s="45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2543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3608</v>
      </c>
      <c r="B7" s="450" t="s">
        <v>3623</v>
      </c>
      <c r="C7" s="451" t="s">
        <v>3624</v>
      </c>
      <c r="D7" s="318" t="s">
        <v>18</v>
      </c>
      <c r="E7" s="93" t="s">
        <v>29</v>
      </c>
      <c r="F7" s="452" t="s">
        <v>369</v>
      </c>
      <c r="G7" s="437" t="s">
        <v>3611</v>
      </c>
      <c r="H7" s="438" t="s">
        <v>147</v>
      </c>
      <c r="I7" s="46" t="s">
        <v>24</v>
      </c>
      <c r="J7" s="318" t="str">
        <f t="shared" si="1"/>
        <v>Não</v>
      </c>
      <c r="K7" s="453">
        <v>43686.0</v>
      </c>
      <c r="L7" s="454"/>
      <c r="M7" s="455" t="s">
        <v>190</v>
      </c>
      <c r="N7" s="465">
        <v>0.02</v>
      </c>
      <c r="O7" s="95" t="s">
        <v>191</v>
      </c>
      <c r="P7" s="167">
        <v>0.2</v>
      </c>
      <c r="Q7" s="434"/>
      <c r="R7" s="50"/>
      <c r="S7" s="45" t="s">
        <v>113</v>
      </c>
      <c r="T7" s="457" t="s">
        <v>2640</v>
      </c>
      <c r="U7" s="458" t="s">
        <v>783</v>
      </c>
      <c r="V7" s="445" t="str">
        <f t="shared" si="2"/>
        <v>Inativo</v>
      </c>
      <c r="W7" s="45"/>
      <c r="X7" s="24" t="s">
        <v>124</v>
      </c>
      <c r="Y7" s="45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2543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3608</v>
      </c>
      <c r="B8" s="467" t="s">
        <v>426</v>
      </c>
      <c r="C8" s="451" t="s">
        <v>3625</v>
      </c>
      <c r="D8" s="318" t="s">
        <v>18</v>
      </c>
      <c r="E8" s="93" t="s">
        <v>29</v>
      </c>
      <c r="F8" s="452" t="s">
        <v>142</v>
      </c>
      <c r="G8" s="437" t="s">
        <v>3611</v>
      </c>
      <c r="H8" s="438" t="s">
        <v>147</v>
      </c>
      <c r="I8" s="51" t="s">
        <v>220</v>
      </c>
      <c r="J8" s="318" t="str">
        <f>IF(R8=0,"Não","Sim")</f>
        <v>Sim</v>
      </c>
      <c r="K8" s="453">
        <v>43934.0</v>
      </c>
      <c r="L8" s="454"/>
      <c r="M8" s="455" t="s">
        <v>270</v>
      </c>
      <c r="N8" s="456">
        <v>0.02</v>
      </c>
      <c r="O8" s="95" t="s">
        <v>42</v>
      </c>
      <c r="P8" s="167">
        <v>0.2</v>
      </c>
      <c r="Q8" s="468"/>
      <c r="R8" s="469" t="s">
        <v>3626</v>
      </c>
      <c r="S8" s="45" t="s">
        <v>113</v>
      </c>
      <c r="T8" s="457" t="s">
        <v>428</v>
      </c>
      <c r="U8" s="458" t="s">
        <v>29</v>
      </c>
      <c r="V8" s="445" t="str">
        <f t="shared" si="2"/>
        <v>Ativo</v>
      </c>
      <c r="W8" s="45"/>
      <c r="X8" s="24" t="s">
        <v>124</v>
      </c>
      <c r="Y8" s="45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3608</v>
      </c>
      <c r="B9" s="450" t="s">
        <v>2693</v>
      </c>
      <c r="C9" s="451" t="s">
        <v>3627</v>
      </c>
      <c r="D9" s="318" t="s">
        <v>18</v>
      </c>
      <c r="E9" s="93" t="s">
        <v>29</v>
      </c>
      <c r="F9" s="452" t="s">
        <v>2780</v>
      </c>
      <c r="G9" s="437" t="s">
        <v>3611</v>
      </c>
      <c r="H9" s="438" t="s">
        <v>147</v>
      </c>
      <c r="I9" s="46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270</v>
      </c>
      <c r="N9" s="465">
        <v>0.01</v>
      </c>
      <c r="O9" s="95" t="s">
        <v>42</v>
      </c>
      <c r="P9" s="167">
        <v>0.15</v>
      </c>
      <c r="Q9" s="105" t="s">
        <v>3621</v>
      </c>
      <c r="R9" s="110"/>
      <c r="S9" s="45" t="s">
        <v>113</v>
      </c>
      <c r="T9" s="457" t="s">
        <v>2696</v>
      </c>
      <c r="U9" s="458" t="s">
        <v>29</v>
      </c>
      <c r="V9" s="445" t="str">
        <f t="shared" si="2"/>
        <v>Inativo</v>
      </c>
      <c r="W9" s="45"/>
      <c r="X9" s="24" t="s">
        <v>124</v>
      </c>
      <c r="Y9" s="45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2543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3608</v>
      </c>
      <c r="B10" s="450" t="s">
        <v>3628</v>
      </c>
      <c r="C10" s="460" t="s">
        <v>3629</v>
      </c>
      <c r="D10" s="318" t="s">
        <v>18</v>
      </c>
      <c r="E10" s="93" t="s">
        <v>29</v>
      </c>
      <c r="F10" s="452" t="s">
        <v>2780</v>
      </c>
      <c r="G10" s="437" t="s">
        <v>3611</v>
      </c>
      <c r="H10" s="438" t="s">
        <v>147</v>
      </c>
      <c r="I10" s="46" t="s">
        <v>24</v>
      </c>
      <c r="J10" s="318" t="str">
        <f t="shared" si="3"/>
        <v>Não</v>
      </c>
      <c r="K10" s="453">
        <v>43864.0</v>
      </c>
      <c r="L10" s="454"/>
      <c r="M10" s="455" t="s">
        <v>41</v>
      </c>
      <c r="N10" s="465">
        <v>1.0E-4</v>
      </c>
      <c r="O10" s="95" t="s">
        <v>24</v>
      </c>
      <c r="P10" s="167">
        <v>0.0</v>
      </c>
      <c r="Q10" s="434"/>
      <c r="R10" s="110"/>
      <c r="S10" s="45" t="s">
        <v>113</v>
      </c>
      <c r="T10" s="457" t="s">
        <v>3630</v>
      </c>
      <c r="U10" s="458" t="s">
        <v>29</v>
      </c>
      <c r="V10" s="445" t="str">
        <f t="shared" si="2"/>
        <v>Inativo</v>
      </c>
      <c r="W10" s="45"/>
      <c r="X10" s="24" t="s">
        <v>124</v>
      </c>
      <c r="Y10" s="45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3608</v>
      </c>
      <c r="B11" s="450" t="s">
        <v>3631</v>
      </c>
      <c r="C11" s="460" t="s">
        <v>3632</v>
      </c>
      <c r="D11" s="318" t="s">
        <v>18</v>
      </c>
      <c r="E11" s="93" t="s">
        <v>29</v>
      </c>
      <c r="F11" s="452" t="s">
        <v>18</v>
      </c>
      <c r="G11" s="437" t="s">
        <v>3611</v>
      </c>
      <c r="H11" s="438" t="s">
        <v>147</v>
      </c>
      <c r="I11" s="46" t="s">
        <v>24</v>
      </c>
      <c r="J11" s="318" t="str">
        <f t="shared" si="3"/>
        <v>Não</v>
      </c>
      <c r="K11" s="453">
        <v>44062.0</v>
      </c>
      <c r="L11" s="454"/>
      <c r="M11" s="455" t="s">
        <v>41</v>
      </c>
      <c r="N11" s="465">
        <v>0.015</v>
      </c>
      <c r="O11" s="95" t="s">
        <v>24</v>
      </c>
      <c r="P11" s="167">
        <v>0.0</v>
      </c>
      <c r="Q11" s="434"/>
      <c r="R11" s="50"/>
      <c r="S11" s="45" t="s">
        <v>113</v>
      </c>
      <c r="T11" s="457" t="s">
        <v>3633</v>
      </c>
      <c r="U11" s="458" t="s">
        <v>29</v>
      </c>
      <c r="V11" s="445" t="str">
        <f t="shared" si="2"/>
        <v>Inativo</v>
      </c>
      <c r="W11" s="45"/>
      <c r="X11" s="24" t="s">
        <v>124</v>
      </c>
      <c r="Y11" s="45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3608</v>
      </c>
      <c r="B12" s="470" t="s">
        <v>3634</v>
      </c>
      <c r="C12" s="460" t="s">
        <v>3635</v>
      </c>
      <c r="D12" s="318" t="s">
        <v>56</v>
      </c>
      <c r="E12" s="93" t="s">
        <v>29</v>
      </c>
      <c r="F12" s="452" t="s">
        <v>3636</v>
      </c>
      <c r="G12" s="437" t="s">
        <v>3611</v>
      </c>
      <c r="H12" s="461" t="s">
        <v>186</v>
      </c>
      <c r="I12" s="46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41</v>
      </c>
      <c r="N12" s="465">
        <v>0.015</v>
      </c>
      <c r="O12" s="95" t="s">
        <v>24</v>
      </c>
      <c r="P12" s="167">
        <v>0.0</v>
      </c>
      <c r="Q12" s="434"/>
      <c r="R12" s="471"/>
      <c r="S12" s="45" t="s">
        <v>113</v>
      </c>
      <c r="T12" s="457" t="s">
        <v>3637</v>
      </c>
      <c r="U12" s="463" t="s">
        <v>29</v>
      </c>
      <c r="V12" s="445" t="str">
        <f t="shared" si="2"/>
        <v>Encerrado</v>
      </c>
      <c r="W12" s="45"/>
      <c r="X12" s="24" t="s">
        <v>124</v>
      </c>
      <c r="Y12" s="45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3608</v>
      </c>
      <c r="B13" s="450" t="s">
        <v>3638</v>
      </c>
      <c r="C13" s="460" t="s">
        <v>3639</v>
      </c>
      <c r="D13" s="318" t="s">
        <v>18</v>
      </c>
      <c r="E13" s="93" t="s">
        <v>29</v>
      </c>
      <c r="F13" s="452" t="s">
        <v>2780</v>
      </c>
      <c r="G13" s="437" t="s">
        <v>3611</v>
      </c>
      <c r="H13" s="461" t="s">
        <v>186</v>
      </c>
      <c r="I13" s="46" t="s">
        <v>24</v>
      </c>
      <c r="J13" s="318" t="str">
        <f t="shared" si="3"/>
        <v>Não</v>
      </c>
      <c r="K13" s="472" t="s">
        <v>2576</v>
      </c>
      <c r="L13" s="454"/>
      <c r="M13" s="455" t="s">
        <v>41</v>
      </c>
      <c r="N13" s="465">
        <v>0.015</v>
      </c>
      <c r="O13" s="95" t="s">
        <v>24</v>
      </c>
      <c r="P13" s="167">
        <v>0.0</v>
      </c>
      <c r="Q13" s="434"/>
      <c r="R13" s="50"/>
      <c r="S13" s="45" t="s">
        <v>113</v>
      </c>
      <c r="T13" s="457" t="s">
        <v>3640</v>
      </c>
      <c r="U13" s="458" t="s">
        <v>29</v>
      </c>
      <c r="V13" s="445" t="str">
        <f t="shared" si="2"/>
        <v>Encerrado</v>
      </c>
      <c r="W13" s="45"/>
      <c r="X13" s="24" t="s">
        <v>124</v>
      </c>
      <c r="Y13" s="45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2543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3608</v>
      </c>
      <c r="B14" s="470" t="s">
        <v>947</v>
      </c>
      <c r="C14" s="451" t="s">
        <v>3641</v>
      </c>
      <c r="D14" s="318" t="s">
        <v>18</v>
      </c>
      <c r="E14" s="93" t="s">
        <v>29</v>
      </c>
      <c r="F14" s="452" t="s">
        <v>949</v>
      </c>
      <c r="G14" s="437" t="s">
        <v>3611</v>
      </c>
      <c r="H14" s="438" t="s">
        <v>147</v>
      </c>
      <c r="I14" s="46" t="s">
        <v>24</v>
      </c>
      <c r="J14" s="318" t="str">
        <f t="shared" si="3"/>
        <v>Sim</v>
      </c>
      <c r="K14" s="453">
        <v>45007.0</v>
      </c>
      <c r="L14" s="454"/>
      <c r="M14" s="455" t="s">
        <v>190</v>
      </c>
      <c r="N14" s="465">
        <v>0.023</v>
      </c>
      <c r="O14" s="95" t="s">
        <v>191</v>
      </c>
      <c r="P14" s="167">
        <v>0.2</v>
      </c>
      <c r="Q14" s="434" t="s">
        <v>3642</v>
      </c>
      <c r="R14" s="140" t="s">
        <v>3643</v>
      </c>
      <c r="S14" s="45" t="s">
        <v>113</v>
      </c>
      <c r="T14" s="457" t="s">
        <v>951</v>
      </c>
      <c r="U14" s="463" t="s">
        <v>60</v>
      </c>
      <c r="V14" s="445" t="str">
        <f t="shared" si="2"/>
        <v>Ativo</v>
      </c>
      <c r="W14" s="45"/>
      <c r="X14" s="24" t="s">
        <v>124</v>
      </c>
      <c r="Y14" s="45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3608</v>
      </c>
      <c r="B15" s="450" t="s">
        <v>3644</v>
      </c>
      <c r="C15" s="451" t="s">
        <v>3645</v>
      </c>
      <c r="D15" s="318" t="s">
        <v>2526</v>
      </c>
      <c r="E15" s="93" t="s">
        <v>29</v>
      </c>
      <c r="F15" s="452" t="s">
        <v>2526</v>
      </c>
      <c r="G15" s="437" t="s">
        <v>3611</v>
      </c>
      <c r="H15" s="438" t="s">
        <v>147</v>
      </c>
      <c r="I15" s="46" t="s">
        <v>24</v>
      </c>
      <c r="J15" s="318" t="str">
        <f t="shared" si="3"/>
        <v>Não</v>
      </c>
      <c r="K15" s="453">
        <v>44014.0</v>
      </c>
      <c r="L15" s="454"/>
      <c r="M15" s="455" t="s">
        <v>190</v>
      </c>
      <c r="N15" s="465">
        <v>0.025</v>
      </c>
      <c r="O15" s="95" t="s">
        <v>191</v>
      </c>
      <c r="P15" s="167">
        <v>0.2</v>
      </c>
      <c r="Q15" s="434"/>
      <c r="R15" s="473"/>
      <c r="S15" s="45" t="s">
        <v>113</v>
      </c>
      <c r="T15" s="457" t="s">
        <v>3646</v>
      </c>
      <c r="U15" s="458" t="s">
        <v>3647</v>
      </c>
      <c r="V15" s="445" t="str">
        <f t="shared" si="2"/>
        <v>Ativo</v>
      </c>
      <c r="W15" s="45"/>
      <c r="X15" s="24" t="s">
        <v>124</v>
      </c>
      <c r="Y15" s="45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3608</v>
      </c>
      <c r="B16" s="450" t="s">
        <v>3648</v>
      </c>
      <c r="C16" s="451" t="s">
        <v>3649</v>
      </c>
      <c r="D16" s="318" t="s">
        <v>18</v>
      </c>
      <c r="E16" s="93" t="s">
        <v>29</v>
      </c>
      <c r="F16" s="455" t="s">
        <v>142</v>
      </c>
      <c r="G16" s="437" t="s">
        <v>3611</v>
      </c>
      <c r="H16" s="461" t="s">
        <v>111</v>
      </c>
      <c r="I16" s="46" t="s">
        <v>24</v>
      </c>
      <c r="J16" s="318" t="str">
        <f t="shared" si="3"/>
        <v>Não</v>
      </c>
      <c r="K16" s="453">
        <v>45035.0</v>
      </c>
      <c r="L16" s="454"/>
      <c r="M16" s="441" t="s">
        <v>51</v>
      </c>
      <c r="N16" s="456">
        <v>0.01</v>
      </c>
      <c r="O16" s="95" t="s">
        <v>24</v>
      </c>
      <c r="P16" s="167">
        <v>0.0</v>
      </c>
      <c r="Q16" s="434"/>
      <c r="R16" s="473"/>
      <c r="S16" s="45" t="s">
        <v>113</v>
      </c>
      <c r="T16" s="457" t="s">
        <v>3650</v>
      </c>
      <c r="U16" s="458" t="s">
        <v>29</v>
      </c>
      <c r="V16" s="445" t="str">
        <f t="shared" si="2"/>
        <v>Ativo</v>
      </c>
      <c r="W16" s="45"/>
      <c r="X16" s="24" t="s">
        <v>124</v>
      </c>
      <c r="Y16" s="45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3608</v>
      </c>
      <c r="B17" s="450" t="s">
        <v>3651</v>
      </c>
      <c r="C17" s="451" t="s">
        <v>3652</v>
      </c>
      <c r="D17" s="318" t="s">
        <v>18</v>
      </c>
      <c r="E17" s="93" t="s">
        <v>29</v>
      </c>
      <c r="F17" s="455" t="s">
        <v>3653</v>
      </c>
      <c r="G17" s="437" t="s">
        <v>3611</v>
      </c>
      <c r="H17" s="461" t="s">
        <v>186</v>
      </c>
      <c r="I17" s="46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41</v>
      </c>
      <c r="N17" s="456">
        <v>0.015</v>
      </c>
      <c r="O17" s="95" t="s">
        <v>24</v>
      </c>
      <c r="P17" s="167">
        <v>0.0</v>
      </c>
      <c r="Q17" s="434"/>
      <c r="R17" s="50"/>
      <c r="S17" s="45" t="s">
        <v>113</v>
      </c>
      <c r="T17" s="457" t="s">
        <v>3654</v>
      </c>
      <c r="U17" s="458" t="s">
        <v>29</v>
      </c>
      <c r="V17" s="445" t="str">
        <f t="shared" si="2"/>
        <v>Encerrado</v>
      </c>
      <c r="W17" s="45"/>
      <c r="X17" s="24" t="s">
        <v>124</v>
      </c>
      <c r="Y17" s="45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2543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3608</v>
      </c>
      <c r="B18" s="450" t="s">
        <v>1464</v>
      </c>
      <c r="C18" s="451" t="s">
        <v>3655</v>
      </c>
      <c r="D18" s="318" t="s">
        <v>18</v>
      </c>
      <c r="E18" s="93" t="s">
        <v>29</v>
      </c>
      <c r="F18" s="452" t="s">
        <v>696</v>
      </c>
      <c r="G18" s="437" t="s">
        <v>3611</v>
      </c>
      <c r="H18" s="438" t="s">
        <v>147</v>
      </c>
      <c r="I18" s="46" t="s">
        <v>24</v>
      </c>
      <c r="J18" s="318" t="str">
        <f>IF(R18=0,"Não","Sim")</f>
        <v>Sim</v>
      </c>
      <c r="K18" s="453">
        <v>43670.0</v>
      </c>
      <c r="L18" s="454"/>
      <c r="M18" s="441" t="s">
        <v>51</v>
      </c>
      <c r="N18" s="465">
        <v>0.012</v>
      </c>
      <c r="O18" s="95" t="s">
        <v>24</v>
      </c>
      <c r="P18" s="167">
        <v>0.0</v>
      </c>
      <c r="Q18" s="468"/>
      <c r="R18" s="434" t="s">
        <v>3656</v>
      </c>
      <c r="S18" s="45" t="s">
        <v>113</v>
      </c>
      <c r="T18" s="457" t="s">
        <v>1466</v>
      </c>
      <c r="U18" s="458" t="s">
        <v>29</v>
      </c>
      <c r="V18" s="445" t="str">
        <f t="shared" si="2"/>
        <v>Inativo</v>
      </c>
      <c r="W18" s="45"/>
      <c r="X18" s="24" t="s">
        <v>124</v>
      </c>
      <c r="Y18" s="45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3608</v>
      </c>
      <c r="B19" s="450" t="s">
        <v>3657</v>
      </c>
      <c r="C19" s="451" t="s">
        <v>3658</v>
      </c>
      <c r="D19" s="318" t="s">
        <v>18</v>
      </c>
      <c r="E19" s="93" t="s">
        <v>29</v>
      </c>
      <c r="F19" s="455" t="s">
        <v>2191</v>
      </c>
      <c r="G19" s="437" t="s">
        <v>3611</v>
      </c>
      <c r="H19" s="461" t="s">
        <v>186</v>
      </c>
      <c r="I19" s="46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41</v>
      </c>
      <c r="N19" s="456">
        <v>0.015</v>
      </c>
      <c r="O19" s="95" t="s">
        <v>24</v>
      </c>
      <c r="P19" s="167">
        <v>0.0</v>
      </c>
      <c r="Q19" s="434"/>
      <c r="R19" s="50"/>
      <c r="S19" s="45" t="s">
        <v>113</v>
      </c>
      <c r="T19" s="457" t="s">
        <v>1477</v>
      </c>
      <c r="U19" s="458" t="s">
        <v>29</v>
      </c>
      <c r="V19" s="445" t="str">
        <f t="shared" si="2"/>
        <v>Encerrado</v>
      </c>
      <c r="W19" s="45"/>
      <c r="X19" s="24" t="s">
        <v>124</v>
      </c>
      <c r="Y19" s="45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3608</v>
      </c>
      <c r="B20" s="450" t="s">
        <v>3659</v>
      </c>
      <c r="C20" s="451" t="s">
        <v>3660</v>
      </c>
      <c r="D20" s="318" t="s">
        <v>18</v>
      </c>
      <c r="E20" s="93" t="s">
        <v>29</v>
      </c>
      <c r="F20" s="452" t="s">
        <v>3661</v>
      </c>
      <c r="G20" s="437" t="s">
        <v>3611</v>
      </c>
      <c r="H20" s="438" t="s">
        <v>147</v>
      </c>
      <c r="I20" s="46" t="s">
        <v>24</v>
      </c>
      <c r="J20" s="318" t="str">
        <f t="shared" si="4"/>
        <v>Não</v>
      </c>
      <c r="K20" s="453">
        <v>43718.0</v>
      </c>
      <c r="L20" s="454"/>
      <c r="M20" s="455" t="s">
        <v>112</v>
      </c>
      <c r="N20" s="465">
        <v>0.005</v>
      </c>
      <c r="O20" s="95" t="s">
        <v>24</v>
      </c>
      <c r="P20" s="167">
        <v>0.0</v>
      </c>
      <c r="Q20" s="434"/>
      <c r="R20" s="50"/>
      <c r="S20" s="45" t="s">
        <v>113</v>
      </c>
      <c r="T20" s="457" t="s">
        <v>3662</v>
      </c>
      <c r="U20" s="458" t="s">
        <v>19</v>
      </c>
      <c r="V20" s="445" t="str">
        <f t="shared" si="2"/>
        <v>Inativo</v>
      </c>
      <c r="W20" s="45"/>
      <c r="X20" s="24" t="s">
        <v>124</v>
      </c>
      <c r="Y20" s="45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2543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3608</v>
      </c>
      <c r="B21" s="450" t="s">
        <v>3663</v>
      </c>
      <c r="C21" s="451" t="s">
        <v>3664</v>
      </c>
      <c r="D21" s="318" t="s">
        <v>18</v>
      </c>
      <c r="E21" s="93" t="s">
        <v>29</v>
      </c>
      <c r="F21" s="455" t="s">
        <v>696</v>
      </c>
      <c r="G21" s="437" t="s">
        <v>3611</v>
      </c>
      <c r="H21" s="461" t="s">
        <v>186</v>
      </c>
      <c r="I21" s="46" t="s">
        <v>24</v>
      </c>
      <c r="J21" s="318" t="str">
        <f t="shared" si="4"/>
        <v>Não</v>
      </c>
      <c r="K21" s="453">
        <v>43637.0</v>
      </c>
      <c r="L21" s="454"/>
      <c r="M21" s="455" t="s">
        <v>270</v>
      </c>
      <c r="N21" s="456">
        <v>0.015</v>
      </c>
      <c r="O21" s="95" t="s">
        <v>42</v>
      </c>
      <c r="P21" s="167">
        <v>0.2</v>
      </c>
      <c r="Q21" s="469"/>
      <c r="R21" s="105"/>
      <c r="S21" s="45" t="s">
        <v>113</v>
      </c>
      <c r="T21" s="457" t="s">
        <v>3665</v>
      </c>
      <c r="U21" s="458" t="s">
        <v>29</v>
      </c>
      <c r="V21" s="445" t="str">
        <f t="shared" si="2"/>
        <v>Encerrado</v>
      </c>
      <c r="W21" s="45"/>
      <c r="X21" s="24" t="s">
        <v>124</v>
      </c>
      <c r="Y21" s="45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2543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3608</v>
      </c>
      <c r="B22" s="450" t="s">
        <v>3666</v>
      </c>
      <c r="C22" s="451" t="s">
        <v>3667</v>
      </c>
      <c r="D22" s="318" t="s">
        <v>18</v>
      </c>
      <c r="E22" s="93" t="s">
        <v>29</v>
      </c>
      <c r="F22" s="452" t="s">
        <v>696</v>
      </c>
      <c r="G22" s="437" t="s">
        <v>3611</v>
      </c>
      <c r="H22" s="438" t="s">
        <v>147</v>
      </c>
      <c r="I22" s="46" t="s">
        <v>24</v>
      </c>
      <c r="J22" s="318" t="str">
        <f t="shared" si="4"/>
        <v>Não</v>
      </c>
      <c r="K22" s="453">
        <v>43773.0</v>
      </c>
      <c r="L22" s="454"/>
      <c r="M22" s="455" t="s">
        <v>270</v>
      </c>
      <c r="N22" s="456">
        <v>0.02</v>
      </c>
      <c r="O22" s="95" t="s">
        <v>42</v>
      </c>
      <c r="P22" s="167">
        <v>0.2</v>
      </c>
      <c r="Q22" s="434"/>
      <c r="R22" s="50"/>
      <c r="S22" s="45" t="s">
        <v>113</v>
      </c>
      <c r="T22" s="457" t="s">
        <v>3668</v>
      </c>
      <c r="U22" s="458" t="s">
        <v>19</v>
      </c>
      <c r="V22" s="445" t="str">
        <f t="shared" si="2"/>
        <v>Ativo</v>
      </c>
      <c r="W22" s="45"/>
      <c r="X22" s="24" t="s">
        <v>124</v>
      </c>
      <c r="Y22" s="45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3608</v>
      </c>
      <c r="B23" s="450" t="s">
        <v>3669</v>
      </c>
      <c r="C23" s="451" t="s">
        <v>3670</v>
      </c>
      <c r="D23" s="318" t="s">
        <v>18</v>
      </c>
      <c r="E23" s="93" t="s">
        <v>29</v>
      </c>
      <c r="F23" s="452" t="s">
        <v>142</v>
      </c>
      <c r="G23" s="437" t="s">
        <v>3611</v>
      </c>
      <c r="H23" s="438" t="s">
        <v>147</v>
      </c>
      <c r="I23" s="46" t="s">
        <v>24</v>
      </c>
      <c r="J23" s="318" t="str">
        <f t="shared" si="4"/>
        <v>Não</v>
      </c>
      <c r="K23" s="453">
        <v>43893.0</v>
      </c>
      <c r="L23" s="454"/>
      <c r="M23" s="455" t="s">
        <v>270</v>
      </c>
      <c r="N23" s="456">
        <v>0.02</v>
      </c>
      <c r="O23" s="95" t="s">
        <v>42</v>
      </c>
      <c r="P23" s="167">
        <v>0.2</v>
      </c>
      <c r="Q23" s="434"/>
      <c r="R23" s="50"/>
      <c r="S23" s="45" t="s">
        <v>113</v>
      </c>
      <c r="T23" s="457" t="s">
        <v>3671</v>
      </c>
      <c r="U23" s="458" t="s">
        <v>29</v>
      </c>
      <c r="V23" s="445" t="str">
        <f t="shared" si="2"/>
        <v>Inativo</v>
      </c>
      <c r="W23" s="45"/>
      <c r="X23" s="24" t="s">
        <v>124</v>
      </c>
      <c r="Y23" s="45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2543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3608</v>
      </c>
      <c r="B24" s="450" t="s">
        <v>3672</v>
      </c>
      <c r="C24" s="451" t="s">
        <v>3673</v>
      </c>
      <c r="D24" s="318" t="s">
        <v>18</v>
      </c>
      <c r="E24" s="93" t="s">
        <v>29</v>
      </c>
      <c r="F24" s="452" t="s">
        <v>2582</v>
      </c>
      <c r="G24" s="437" t="s">
        <v>3611</v>
      </c>
      <c r="H24" s="438" t="s">
        <v>147</v>
      </c>
      <c r="I24" s="46" t="s">
        <v>24</v>
      </c>
      <c r="J24" s="318" t="str">
        <f>IF(R24=0,"Não","Sim")</f>
        <v>Sim</v>
      </c>
      <c r="K24" s="453">
        <v>43900.0</v>
      </c>
      <c r="L24" s="454"/>
      <c r="M24" s="455" t="s">
        <v>190</v>
      </c>
      <c r="N24" s="456">
        <v>0.0</v>
      </c>
      <c r="O24" s="95" t="s">
        <v>24</v>
      </c>
      <c r="P24" s="167">
        <v>0.0</v>
      </c>
      <c r="Q24" s="468"/>
      <c r="R24" s="434" t="s">
        <v>3674</v>
      </c>
      <c r="S24" s="45" t="s">
        <v>113</v>
      </c>
      <c r="T24" s="457" t="s">
        <v>3675</v>
      </c>
      <c r="U24" s="458" t="s">
        <v>783</v>
      </c>
      <c r="V24" s="445" t="str">
        <f t="shared" si="2"/>
        <v>Inativo</v>
      </c>
      <c r="W24" s="45"/>
      <c r="X24" s="24" t="s">
        <v>124</v>
      </c>
      <c r="Y24" s="45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3608</v>
      </c>
      <c r="B25" s="450" t="s">
        <v>3676</v>
      </c>
      <c r="C25" s="451" t="s">
        <v>3677</v>
      </c>
      <c r="D25" s="318" t="s">
        <v>18</v>
      </c>
      <c r="E25" s="93" t="s">
        <v>29</v>
      </c>
      <c r="F25" s="455" t="s">
        <v>3678</v>
      </c>
      <c r="G25" s="437" t="s">
        <v>3611</v>
      </c>
      <c r="H25" s="461" t="s">
        <v>186</v>
      </c>
      <c r="I25" s="46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41</v>
      </c>
      <c r="N25" s="456">
        <v>0.015</v>
      </c>
      <c r="O25" s="95" t="s">
        <v>24</v>
      </c>
      <c r="P25" s="167">
        <v>0.0</v>
      </c>
      <c r="Q25" s="469" t="s">
        <v>2566</v>
      </c>
      <c r="R25" s="140" t="s">
        <v>3679</v>
      </c>
      <c r="S25" s="45" t="s">
        <v>113</v>
      </c>
      <c r="T25" s="457" t="s">
        <v>3680</v>
      </c>
      <c r="U25" s="458" t="s">
        <v>19</v>
      </c>
      <c r="V25" s="445" t="str">
        <f t="shared" si="2"/>
        <v>Encerrado</v>
      </c>
      <c r="W25" s="45"/>
      <c r="X25" s="24" t="s">
        <v>124</v>
      </c>
      <c r="Y25" s="45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2543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3608</v>
      </c>
      <c r="B26" s="450" t="s">
        <v>3681</v>
      </c>
      <c r="C26" s="451" t="s">
        <v>3682</v>
      </c>
      <c r="D26" s="318" t="s">
        <v>18</v>
      </c>
      <c r="E26" s="93" t="s">
        <v>29</v>
      </c>
      <c r="F26" s="452" t="s">
        <v>3683</v>
      </c>
      <c r="G26" s="437" t="s">
        <v>3611</v>
      </c>
      <c r="H26" s="461" t="s">
        <v>111</v>
      </c>
      <c r="I26" s="46" t="s">
        <v>24</v>
      </c>
      <c r="J26" s="318" t="str">
        <f t="shared" si="5"/>
        <v>Sim</v>
      </c>
      <c r="K26" s="453">
        <v>44403.0</v>
      </c>
      <c r="L26" s="454"/>
      <c r="M26" s="455" t="s">
        <v>194</v>
      </c>
      <c r="N26" s="456">
        <v>0.008</v>
      </c>
      <c r="O26" s="95" t="s">
        <v>195</v>
      </c>
      <c r="P26" s="167">
        <v>0.1</v>
      </c>
      <c r="Q26" s="469" t="s">
        <v>3684</v>
      </c>
      <c r="R26" s="50"/>
      <c r="S26" s="45" t="s">
        <v>113</v>
      </c>
      <c r="T26" s="457" t="s">
        <v>3685</v>
      </c>
      <c r="U26" s="458" t="s">
        <v>783</v>
      </c>
      <c r="V26" s="445" t="str">
        <f t="shared" si="2"/>
        <v>Ativo</v>
      </c>
      <c r="W26" s="45"/>
      <c r="X26" s="24" t="s">
        <v>124</v>
      </c>
      <c r="Y26" s="45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3608</v>
      </c>
      <c r="B27" s="450" t="s">
        <v>3686</v>
      </c>
      <c r="C27" s="451" t="s">
        <v>3687</v>
      </c>
      <c r="D27" s="318" t="s">
        <v>18</v>
      </c>
      <c r="E27" s="93" t="s">
        <v>29</v>
      </c>
      <c r="F27" s="455" t="s">
        <v>3653</v>
      </c>
      <c r="G27" s="437" t="s">
        <v>3611</v>
      </c>
      <c r="H27" s="461" t="s">
        <v>186</v>
      </c>
      <c r="I27" s="46" t="s">
        <v>24</v>
      </c>
      <c r="J27" s="318" t="str">
        <f>IF(R27=0,"Não","Sim")</f>
        <v>Sim</v>
      </c>
      <c r="K27" s="453">
        <v>43731.0</v>
      </c>
      <c r="L27" s="454"/>
      <c r="M27" s="455" t="s">
        <v>270</v>
      </c>
      <c r="N27" s="456">
        <v>0.02</v>
      </c>
      <c r="O27" s="95" t="s">
        <v>42</v>
      </c>
      <c r="P27" s="167">
        <v>0.2</v>
      </c>
      <c r="Q27" s="468"/>
      <c r="R27" s="469" t="s">
        <v>3688</v>
      </c>
      <c r="S27" s="45" t="s">
        <v>113</v>
      </c>
      <c r="T27" s="457" t="s">
        <v>3689</v>
      </c>
      <c r="U27" s="458" t="s">
        <v>29</v>
      </c>
      <c r="V27" s="445" t="str">
        <f t="shared" si="2"/>
        <v>Encerrado</v>
      </c>
      <c r="W27" s="45"/>
      <c r="X27" s="24" t="s">
        <v>124</v>
      </c>
      <c r="Y27" s="45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2543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3608</v>
      </c>
      <c r="B28" s="450" t="s">
        <v>3690</v>
      </c>
      <c r="C28" s="451" t="s">
        <v>3691</v>
      </c>
      <c r="D28" s="318" t="s">
        <v>18</v>
      </c>
      <c r="E28" s="93" t="s">
        <v>29</v>
      </c>
      <c r="F28" s="452" t="s">
        <v>142</v>
      </c>
      <c r="G28" s="437" t="s">
        <v>3611</v>
      </c>
      <c r="H28" s="438" t="s">
        <v>147</v>
      </c>
      <c r="I28" s="46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41</v>
      </c>
      <c r="N28" s="465">
        <v>0.01</v>
      </c>
      <c r="O28" s="95" t="s">
        <v>24</v>
      </c>
      <c r="P28" s="167">
        <v>0.0</v>
      </c>
      <c r="Q28" s="50" t="s">
        <v>2566</v>
      </c>
      <c r="R28" s="50"/>
      <c r="S28" s="45" t="s">
        <v>113</v>
      </c>
      <c r="T28" s="457" t="s">
        <v>3692</v>
      </c>
      <c r="U28" s="458" t="s">
        <v>29</v>
      </c>
      <c r="V28" s="445" t="str">
        <f t="shared" si="2"/>
        <v>Inativo</v>
      </c>
      <c r="W28" s="45"/>
      <c r="X28" s="24" t="s">
        <v>124</v>
      </c>
      <c r="Y28" s="45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2543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3608</v>
      </c>
      <c r="B29" s="450" t="s">
        <v>3693</v>
      </c>
      <c r="C29" s="451" t="s">
        <v>3694</v>
      </c>
      <c r="D29" s="318" t="s">
        <v>18</v>
      </c>
      <c r="E29" s="93" t="s">
        <v>29</v>
      </c>
      <c r="F29" s="455" t="s">
        <v>2191</v>
      </c>
      <c r="G29" s="437" t="s">
        <v>3611</v>
      </c>
      <c r="H29" s="461" t="s">
        <v>186</v>
      </c>
      <c r="I29" s="46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41</v>
      </c>
      <c r="N29" s="456">
        <v>0.015</v>
      </c>
      <c r="O29" s="95" t="s">
        <v>24</v>
      </c>
      <c r="P29" s="167">
        <v>0.0</v>
      </c>
      <c r="Q29" s="434"/>
      <c r="R29" s="50"/>
      <c r="S29" s="45" t="s">
        <v>113</v>
      </c>
      <c r="T29" s="457" t="s">
        <v>2178</v>
      </c>
      <c r="U29" s="458" t="s">
        <v>29</v>
      </c>
      <c r="V29" s="445" t="str">
        <f t="shared" si="2"/>
        <v>Encerrado</v>
      </c>
      <c r="W29" s="45"/>
      <c r="X29" s="24" t="s">
        <v>124</v>
      </c>
      <c r="Y29" s="45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3608</v>
      </c>
      <c r="B30" s="450" t="s">
        <v>3695</v>
      </c>
      <c r="C30" s="451" t="s">
        <v>3696</v>
      </c>
      <c r="D30" s="318" t="s">
        <v>18</v>
      </c>
      <c r="E30" s="93" t="s">
        <v>29</v>
      </c>
      <c r="F30" s="455" t="s">
        <v>2191</v>
      </c>
      <c r="G30" s="437" t="s">
        <v>3611</v>
      </c>
      <c r="H30" s="461" t="s">
        <v>186</v>
      </c>
      <c r="I30" s="46" t="s">
        <v>24</v>
      </c>
      <c r="J30" s="318" t="str">
        <f t="shared" si="6"/>
        <v>Não</v>
      </c>
      <c r="K30" s="453">
        <v>43797.0</v>
      </c>
      <c r="L30" s="454"/>
      <c r="M30" s="455" t="s">
        <v>112</v>
      </c>
      <c r="N30" s="456">
        <v>0.006</v>
      </c>
      <c r="O30" s="95" t="s">
        <v>24</v>
      </c>
      <c r="P30" s="167">
        <v>0.0</v>
      </c>
      <c r="Q30" s="434"/>
      <c r="R30" s="50"/>
      <c r="S30" s="45" t="s">
        <v>113</v>
      </c>
      <c r="T30" s="457" t="s">
        <v>3697</v>
      </c>
      <c r="U30" s="458" t="s">
        <v>29</v>
      </c>
      <c r="V30" s="445" t="str">
        <f t="shared" si="2"/>
        <v>Encerrado</v>
      </c>
      <c r="W30" s="45"/>
      <c r="X30" s="24" t="s">
        <v>124</v>
      </c>
      <c r="Y30" s="45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2543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3608</v>
      </c>
      <c r="B31" s="450" t="s">
        <v>3698</v>
      </c>
      <c r="C31" s="451" t="s">
        <v>3699</v>
      </c>
      <c r="D31" s="318" t="s">
        <v>18</v>
      </c>
      <c r="E31" s="93" t="s">
        <v>29</v>
      </c>
      <c r="F31" s="455" t="s">
        <v>2780</v>
      </c>
      <c r="G31" s="437" t="s">
        <v>3611</v>
      </c>
      <c r="H31" s="461" t="s">
        <v>186</v>
      </c>
      <c r="I31" s="46" t="s">
        <v>24</v>
      </c>
      <c r="J31" s="318" t="str">
        <f t="shared" si="6"/>
        <v>Sim</v>
      </c>
      <c r="K31" s="453">
        <v>43873.0</v>
      </c>
      <c r="L31" s="454"/>
      <c r="M31" s="455" t="s">
        <v>270</v>
      </c>
      <c r="N31" s="456">
        <v>0.02</v>
      </c>
      <c r="O31" s="95" t="s">
        <v>42</v>
      </c>
      <c r="P31" s="167">
        <v>0.2</v>
      </c>
      <c r="Q31" s="434" t="s">
        <v>3700</v>
      </c>
      <c r="R31" s="50"/>
      <c r="S31" s="45" t="s">
        <v>113</v>
      </c>
      <c r="T31" s="457" t="s">
        <v>3701</v>
      </c>
      <c r="U31" s="458" t="s">
        <v>29</v>
      </c>
      <c r="V31" s="445" t="str">
        <f t="shared" si="2"/>
        <v>Encerrado</v>
      </c>
      <c r="W31" s="45"/>
      <c r="X31" s="24" t="s">
        <v>124</v>
      </c>
      <c r="Y31" s="45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2543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80"/>
      <c r="BI32" s="280"/>
      <c r="BJ32" s="280"/>
      <c r="BK32" s="280"/>
      <c r="BL32" s="280"/>
      <c r="BM32" s="280"/>
      <c r="BN32" s="280"/>
      <c r="BO32" s="280"/>
      <c r="BP32" s="280"/>
      <c r="BQ32" s="280"/>
      <c r="BR32" s="280"/>
      <c r="BS32" s="280"/>
      <c r="BT32" s="280"/>
      <c r="BU32" s="280"/>
      <c r="BV32" s="280"/>
      <c r="BW32" s="280"/>
      <c r="BX32" s="280"/>
      <c r="BY32" s="280"/>
      <c r="BZ32" s="280"/>
      <c r="CA32" s="280"/>
      <c r="CB32" s="280"/>
      <c r="CC32" s="280"/>
      <c r="CD32" s="280"/>
    </row>
    <row r="33" ht="15.75" customHeight="1">
      <c r="A33" s="483"/>
      <c r="B33" s="484" t="s">
        <v>2509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0"/>
      <c r="AX33" s="280"/>
      <c r="AY33" s="280"/>
      <c r="AZ33" s="280"/>
      <c r="BA33" s="280"/>
      <c r="BB33" s="280"/>
      <c r="BC33" s="280"/>
      <c r="BD33" s="494"/>
      <c r="BE33" s="494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0"/>
      <c r="BT33" s="280"/>
      <c r="BU33" s="280"/>
      <c r="BV33" s="280"/>
      <c r="BW33" s="280"/>
      <c r="BX33" s="280"/>
      <c r="BY33" s="280"/>
      <c r="BZ33" s="280"/>
      <c r="CA33" s="280"/>
      <c r="CB33" s="280"/>
      <c r="CC33" s="280"/>
      <c r="CD33" s="280"/>
    </row>
    <row r="34" ht="15.75" customHeight="1">
      <c r="A34" s="495"/>
      <c r="B34" s="496" t="s">
        <v>2510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2511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476"/>
      <c r="AL35" s="476"/>
      <c r="AM35" s="476"/>
      <c r="AN35" s="476"/>
      <c r="AO35" s="476"/>
      <c r="AP35" s="476"/>
      <c r="AQ35" s="476"/>
      <c r="AR35" s="493"/>
      <c r="AS35" s="493"/>
      <c r="AT35" s="280"/>
      <c r="AU35" s="280"/>
      <c r="AV35" s="280"/>
      <c r="AW35" s="280"/>
      <c r="AX35" s="280"/>
      <c r="AY35" s="280"/>
      <c r="AZ35" s="280"/>
      <c r="BA35" s="280"/>
      <c r="BB35" s="280"/>
      <c r="BC35" s="280"/>
      <c r="BD35" s="280"/>
      <c r="BE35" s="280"/>
      <c r="BF35" s="280"/>
      <c r="BG35" s="280"/>
      <c r="BH35" s="280"/>
      <c r="BI35" s="280"/>
      <c r="BJ35" s="280"/>
      <c r="BK35" s="280"/>
      <c r="BL35" s="280"/>
      <c r="BM35" s="280"/>
      <c r="BN35" s="280"/>
      <c r="BO35" s="280"/>
      <c r="BP35" s="280"/>
      <c r="BQ35" s="280"/>
      <c r="BR35" s="280"/>
      <c r="BS35" s="280"/>
      <c r="BT35" s="280"/>
      <c r="BU35" s="280"/>
      <c r="BV35" s="280"/>
      <c r="BW35" s="280"/>
      <c r="BX35" s="280"/>
      <c r="BY35" s="280"/>
      <c r="BZ35" s="280"/>
      <c r="CA35" s="280"/>
      <c r="CB35" s="280"/>
      <c r="CC35" s="280"/>
      <c r="CD35" s="280"/>
    </row>
    <row r="36" ht="15.75" customHeight="1">
      <c r="A36" s="500"/>
      <c r="B36" s="501" t="s">
        <v>2512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0"/>
      <c r="AA36" s="280"/>
      <c r="AB36" s="280"/>
      <c r="AC36" s="280"/>
      <c r="AD36" s="280"/>
      <c r="AE36" s="280"/>
      <c r="AF36" s="280"/>
      <c r="AG36" s="280"/>
      <c r="AH36" s="280"/>
      <c r="AI36" s="280"/>
      <c r="AJ36" s="280"/>
      <c r="AK36" s="476"/>
      <c r="AL36" s="476"/>
      <c r="AM36" s="476"/>
      <c r="AN36" s="476"/>
      <c r="AO36" s="476"/>
      <c r="AP36" s="476"/>
      <c r="AQ36" s="476"/>
      <c r="AR36" s="493"/>
      <c r="AS36" s="493"/>
      <c r="AT36" s="280"/>
      <c r="AU36" s="280"/>
      <c r="AV36" s="280"/>
      <c r="AW36" s="280"/>
      <c r="AX36" s="280"/>
      <c r="AY36" s="280"/>
      <c r="AZ36" s="280"/>
      <c r="BA36" s="280"/>
      <c r="BB36" s="280"/>
      <c r="BC36" s="280"/>
      <c r="BD36" s="280"/>
      <c r="BE36" s="280"/>
      <c r="BF36" s="280"/>
      <c r="BG36" s="280"/>
      <c r="BH36" s="280"/>
      <c r="BI36" s="280"/>
      <c r="BJ36" s="280"/>
      <c r="BK36" s="280"/>
      <c r="BL36" s="280"/>
      <c r="BM36" s="280"/>
      <c r="BN36" s="280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476"/>
      <c r="AL37" s="476"/>
      <c r="AM37" s="476"/>
      <c r="AN37" s="476"/>
      <c r="AO37" s="476"/>
      <c r="AP37" s="476"/>
      <c r="AQ37" s="476"/>
      <c r="AR37" s="493"/>
      <c r="AS37" s="493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  <c r="BT37" s="280"/>
      <c r="BU37" s="280"/>
      <c r="BV37" s="280"/>
      <c r="BW37" s="280"/>
      <c r="BX37" s="280"/>
      <c r="BY37" s="280"/>
      <c r="BZ37" s="280"/>
      <c r="CA37" s="280"/>
      <c r="CB37" s="280"/>
      <c r="CC37" s="280"/>
      <c r="CD37" s="280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0"/>
      <c r="AA38" s="280"/>
      <c r="AB38" s="280"/>
      <c r="AC38" s="280"/>
      <c r="AD38" s="280"/>
      <c r="AE38" s="280"/>
      <c r="AF38" s="280"/>
      <c r="AG38" s="280"/>
      <c r="AH38" s="280"/>
      <c r="AI38" s="280"/>
      <c r="AJ38" s="280"/>
      <c r="AK38" s="476"/>
      <c r="AL38" s="476"/>
      <c r="AM38" s="476"/>
      <c r="AN38" s="476"/>
      <c r="AO38" s="476"/>
      <c r="AP38" s="476"/>
      <c r="AQ38" s="476"/>
      <c r="AR38" s="493"/>
      <c r="AS38" s="493"/>
      <c r="AT38" s="280"/>
      <c r="AU38" s="280"/>
      <c r="AV38" s="280"/>
      <c r="AW38" s="280"/>
      <c r="AX38" s="280"/>
      <c r="AY38" s="280"/>
      <c r="AZ38" s="280"/>
      <c r="BA38" s="280"/>
      <c r="BB38" s="280"/>
      <c r="BC38" s="280"/>
      <c r="BD38" s="280"/>
      <c r="BE38" s="280"/>
      <c r="BF38" s="280"/>
      <c r="BG38" s="280"/>
      <c r="BH38" s="280"/>
      <c r="BI38" s="280"/>
      <c r="BJ38" s="280"/>
      <c r="BK38" s="280"/>
      <c r="BL38" s="280"/>
      <c r="BM38" s="280"/>
      <c r="BN38" s="280"/>
      <c r="BO38" s="280"/>
      <c r="BP38" s="280"/>
      <c r="BQ38" s="280"/>
      <c r="BR38" s="280"/>
      <c r="BS38" s="280"/>
      <c r="BT38" s="280"/>
      <c r="BU38" s="280"/>
      <c r="BV38" s="280"/>
      <c r="BW38" s="280"/>
      <c r="BX38" s="280"/>
      <c r="BY38" s="280"/>
      <c r="BZ38" s="280"/>
      <c r="CA38" s="280"/>
      <c r="CB38" s="280"/>
      <c r="CC38" s="280"/>
      <c r="CD38" s="280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476"/>
      <c r="AL39" s="476"/>
      <c r="AM39" s="476"/>
      <c r="AN39" s="476"/>
      <c r="AO39" s="476"/>
      <c r="AP39" s="476"/>
      <c r="AQ39" s="476"/>
      <c r="AR39" s="493"/>
      <c r="AS39" s="493"/>
      <c r="AT39" s="280"/>
      <c r="AU39" s="280"/>
      <c r="AV39" s="280"/>
      <c r="AW39" s="280"/>
      <c r="AX39" s="280"/>
      <c r="AY39" s="280"/>
      <c r="AZ39" s="280"/>
      <c r="BA39" s="280"/>
      <c r="BB39" s="280"/>
      <c r="BC39" s="280"/>
      <c r="BD39" s="280"/>
      <c r="BE39" s="280"/>
      <c r="BF39" s="280"/>
      <c r="BG39" s="280"/>
      <c r="BH39" s="280"/>
      <c r="BI39" s="280"/>
      <c r="BJ39" s="280"/>
      <c r="BK39" s="280"/>
      <c r="BL39" s="280"/>
      <c r="BM39" s="280"/>
      <c r="BN39" s="280"/>
      <c r="BO39" s="280"/>
      <c r="BP39" s="280"/>
      <c r="BQ39" s="280"/>
      <c r="BR39" s="280"/>
      <c r="BS39" s="280"/>
      <c r="BT39" s="280"/>
      <c r="BU39" s="280"/>
      <c r="BV39" s="280"/>
      <c r="BW39" s="280"/>
      <c r="BX39" s="280"/>
      <c r="BY39" s="280"/>
      <c r="BZ39" s="280"/>
      <c r="CA39" s="280"/>
      <c r="CB39" s="280"/>
      <c r="CC39" s="280"/>
      <c r="CD39" s="280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0"/>
      <c r="AA40" s="280"/>
      <c r="AB40" s="280"/>
      <c r="AC40" s="280"/>
      <c r="AD40" s="280"/>
      <c r="AE40" s="280"/>
      <c r="AF40" s="280"/>
      <c r="AG40" s="280"/>
      <c r="AH40" s="280"/>
      <c r="AI40" s="280"/>
      <c r="AJ40" s="280"/>
      <c r="AK40" s="476"/>
      <c r="AL40" s="476"/>
      <c r="AM40" s="476"/>
      <c r="AN40" s="476"/>
      <c r="AO40" s="476"/>
      <c r="AP40" s="476"/>
      <c r="AQ40" s="476"/>
      <c r="AR40" s="493"/>
      <c r="AS40" s="493"/>
      <c r="AT40" s="280"/>
      <c r="AU40" s="280"/>
      <c r="AV40" s="280"/>
      <c r="AW40" s="280"/>
      <c r="AX40" s="280"/>
      <c r="AY40" s="280"/>
      <c r="AZ40" s="280"/>
      <c r="BA40" s="280"/>
      <c r="BB40" s="280"/>
      <c r="BC40" s="280"/>
      <c r="BD40" s="280"/>
      <c r="BE40" s="280"/>
      <c r="BF40" s="280"/>
      <c r="BG40" s="280"/>
      <c r="BH40" s="280"/>
      <c r="BI40" s="280"/>
      <c r="BJ40" s="280"/>
      <c r="BK40" s="280"/>
      <c r="BL40" s="280"/>
      <c r="BM40" s="280"/>
      <c r="BN40" s="280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</row>
  </sheetData>
  <autoFilter ref="$A$1:$CC$31"/>
  <customSheetViews>
    <customSheetView guid="{4EF95D9B-8C58-42B8-800A-F6D0FEC419B7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C7CF42EC-A0D1-483A-AE2C-C7490E405CFC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87</v>
      </c>
      <c r="G1" s="28" t="s">
        <v>88</v>
      </c>
      <c r="H1" s="28" t="s">
        <v>89</v>
      </c>
      <c r="J1" s="26" t="s">
        <v>87</v>
      </c>
      <c r="Q1" s="426" t="s">
        <v>2514</v>
      </c>
      <c r="R1" s="427" t="s">
        <v>2513</v>
      </c>
      <c r="S1" s="30" t="s">
        <v>90</v>
      </c>
      <c r="Y1" s="30"/>
      <c r="Z1" s="31" t="s">
        <v>91</v>
      </c>
      <c r="AI1" s="31"/>
      <c r="AJ1" s="31"/>
      <c r="AK1" s="31"/>
      <c r="AL1" s="31"/>
      <c r="AM1" s="31"/>
      <c r="AN1" s="31"/>
    </row>
    <row r="2" ht="15.75" customHeight="1">
      <c r="A2" s="428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2" t="s">
        <v>94</v>
      </c>
      <c r="I2" s="1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12" t="s">
        <v>31</v>
      </c>
      <c r="U2" s="34" t="s">
        <v>32</v>
      </c>
      <c r="V2" s="1" t="s">
        <v>104</v>
      </c>
      <c r="W2" s="3" t="s">
        <v>33</v>
      </c>
      <c r="X2" s="3" t="s">
        <v>105</v>
      </c>
      <c r="Y2" s="1" t="s">
        <v>106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</row>
    <row r="3" ht="15.75" customHeight="1">
      <c r="A3" s="182" t="s">
        <v>3702</v>
      </c>
      <c r="B3" s="182" t="s">
        <v>3703</v>
      </c>
      <c r="C3" s="509">
        <v>1.100556E7</v>
      </c>
      <c r="D3" s="318" t="s">
        <v>18</v>
      </c>
      <c r="E3" s="93" t="s">
        <v>29</v>
      </c>
      <c r="F3" s="510" t="s">
        <v>142</v>
      </c>
      <c r="G3" s="511" t="s">
        <v>3611</v>
      </c>
      <c r="H3" s="46" t="s">
        <v>111</v>
      </c>
      <c r="I3" s="46" t="s">
        <v>24</v>
      </c>
      <c r="J3" s="318" t="str">
        <f t="shared" ref="J3:J15" si="1">IF(Q3=0,"Não","Sim")</f>
        <v>Não</v>
      </c>
      <c r="K3" s="439">
        <v>45007.0</v>
      </c>
      <c r="L3" s="45"/>
      <c r="M3" s="441" t="s">
        <v>51</v>
      </c>
      <c r="N3" s="442">
        <v>0.012</v>
      </c>
      <c r="O3" s="95" t="s">
        <v>24</v>
      </c>
      <c r="P3" s="167">
        <v>0.0</v>
      </c>
      <c r="Q3" s="223"/>
      <c r="R3" s="50"/>
      <c r="S3" s="45" t="s">
        <v>113</v>
      </c>
      <c r="T3" s="512" t="s">
        <v>3704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5"/>
      <c r="X3" s="24" t="s">
        <v>124</v>
      </c>
      <c r="Y3" s="45"/>
      <c r="Z3" s="170">
        <v>868190.39</v>
      </c>
      <c r="AA3" s="170">
        <v>3483945.75</v>
      </c>
      <c r="AB3" s="170">
        <v>1906831.93</v>
      </c>
      <c r="AC3" s="494">
        <v>1908117.71</v>
      </c>
      <c r="AD3" s="494">
        <v>1935545.71</v>
      </c>
      <c r="AE3" s="170">
        <v>1960342.01</v>
      </c>
      <c r="AF3" s="170">
        <v>1960342.01</v>
      </c>
      <c r="AG3" s="170">
        <v>2176208.41</v>
      </c>
      <c r="AH3" s="170">
        <v>2192264.86</v>
      </c>
      <c r="AI3" s="170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82" t="s">
        <v>3702</v>
      </c>
      <c r="B4" s="515" t="s">
        <v>3705</v>
      </c>
      <c r="C4" s="516">
        <v>1.094059E7</v>
      </c>
      <c r="D4" s="510" t="s">
        <v>18</v>
      </c>
      <c r="E4" s="517" t="s">
        <v>29</v>
      </c>
      <c r="F4" s="510" t="s">
        <v>369</v>
      </c>
      <c r="G4" s="511" t="s">
        <v>3611</v>
      </c>
      <c r="H4" s="518" t="s">
        <v>111</v>
      </c>
      <c r="I4" s="46" t="s">
        <v>24</v>
      </c>
      <c r="J4" s="510" t="str">
        <f t="shared" si="1"/>
        <v>Sim</v>
      </c>
      <c r="K4" s="453">
        <v>45034.0</v>
      </c>
      <c r="L4" s="519"/>
      <c r="M4" s="455" t="s">
        <v>270</v>
      </c>
      <c r="N4" s="456">
        <v>0.02</v>
      </c>
      <c r="O4" s="520" t="s">
        <v>42</v>
      </c>
      <c r="P4" s="521">
        <v>0.2</v>
      </c>
      <c r="Q4" s="522" t="s">
        <v>3706</v>
      </c>
      <c r="R4" s="50"/>
      <c r="S4" s="45" t="s">
        <v>113</v>
      </c>
      <c r="T4" s="523" t="s">
        <v>2696</v>
      </c>
      <c r="U4" s="13" t="s">
        <v>29</v>
      </c>
      <c r="V4" s="513" t="str">
        <f t="shared" si="2"/>
        <v>Ativo</v>
      </c>
      <c r="W4" s="45"/>
      <c r="X4" s="24" t="s">
        <v>124</v>
      </c>
      <c r="Y4" s="45"/>
      <c r="Z4" s="170">
        <v>0.0</v>
      </c>
      <c r="AA4" s="170">
        <v>546727.25</v>
      </c>
      <c r="AB4" s="170">
        <v>599473.92</v>
      </c>
      <c r="AC4" s="494">
        <v>607825.55</v>
      </c>
      <c r="AD4" s="494">
        <v>789504.54</v>
      </c>
      <c r="AE4" s="170">
        <v>738358.46</v>
      </c>
      <c r="AF4" s="170">
        <v>738358.46</v>
      </c>
      <c r="AG4" s="170">
        <v>799452.14</v>
      </c>
      <c r="AH4" s="170">
        <v>863626.59</v>
      </c>
      <c r="AI4" s="170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82" t="s">
        <v>3702</v>
      </c>
      <c r="B5" s="524" t="s">
        <v>3707</v>
      </c>
      <c r="C5" s="525" t="s">
        <v>3708</v>
      </c>
      <c r="D5" s="318" t="s">
        <v>18</v>
      </c>
      <c r="E5" s="93" t="s">
        <v>29</v>
      </c>
      <c r="F5" s="509" t="s">
        <v>18</v>
      </c>
      <c r="G5" s="511" t="s">
        <v>3611</v>
      </c>
      <c r="H5" s="46" t="s">
        <v>111</v>
      </c>
      <c r="I5" s="46" t="s">
        <v>24</v>
      </c>
      <c r="J5" s="318" t="str">
        <f t="shared" si="1"/>
        <v>Não</v>
      </c>
      <c r="K5" s="526">
        <v>44992.0</v>
      </c>
      <c r="L5" s="45"/>
      <c r="M5" s="455" t="s">
        <v>41</v>
      </c>
      <c r="N5" s="456">
        <v>0.015</v>
      </c>
      <c r="O5" s="95" t="s">
        <v>42</v>
      </c>
      <c r="P5" s="167">
        <v>0.1</v>
      </c>
      <c r="Q5" s="223"/>
      <c r="R5" s="50"/>
      <c r="S5" s="45" t="s">
        <v>365</v>
      </c>
      <c r="T5" s="527" t="s">
        <v>3709</v>
      </c>
      <c r="U5" s="13" t="s">
        <v>29</v>
      </c>
      <c r="V5" s="513" t="str">
        <f t="shared" si="2"/>
        <v>Inativo</v>
      </c>
      <c r="W5" s="45"/>
      <c r="X5" s="24" t="s">
        <v>124</v>
      </c>
      <c r="Y5" s="45"/>
      <c r="Z5" s="170">
        <v>0.0</v>
      </c>
      <c r="AA5" s="170">
        <v>0.0</v>
      </c>
      <c r="AB5" s="170">
        <v>0.0</v>
      </c>
      <c r="AC5" s="494">
        <v>0.0</v>
      </c>
      <c r="AD5" s="494">
        <v>0.0</v>
      </c>
      <c r="AE5" s="170">
        <v>0.0</v>
      </c>
      <c r="AF5" s="170">
        <v>0.0</v>
      </c>
      <c r="AG5" s="170">
        <v>0.0</v>
      </c>
      <c r="AH5" s="170">
        <v>0.0</v>
      </c>
      <c r="AI5" s="514">
        <v>0.0</v>
      </c>
      <c r="AJ5" s="170"/>
      <c r="AK5" s="514">
        <v>0.0</v>
      </c>
      <c r="AL5" s="514">
        <v>0.0</v>
      </c>
      <c r="AM5" s="514"/>
      <c r="AN5" s="514">
        <v>0.0</v>
      </c>
    </row>
    <row r="6" ht="15.75" customHeight="1">
      <c r="A6" s="182" t="s">
        <v>3702</v>
      </c>
      <c r="B6" s="182" t="s">
        <v>3710</v>
      </c>
      <c r="C6" s="509">
        <v>1.0982276E7</v>
      </c>
      <c r="D6" s="318" t="s">
        <v>18</v>
      </c>
      <c r="E6" s="93" t="s">
        <v>29</v>
      </c>
      <c r="F6" s="510" t="s">
        <v>3711</v>
      </c>
      <c r="G6" s="511" t="s">
        <v>3611</v>
      </c>
      <c r="H6" s="51" t="s">
        <v>147</v>
      </c>
      <c r="I6" s="51" t="s">
        <v>220</v>
      </c>
      <c r="J6" s="318" t="str">
        <f t="shared" si="1"/>
        <v>Não</v>
      </c>
      <c r="K6" s="453">
        <v>45019.0</v>
      </c>
      <c r="L6" s="45"/>
      <c r="M6" s="441" t="s">
        <v>51</v>
      </c>
      <c r="N6" s="456">
        <v>0.012</v>
      </c>
      <c r="O6" s="95" t="s">
        <v>24</v>
      </c>
      <c r="P6" s="167">
        <v>0.0</v>
      </c>
      <c r="Q6" s="223"/>
      <c r="R6" s="60"/>
      <c r="S6" s="45" t="s">
        <v>365</v>
      </c>
      <c r="T6" s="11" t="s">
        <v>1237</v>
      </c>
      <c r="U6" s="13" t="s">
        <v>60</v>
      </c>
      <c r="V6" s="513" t="str">
        <f t="shared" si="2"/>
        <v>Ativo</v>
      </c>
      <c r="W6" s="45"/>
      <c r="X6" s="24" t="s">
        <v>124</v>
      </c>
      <c r="Y6" s="45"/>
      <c r="Z6" s="170">
        <v>0.0</v>
      </c>
      <c r="AA6" s="170">
        <v>1.127523116E7</v>
      </c>
      <c r="AB6" s="170">
        <v>1.13163512E7</v>
      </c>
      <c r="AC6" s="494">
        <v>1.118464174E7</v>
      </c>
      <c r="AD6" s="494">
        <v>1.118731418E7</v>
      </c>
      <c r="AE6" s="170">
        <v>1.129222602E7</v>
      </c>
      <c r="AF6" s="170">
        <v>1.129222602E7</v>
      </c>
      <c r="AG6" s="170">
        <v>1.063954287E7</v>
      </c>
      <c r="AH6" s="170">
        <v>9894525.59</v>
      </c>
      <c r="AI6" s="170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82" t="s">
        <v>3702</v>
      </c>
      <c r="B7" s="155" t="s">
        <v>3108</v>
      </c>
      <c r="C7" s="101" t="s">
        <v>3712</v>
      </c>
      <c r="D7" s="323" t="s">
        <v>18</v>
      </c>
      <c r="E7" s="11" t="s">
        <v>29</v>
      </c>
      <c r="F7" s="510" t="s">
        <v>369</v>
      </c>
      <c r="G7" s="511" t="s">
        <v>3611</v>
      </c>
      <c r="H7" s="51" t="s">
        <v>111</v>
      </c>
      <c r="I7" s="46" t="s">
        <v>24</v>
      </c>
      <c r="J7" s="318" t="str">
        <f t="shared" si="1"/>
        <v>Não</v>
      </c>
      <c r="K7" s="526">
        <v>45337.0</v>
      </c>
      <c r="L7" s="45"/>
      <c r="M7" s="457" t="s">
        <v>51</v>
      </c>
      <c r="N7" s="528">
        <v>0.012</v>
      </c>
      <c r="O7" s="13" t="s">
        <v>24</v>
      </c>
      <c r="P7" s="529">
        <v>0.0</v>
      </c>
      <c r="Q7" s="223"/>
      <c r="R7" s="60"/>
      <c r="S7" s="24" t="s">
        <v>113</v>
      </c>
      <c r="T7" s="5" t="s">
        <v>3110</v>
      </c>
      <c r="U7" s="13" t="s">
        <v>60</v>
      </c>
      <c r="V7" s="513" t="str">
        <f t="shared" si="2"/>
        <v>Inativo</v>
      </c>
      <c r="W7" s="45"/>
      <c r="X7" s="24" t="s">
        <v>115</v>
      </c>
      <c r="Y7" s="45"/>
      <c r="Z7" s="170"/>
      <c r="AA7" s="170"/>
      <c r="AB7" s="170"/>
      <c r="AC7" s="494"/>
      <c r="AD7" s="494"/>
      <c r="AE7" s="170"/>
      <c r="AF7" s="170"/>
      <c r="AG7" s="170"/>
      <c r="AH7" s="170"/>
      <c r="AI7" s="170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82" t="s">
        <v>3702</v>
      </c>
      <c r="B8" s="524" t="s">
        <v>3713</v>
      </c>
      <c r="C8" s="163">
        <v>3844136.0</v>
      </c>
      <c r="D8" s="318" t="s">
        <v>18</v>
      </c>
      <c r="E8" s="93" t="s">
        <v>46</v>
      </c>
      <c r="F8" s="520" t="s">
        <v>567</v>
      </c>
      <c r="G8" s="511" t="s">
        <v>3611</v>
      </c>
      <c r="H8" s="46" t="s">
        <v>111</v>
      </c>
      <c r="I8" s="46" t="s">
        <v>24</v>
      </c>
      <c r="J8" s="318" t="str">
        <f t="shared" si="1"/>
        <v>Sim</v>
      </c>
      <c r="K8" s="453">
        <v>45022.0</v>
      </c>
      <c r="L8" s="45"/>
      <c r="M8" s="455" t="s">
        <v>41</v>
      </c>
      <c r="N8" s="456">
        <v>0.015</v>
      </c>
      <c r="O8" s="95" t="s">
        <v>42</v>
      </c>
      <c r="P8" s="167">
        <v>0.1</v>
      </c>
      <c r="Q8" s="530" t="s">
        <v>3714</v>
      </c>
      <c r="R8" s="60"/>
      <c r="S8" s="45" t="s">
        <v>113</v>
      </c>
      <c r="T8" s="527" t="s">
        <v>3715</v>
      </c>
      <c r="U8" s="13" t="s">
        <v>46</v>
      </c>
      <c r="V8" s="513" t="str">
        <f t="shared" si="2"/>
        <v>Ativo</v>
      </c>
      <c r="W8" s="45"/>
      <c r="X8" s="24" t="s">
        <v>124</v>
      </c>
      <c r="Y8" s="45"/>
      <c r="Z8" s="170">
        <v>0.0</v>
      </c>
      <c r="AA8" s="170">
        <v>49186.72</v>
      </c>
      <c r="AB8" s="170">
        <v>49605.11</v>
      </c>
      <c r="AC8" s="494">
        <v>48654.91</v>
      </c>
      <c r="AD8" s="494">
        <v>49282.48</v>
      </c>
      <c r="AE8" s="170">
        <v>49637.43</v>
      </c>
      <c r="AF8" s="170">
        <v>49637.43</v>
      </c>
      <c r="AG8" s="170">
        <v>52206.93</v>
      </c>
      <c r="AH8" s="170">
        <v>53285.75</v>
      </c>
      <c r="AI8" s="170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82" t="s">
        <v>3702</v>
      </c>
      <c r="B9" s="182" t="s">
        <v>1638</v>
      </c>
      <c r="C9" s="509">
        <v>1.093663E7</v>
      </c>
      <c r="D9" s="318" t="s">
        <v>18</v>
      </c>
      <c r="E9" s="93" t="s">
        <v>29</v>
      </c>
      <c r="F9" s="510" t="s">
        <v>696</v>
      </c>
      <c r="G9" s="511" t="s">
        <v>3611</v>
      </c>
      <c r="H9" s="51" t="s">
        <v>147</v>
      </c>
      <c r="I9" s="51" t="s">
        <v>220</v>
      </c>
      <c r="J9" s="318" t="str">
        <f t="shared" si="1"/>
        <v>Não</v>
      </c>
      <c r="K9" s="453">
        <v>45034.0</v>
      </c>
      <c r="L9" s="45"/>
      <c r="M9" s="441" t="s">
        <v>51</v>
      </c>
      <c r="N9" s="456">
        <v>0.007</v>
      </c>
      <c r="O9" s="95" t="s">
        <v>24</v>
      </c>
      <c r="P9" s="167">
        <v>0.0</v>
      </c>
      <c r="Q9" s="223"/>
      <c r="R9" s="50"/>
      <c r="S9" s="45" t="s">
        <v>113</v>
      </c>
      <c r="T9" s="512" t="s">
        <v>1640</v>
      </c>
      <c r="U9" s="13" t="s">
        <v>29</v>
      </c>
      <c r="V9" s="513" t="str">
        <f t="shared" si="2"/>
        <v>Ativo</v>
      </c>
      <c r="W9" s="45"/>
      <c r="X9" s="24" t="s">
        <v>124</v>
      </c>
      <c r="Y9" s="45"/>
      <c r="Z9" s="170">
        <v>0.0</v>
      </c>
      <c r="AA9" s="170">
        <v>0.0</v>
      </c>
      <c r="AB9" s="170">
        <v>644965.12</v>
      </c>
      <c r="AC9" s="494">
        <v>652129.16</v>
      </c>
      <c r="AD9" s="494">
        <v>658117.34</v>
      </c>
      <c r="AE9" s="170">
        <v>664387.5</v>
      </c>
      <c r="AF9" s="170">
        <v>664387.5</v>
      </c>
      <c r="AG9" s="170">
        <v>0.0</v>
      </c>
      <c r="AH9" s="170">
        <v>0.0</v>
      </c>
      <c r="AI9" s="514">
        <v>0.0</v>
      </c>
      <c r="AJ9" s="170"/>
      <c r="AK9" s="514">
        <v>0.0</v>
      </c>
      <c r="AL9" s="514">
        <v>0.0</v>
      </c>
      <c r="AM9" s="514"/>
      <c r="AN9" s="514">
        <v>0.0</v>
      </c>
    </row>
    <row r="10" ht="15.75" customHeight="1">
      <c r="A10" s="182" t="s">
        <v>3702</v>
      </c>
      <c r="B10" s="182" t="s">
        <v>1638</v>
      </c>
      <c r="C10" s="509">
        <v>1.0944986E7</v>
      </c>
      <c r="D10" s="318" t="s">
        <v>18</v>
      </c>
      <c r="E10" s="93" t="s">
        <v>29</v>
      </c>
      <c r="F10" s="510" t="s">
        <v>696</v>
      </c>
      <c r="G10" s="511" t="s">
        <v>3611</v>
      </c>
      <c r="H10" s="51" t="s">
        <v>147</v>
      </c>
      <c r="I10" s="51" t="s">
        <v>220</v>
      </c>
      <c r="J10" s="318" t="str">
        <f t="shared" si="1"/>
        <v>Não</v>
      </c>
      <c r="K10" s="453">
        <v>45000.0</v>
      </c>
      <c r="L10" s="45"/>
      <c r="M10" s="455" t="s">
        <v>190</v>
      </c>
      <c r="N10" s="456">
        <v>0.015</v>
      </c>
      <c r="O10" s="95" t="s">
        <v>24</v>
      </c>
      <c r="P10" s="167">
        <v>0.0</v>
      </c>
      <c r="Q10" s="223"/>
      <c r="R10" s="108" t="s">
        <v>3716</v>
      </c>
      <c r="S10" s="45" t="s">
        <v>113</v>
      </c>
      <c r="T10" s="512" t="s">
        <v>1640</v>
      </c>
      <c r="U10" s="13" t="s">
        <v>29</v>
      </c>
      <c r="V10" s="513" t="str">
        <f t="shared" si="2"/>
        <v>Ativo</v>
      </c>
      <c r="W10" s="45"/>
      <c r="X10" s="24" t="s">
        <v>124</v>
      </c>
      <c r="Y10" s="45"/>
      <c r="Z10" s="170">
        <v>1461495.56</v>
      </c>
      <c r="AA10" s="170">
        <v>4576147.96</v>
      </c>
      <c r="AB10" s="170">
        <v>5238742.95</v>
      </c>
      <c r="AC10" s="494">
        <v>6535939.62</v>
      </c>
      <c r="AD10" s="494">
        <v>6374183.58</v>
      </c>
      <c r="AE10" s="170">
        <v>6619418.11</v>
      </c>
      <c r="AF10" s="170">
        <v>6619418.11</v>
      </c>
      <c r="AG10" s="170">
        <v>5546929.13</v>
      </c>
      <c r="AH10" s="170">
        <v>6012373.24</v>
      </c>
      <c r="AI10" s="170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82" t="s">
        <v>3702</v>
      </c>
      <c r="B11" s="182" t="s">
        <v>3228</v>
      </c>
      <c r="C11" s="509">
        <v>1.1071318E7</v>
      </c>
      <c r="D11" s="318" t="s">
        <v>18</v>
      </c>
      <c r="E11" s="93" t="s">
        <v>29</v>
      </c>
      <c r="F11" s="510" t="s">
        <v>142</v>
      </c>
      <c r="G11" s="511" t="s">
        <v>3611</v>
      </c>
      <c r="H11" s="46" t="s">
        <v>111</v>
      </c>
      <c r="I11" s="46" t="s">
        <v>24</v>
      </c>
      <c r="J11" s="318" t="str">
        <f t="shared" si="1"/>
        <v>Não</v>
      </c>
      <c r="K11" s="453">
        <v>45218.0</v>
      </c>
      <c r="L11" s="45"/>
      <c r="M11" s="455" t="s">
        <v>112</v>
      </c>
      <c r="N11" s="456">
        <v>0.012</v>
      </c>
      <c r="O11" s="95" t="s">
        <v>24</v>
      </c>
      <c r="P11" s="167">
        <v>0.0</v>
      </c>
      <c r="Q11" s="223"/>
      <c r="R11" s="110"/>
      <c r="S11" s="45" t="s">
        <v>113</v>
      </c>
      <c r="T11" s="512" t="s">
        <v>3230</v>
      </c>
      <c r="U11" s="13" t="s">
        <v>29</v>
      </c>
      <c r="V11" s="513" t="str">
        <f t="shared" si="2"/>
        <v>Ativo</v>
      </c>
      <c r="W11" s="45"/>
      <c r="X11" s="24" t="s">
        <v>124</v>
      </c>
      <c r="Y11" s="45"/>
      <c r="Z11" s="170">
        <v>0.0</v>
      </c>
      <c r="AA11" s="170">
        <v>0.0</v>
      </c>
      <c r="AB11" s="170">
        <v>0.0</v>
      </c>
      <c r="AC11" s="494">
        <v>0.0</v>
      </c>
      <c r="AD11" s="494">
        <v>0.0</v>
      </c>
      <c r="AE11" s="170">
        <v>0.0</v>
      </c>
      <c r="AF11" s="170">
        <v>0.0</v>
      </c>
      <c r="AG11" s="170">
        <v>199581.68</v>
      </c>
      <c r="AH11" s="170">
        <v>286308.63</v>
      </c>
      <c r="AI11" s="170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82" t="s">
        <v>3702</v>
      </c>
      <c r="B12" s="182" t="s">
        <v>1662</v>
      </c>
      <c r="C12" s="509" t="s">
        <v>3717</v>
      </c>
      <c r="D12" s="318" t="s">
        <v>18</v>
      </c>
      <c r="E12" s="93" t="s">
        <v>29</v>
      </c>
      <c r="F12" s="510" t="s">
        <v>167</v>
      </c>
      <c r="G12" s="511" t="s">
        <v>3611</v>
      </c>
      <c r="H12" s="46" t="s">
        <v>147</v>
      </c>
      <c r="I12" s="46" t="s">
        <v>24</v>
      </c>
      <c r="J12" s="318" t="str">
        <f t="shared" si="1"/>
        <v>Sim</v>
      </c>
      <c r="K12" s="526">
        <v>44994.0</v>
      </c>
      <c r="L12" s="45"/>
      <c r="M12" s="441" t="s">
        <v>51</v>
      </c>
      <c r="N12" s="456">
        <v>0.012</v>
      </c>
      <c r="O12" s="95" t="s">
        <v>24</v>
      </c>
      <c r="P12" s="167">
        <v>0.0</v>
      </c>
      <c r="Q12" s="223" t="s">
        <v>3718</v>
      </c>
      <c r="R12" s="50"/>
      <c r="S12" s="45" t="s">
        <v>113</v>
      </c>
      <c r="T12" s="512" t="s">
        <v>1665</v>
      </c>
      <c r="U12" s="13" t="s">
        <v>29</v>
      </c>
      <c r="V12" s="513" t="str">
        <f t="shared" si="2"/>
        <v>Ativo</v>
      </c>
      <c r="W12" s="45"/>
      <c r="X12" s="24" t="s">
        <v>124</v>
      </c>
      <c r="Y12" s="45"/>
      <c r="Z12" s="170">
        <v>0.0</v>
      </c>
      <c r="AA12" s="170">
        <v>89034.5</v>
      </c>
      <c r="AB12" s="170">
        <v>63466.98</v>
      </c>
      <c r="AC12" s="494">
        <v>64106.84</v>
      </c>
      <c r="AD12" s="494">
        <v>117004.67</v>
      </c>
      <c r="AE12" s="170">
        <v>0.0</v>
      </c>
      <c r="AF12" s="170">
        <v>0.0</v>
      </c>
      <c r="AG12" s="170">
        <v>0.0</v>
      </c>
      <c r="AH12" s="170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82" t="s">
        <v>3702</v>
      </c>
      <c r="B13" s="182" t="s">
        <v>3333</v>
      </c>
      <c r="C13" s="509">
        <v>1.1026371E7</v>
      </c>
      <c r="D13" s="318" t="s">
        <v>18</v>
      </c>
      <c r="E13" s="93" t="s">
        <v>29</v>
      </c>
      <c r="F13" s="510" t="s">
        <v>696</v>
      </c>
      <c r="G13" s="511" t="s">
        <v>3611</v>
      </c>
      <c r="H13" s="46" t="s">
        <v>111</v>
      </c>
      <c r="I13" s="46" t="s">
        <v>24</v>
      </c>
      <c r="J13" s="318" t="str">
        <f t="shared" si="1"/>
        <v>Sim</v>
      </c>
      <c r="K13" s="453">
        <v>45034.0</v>
      </c>
      <c r="L13" s="62"/>
      <c r="M13" s="455" t="s">
        <v>41</v>
      </c>
      <c r="N13" s="456">
        <v>0.015</v>
      </c>
      <c r="O13" s="95" t="s">
        <v>42</v>
      </c>
      <c r="P13" s="167">
        <v>0.1</v>
      </c>
      <c r="Q13" s="530" t="s">
        <v>3719</v>
      </c>
      <c r="R13" s="471"/>
      <c r="S13" s="45" t="s">
        <v>113</v>
      </c>
      <c r="T13" s="512" t="s">
        <v>3336</v>
      </c>
      <c r="U13" s="13" t="s">
        <v>19</v>
      </c>
      <c r="V13" s="513" t="str">
        <f t="shared" si="2"/>
        <v>Ativo</v>
      </c>
      <c r="W13" s="45"/>
      <c r="X13" s="24" t="s">
        <v>124</v>
      </c>
      <c r="Y13" s="45"/>
      <c r="Z13" s="170">
        <v>0.0</v>
      </c>
      <c r="AA13" s="170">
        <v>615914.71</v>
      </c>
      <c r="AB13" s="170">
        <v>889929.82</v>
      </c>
      <c r="AC13" s="494">
        <v>1101862.14</v>
      </c>
      <c r="AD13" s="494">
        <v>1321354.89</v>
      </c>
      <c r="AE13" s="170">
        <v>1513218.96</v>
      </c>
      <c r="AF13" s="170">
        <v>1513218.96</v>
      </c>
      <c r="AG13" s="170">
        <v>1663065.8</v>
      </c>
      <c r="AH13" s="170">
        <v>1729871.97</v>
      </c>
      <c r="AI13" s="170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82" t="s">
        <v>3702</v>
      </c>
      <c r="B14" s="524" t="s">
        <v>3720</v>
      </c>
      <c r="C14" s="139" t="s">
        <v>3721</v>
      </c>
      <c r="D14" s="318" t="s">
        <v>18</v>
      </c>
      <c r="E14" s="93" t="s">
        <v>29</v>
      </c>
      <c r="F14" s="510" t="s">
        <v>369</v>
      </c>
      <c r="G14" s="511" t="s">
        <v>3611</v>
      </c>
      <c r="H14" s="46" t="s">
        <v>111</v>
      </c>
      <c r="I14" s="46" t="s">
        <v>24</v>
      </c>
      <c r="J14" s="318" t="str">
        <f t="shared" si="1"/>
        <v>Não</v>
      </c>
      <c r="K14" s="453">
        <v>45140.0</v>
      </c>
      <c r="L14" s="72"/>
      <c r="M14" s="455" t="s">
        <v>41</v>
      </c>
      <c r="N14" s="456">
        <v>0.0075</v>
      </c>
      <c r="O14" s="95" t="s">
        <v>42</v>
      </c>
      <c r="P14" s="167">
        <v>0.1</v>
      </c>
      <c r="Q14" s="223"/>
      <c r="R14" s="50"/>
      <c r="S14" s="45" t="s">
        <v>113</v>
      </c>
      <c r="T14" s="527" t="s">
        <v>3722</v>
      </c>
      <c r="U14" s="13" t="s">
        <v>29</v>
      </c>
      <c r="V14" s="513" t="str">
        <f t="shared" si="2"/>
        <v>Ativo</v>
      </c>
      <c r="W14" s="45"/>
      <c r="X14" s="24" t="s">
        <v>124</v>
      </c>
      <c r="Y14" s="45"/>
      <c r="Z14" s="170">
        <v>0.0</v>
      </c>
      <c r="AA14" s="170">
        <v>0.0</v>
      </c>
      <c r="AB14" s="170">
        <v>0.0</v>
      </c>
      <c r="AC14" s="494">
        <v>0.0</v>
      </c>
      <c r="AD14" s="494">
        <v>0.0</v>
      </c>
      <c r="AE14" s="170">
        <v>263655.83</v>
      </c>
      <c r="AF14" s="170">
        <v>263655.83</v>
      </c>
      <c r="AG14" s="170">
        <v>267440.57</v>
      </c>
      <c r="AH14" s="170">
        <v>268433.12</v>
      </c>
      <c r="AI14" s="170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82" t="s">
        <v>3702</v>
      </c>
      <c r="B15" s="182" t="s">
        <v>3723</v>
      </c>
      <c r="C15" s="531" t="s">
        <v>3724</v>
      </c>
      <c r="D15" s="318" t="s">
        <v>18</v>
      </c>
      <c r="E15" s="93" t="s">
        <v>29</v>
      </c>
      <c r="F15" s="510" t="s">
        <v>2582</v>
      </c>
      <c r="G15" s="511" t="s">
        <v>3611</v>
      </c>
      <c r="H15" s="46" t="s">
        <v>111</v>
      </c>
      <c r="I15" s="46" t="s">
        <v>24</v>
      </c>
      <c r="J15" s="318" t="str">
        <f t="shared" si="1"/>
        <v>Sim</v>
      </c>
      <c r="K15" s="453">
        <v>45034.0</v>
      </c>
      <c r="L15" s="45"/>
      <c r="M15" s="455" t="s">
        <v>190</v>
      </c>
      <c r="N15" s="456">
        <v>0.025</v>
      </c>
      <c r="O15" s="95" t="s">
        <v>191</v>
      </c>
      <c r="P15" s="167">
        <v>0.2</v>
      </c>
      <c r="Q15" s="60" t="s">
        <v>3725</v>
      </c>
      <c r="R15" s="50"/>
      <c r="S15" s="45" t="s">
        <v>113</v>
      </c>
      <c r="T15" s="512" t="s">
        <v>3726</v>
      </c>
      <c r="U15" s="13" t="s">
        <v>783</v>
      </c>
      <c r="V15" s="513" t="str">
        <f t="shared" si="2"/>
        <v>Ativo</v>
      </c>
      <c r="W15" s="45"/>
      <c r="X15" s="24" t="s">
        <v>124</v>
      </c>
      <c r="Y15" s="45"/>
      <c r="Z15" s="170">
        <v>0.0</v>
      </c>
      <c r="AA15" s="170">
        <v>99252.84</v>
      </c>
      <c r="AB15" s="170">
        <v>100131.37</v>
      </c>
      <c r="AC15" s="494">
        <v>62123.55</v>
      </c>
      <c r="AD15" s="494">
        <v>101584.21</v>
      </c>
      <c r="AE15" s="170">
        <v>119103.4</v>
      </c>
      <c r="AF15" s="170">
        <v>119103.4</v>
      </c>
      <c r="AG15" s="170">
        <v>116763.74</v>
      </c>
      <c r="AH15" s="170">
        <v>114838.65</v>
      </c>
      <c r="AI15" s="170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4"/>
      <c r="I16" s="274"/>
      <c r="J16" s="274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33"/>
      <c r="B17" s="534" t="s">
        <v>2509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5">
        <f t="shared" ref="Z17:AB17" si="3">SUM(Z4:Z16)</f>
        <v>1461495.56</v>
      </c>
      <c r="AA17" s="285">
        <f t="shared" si="3"/>
        <v>17251495.14</v>
      </c>
      <c r="AB17" s="285">
        <f t="shared" si="3"/>
        <v>18902666.47</v>
      </c>
      <c r="AC17" s="285">
        <f t="shared" ref="AC17:AN17" si="4">SUM(AC3:AC16)</f>
        <v>22165401.22</v>
      </c>
      <c r="AD17" s="285">
        <f t="shared" si="4"/>
        <v>22533891.6</v>
      </c>
      <c r="AE17" s="285">
        <f t="shared" si="4"/>
        <v>23220347.72</v>
      </c>
      <c r="AF17" s="285">
        <f t="shared" si="4"/>
        <v>23220347.72</v>
      </c>
      <c r="AG17" s="285">
        <f t="shared" si="4"/>
        <v>21461191.27</v>
      </c>
      <c r="AH17" s="285">
        <f t="shared" si="4"/>
        <v>21415528.4</v>
      </c>
      <c r="AI17" s="285">
        <f t="shared" si="4"/>
        <v>21872648.51</v>
      </c>
      <c r="AJ17" s="285">
        <f t="shared" si="4"/>
        <v>21817676.55</v>
      </c>
      <c r="AK17" s="285">
        <f t="shared" si="4"/>
        <v>15704130.35</v>
      </c>
      <c r="AL17" s="285">
        <f t="shared" si="4"/>
        <v>15573061.55</v>
      </c>
      <c r="AM17" s="285">
        <f t="shared" si="4"/>
        <v>15704900.17</v>
      </c>
      <c r="AN17" s="285">
        <f t="shared" si="4"/>
        <v>15500173.85</v>
      </c>
    </row>
    <row r="18" ht="15.75" customHeight="1">
      <c r="A18" s="537"/>
      <c r="B18" s="538" t="s">
        <v>2510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37"/>
      <c r="B19" s="538" t="s">
        <v>2511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41"/>
      <c r="B20" s="542" t="s">
        <v>2512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0"/>
      <c r="AA25" s="280"/>
      <c r="AB25" s="28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</row>
  </sheetData>
  <autoFilter ref="$A$1:$AN$15"/>
  <customSheetViews>
    <customSheetView guid="{1270BF69-09BD-47CB-94B6-BD518A875266}" filter="1" showAutoFilter="1">
      <autoFilter ref="$D$2:$F$28"/>
    </customSheetView>
    <customSheetView guid="{7BF66B49-EE52-4AED-A388-ACF5A8CBBCB6}" filter="1" showAutoFilter="1">
      <autoFilter ref="$B$2:$AD$28"/>
    </customSheetView>
    <customSheetView guid="{54BE50E9-F7AB-4C49-8AE5-039489A9A7B2}" filter="1" showAutoFilter="1">
      <autoFilter ref="$D$2:$AC$28"/>
    </customSheetView>
    <customSheetView guid="{C72794AE-FE8F-4880-8795-416077FFF0D0}" filter="1" showAutoFilter="1">
      <autoFilter ref="$D$2:$F$28"/>
    </customSheetView>
    <customSheetView guid="{78CD7640-7A99-4254-80DA-BC4FB66B5138}" filter="1" showAutoFilter="1">
      <autoFilter ref="$D$2:$AC$28"/>
    </customSheetView>
    <customSheetView guid="{DC6BEB62-4014-46E0-A74D-613CB3F2F7B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1DD3DE1-23A8-450C-BF5B-29ADBB23E4F0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2142F04-F7D6-4F8C-973C-96A4A36E55C8}" filter="1" showAutoFilter="1">
      <autoFilter ref="$E$2:$F$28"/>
    </customSheetView>
    <customSheetView guid="{54A14326-D07A-4F2B-BCE6-EF046B4F9065}" filter="1" showAutoFilter="1">
      <autoFilter ref="$AD$2:$AD$28"/>
    </customSheetView>
    <customSheetView guid="{5076218F-D00D-4F5A-956E-A64641FB4E9A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29CB6BF-E204-4876-813E-0E9F06121757}" filter="1" showAutoFilter="1">
      <autoFilter ref="$F$2:$F$28"/>
    </customSheetView>
    <customSheetView guid="{18A98FE0-033B-4CF3-8818-50D3AEC0A15C}" filter="1" showAutoFilter="1">
      <autoFilter ref="$B$2:$AA$16"/>
    </customSheetView>
    <customSheetView guid="{200DD3F0-63E9-4FF9-BBFE-4E31A0A1583D}" filter="1" showAutoFilter="1">
      <autoFilter ref="$B$2:$AD$15"/>
    </customSheetView>
    <customSheetView guid="{1D2CC2A0-B9ED-4B82-9F31-9F1F0816742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6088232-1B8B-4D1D-B0E2-B392648607EF}" filter="1" showAutoFilter="1">
      <autoFilter ref="$B$2:$AD$15"/>
    </customSheetView>
    <customSheetView guid="{4AD3B664-5BA3-4EFB-8855-A8F35B905B5B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855A54A-5181-4A59-AA3B-D8670100621B}" filter="1" showAutoFilter="1">
      <autoFilter ref="$B$2:$AD$15"/>
    </customSheetView>
    <customSheetView guid="{25710C9F-7EEC-423E-99C9-59E034D1209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E0CACDF-68B7-4BBC-9005-A4AA74A0BD27}" filter="1" showAutoFilter="1">
      <autoFilter ref="$B$2:$AD$15"/>
    </customSheetView>
    <customSheetView guid="{E12723CC-A954-415E-8DB5-FBC2FCD8622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AEF622E-D080-4BC7-ADD6-0048B0160BE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F4438F2-94D7-4BCF-80F6-0A09A1C347C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7CF42EC-A0D1-483A-AE2C-C7490E405CFC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1E0FB72-D2B5-4DA4-8562-F2B7AF2A47A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2424EAF-57F4-4C00-9229-6EB4B1E0BBDC}" filter="1" showAutoFilter="1">
      <autoFilter ref="$B$2:$AC$28"/>
    </customSheetView>
    <customSheetView guid="{0F1E5DE7-844A-483C-A170-0AE83359E25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EF00061-03E9-42F8-B491-434B898518B2}" filter="1" showAutoFilter="1">
      <autoFilter ref="$B$2:$AA$16"/>
    </customSheetView>
    <customSheetView guid="{23EF1C2A-45F9-4C4B-993E-3F2F2B8348D9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1A1DBF0-C26E-454C-A4D7-28BF1656EE48}" filter="1" showAutoFilter="1">
      <autoFilter ref="$B$2:$AC$16"/>
    </customSheetView>
    <customSheetView guid="{7D03F1B7-8267-4D56-B1BD-CDB142D3CF56}" filter="1" showAutoFilter="1">
      <autoFilter ref="$D$2:$F$28"/>
    </customSheetView>
    <customSheetView guid="{5316EC9A-2E0B-412A-9423-454A91AE3098}" filter="1" showAutoFilter="1">
      <autoFilter ref="$B$2:$AC$16">
        <sortState ref="B2:AC16">
          <sortCondition ref="B2:B16"/>
        </sortState>
      </autoFilter>
    </customSheetView>
    <customSheetView guid="{94779690-02A1-412A-BD7B-961B0B69304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738A9A4-3C71-4A24-B9EC-B2E3BF25E312}" filter="1" showAutoFilter="1">
      <autoFilter ref="$B$2:$AA$16"/>
    </customSheetView>
    <customSheetView guid="{26FEFE5E-9808-4B28-8674-4B1AE57A725A}" filter="1" showAutoFilter="1">
      <autoFilter ref="$K$2:$K$28"/>
    </customSheetView>
    <customSheetView guid="{EBD3FA36-6BA3-4640-A2AB-4479F35A49FD}" filter="1" showAutoFilter="1">
      <autoFilter ref="$AD$2:$AD$28"/>
    </customSheetView>
    <customSheetView guid="{98594702-9F79-40D2-81F5-28F220874FDC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5082B46-A038-4B7C-ACE1-CE41C5D0C927}" filter="1" showAutoFilter="1">
      <autoFilter ref="$M$2:$M$28">
        <filterColumn colId="0">
          <filters>
            <filter val="CON"/>
          </filters>
        </filterColumn>
      </autoFilter>
    </customSheetView>
    <customSheetView guid="{46FB40A3-CE01-4EC1-8912-7F30467C8A6F}" filter="1" showAutoFilter="1">
      <autoFilter ref="$D$2:$F$28"/>
    </customSheetView>
    <customSheetView guid="{B7A15A9A-7B67-430D-94DC-213EA4DEB692}" filter="1" showAutoFilter="1">
      <autoFilter ref="$M$2:$O$28"/>
    </customSheetView>
    <customSheetView guid="{0CDF24EE-BA94-44EA-8F1F-2AAA096120F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1D4AFA-C8E8-4A1D-BE6F-513AF400889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C900109-5333-42C6-871C-77BFAC1BF3B7}" filter="1" showAutoFilter="1">
      <autoFilter ref="$B$2:$AC$16"/>
    </customSheetView>
    <customSheetView guid="{58DEFE49-D806-47FC-89DF-40AC9487F72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DD4DD30-59F7-4BE4-9089-ABEF10DC131C}" filter="1" showAutoFilter="1">
      <autoFilter ref="$AB$2:$AB$28"/>
    </customSheetView>
    <customSheetView guid="{765C0AB2-0B61-44E9-930D-8BC6C589970A}" filter="1" showAutoFilter="1">
      <autoFilter ref="$B$2:$AD$15"/>
    </customSheetView>
    <customSheetView guid="{299903D7-C58C-4441-9AAD-5DB5F4A5E33B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F0410F9-C19E-4E36-B817-6C134522BADF}" filter="1" showAutoFilter="1">
      <autoFilter ref="$B$2:$AC$16"/>
    </customSheetView>
    <customSheetView guid="{C67F05F3-B397-41B5-AC74-71141762FCF3}" filter="1" showAutoFilter="1">
      <autoFilter ref="$B$2:$AD$15"/>
    </customSheetView>
    <customSheetView guid="{84F4F9B0-AEC8-4CF1-A91D-D81F288EF390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C55A130-A35D-48F5-94C3-4E766FA13E59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6C935C1-032F-457F-86A5-B7367BD0BC19}" filter="1" showAutoFilter="1">
      <autoFilter ref="$B$2:$AA$16"/>
    </customSheetView>
    <customSheetView guid="{1A4B0C5F-41B9-4CCD-AEF1-255617B8DD18}" filter="1" showAutoFilter="1">
      <autoFilter ref="$B$2:$AA$16"/>
    </customSheetView>
    <customSheetView guid="{EF1B9DA7-FE2E-432C-99B1-CD45542E9532}" filter="1" showAutoFilter="1">
      <autoFilter ref="$B$2:$AD$15"/>
    </customSheetView>
    <customSheetView guid="{6A1E9E9C-AB51-4E7C-B6E5-724AEA29D55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A2D396A-E4E5-41C3-BDA8-74380DEB92EC}" filter="1" showAutoFilter="1">
      <autoFilter ref="$B$2:$AA$16"/>
    </customSheetView>
    <customSheetView guid="{78EC5060-4D83-4DEC-A605-C57AC598E64C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3CA587E-9CCA-41F3-8B40-0D3BD88B4961}" filter="1" showAutoFilter="1">
      <autoFilter ref="$B$2:$AC$16"/>
    </customSheetView>
    <customSheetView guid="{1F9EB3B9-068C-4608-8E56-4A54A459A663}" filter="1" showAutoFilter="1">
      <autoFilter ref="$B$2:$Q$15">
        <filterColumn colId="13">
          <filters/>
        </filterColumn>
      </autoFilter>
    </customSheetView>
    <customSheetView guid="{6F36BD01-83D0-4F7E-A4CA-2EA78AFC120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0F19E5A-792B-410E-BE6B-46FFC57A347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EF95D9B-8C58-42B8-800A-F6D0FEC419B7}" filter="1" showAutoFilter="1">
      <autoFilter ref="$B$2:$AE$15">
        <filterColumn colId="2">
          <filters/>
        </filterColumn>
      </autoFilter>
    </customSheetView>
    <customSheetView guid="{BC0765D6-443C-4737-892A-EB9137289694}" filter="1" showAutoFilter="1">
      <autoFilter ref="$K$2:$K$28"/>
    </customSheetView>
    <customSheetView guid="{9C011058-D817-4F79-869B-FBCF47661B2F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87</v>
      </c>
      <c r="C1" s="26"/>
      <c r="D1" s="26"/>
      <c r="E1" s="26"/>
      <c r="F1" s="26"/>
      <c r="G1" s="28" t="s">
        <v>88</v>
      </c>
      <c r="H1" s="28" t="s">
        <v>89</v>
      </c>
      <c r="J1" s="26" t="s">
        <v>87</v>
      </c>
      <c r="Q1" s="426" t="s">
        <v>2514</v>
      </c>
      <c r="R1" s="427" t="s">
        <v>2513</v>
      </c>
      <c r="S1" s="30" t="s">
        <v>90</v>
      </c>
      <c r="Y1" s="30"/>
      <c r="Z1" s="31" t="s">
        <v>91</v>
      </c>
      <c r="AI1" s="31"/>
      <c r="AJ1" s="31"/>
      <c r="AK1" s="31"/>
      <c r="AL1" s="31"/>
      <c r="AM1" s="31"/>
      <c r="AN1" s="31"/>
      <c r="AO1" s="31"/>
    </row>
    <row r="2" ht="15.75" customHeight="1">
      <c r="A2" s="428" t="s">
        <v>3</v>
      </c>
      <c r="B2" s="33" t="s">
        <v>92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2" t="s">
        <v>94</v>
      </c>
      <c r="I2" s="1" t="s">
        <v>95</v>
      </c>
      <c r="J2" s="2" t="s">
        <v>96</v>
      </c>
      <c r="K2" s="34" t="s">
        <v>97</v>
      </c>
      <c r="L2" s="34" t="s">
        <v>98</v>
      </c>
      <c r="M2" s="34" t="s">
        <v>9</v>
      </c>
      <c r="N2" s="36" t="s">
        <v>99</v>
      </c>
      <c r="O2" s="3" t="s">
        <v>100</v>
      </c>
      <c r="P2" s="37" t="s">
        <v>12</v>
      </c>
      <c r="Q2" s="4" t="s">
        <v>101</v>
      </c>
      <c r="R2" s="4" t="s">
        <v>102</v>
      </c>
      <c r="S2" s="2" t="s">
        <v>103</v>
      </c>
      <c r="T2" s="312" t="s">
        <v>31</v>
      </c>
      <c r="U2" s="34" t="s">
        <v>32</v>
      </c>
      <c r="V2" s="1" t="s">
        <v>104</v>
      </c>
      <c r="W2" s="3" t="s">
        <v>33</v>
      </c>
      <c r="X2" s="3" t="s">
        <v>105</v>
      </c>
      <c r="Y2" s="1" t="s">
        <v>106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4" t="s">
        <v>3727</v>
      </c>
      <c r="B3" s="524" t="s">
        <v>1959</v>
      </c>
      <c r="C3" s="139" t="s">
        <v>3728</v>
      </c>
      <c r="D3" s="318" t="s">
        <v>56</v>
      </c>
      <c r="E3" s="93" t="s">
        <v>29</v>
      </c>
      <c r="F3" s="544" t="s">
        <v>110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111</v>
      </c>
      <c r="I3" s="46" t="s">
        <v>24</v>
      </c>
      <c r="J3" s="318" t="str">
        <f t="shared" ref="J3:J4" si="1">IF(Q3=0,"Não","Sim")</f>
        <v>Não</v>
      </c>
      <c r="K3" s="453">
        <v>45147.0</v>
      </c>
      <c r="L3" s="45"/>
      <c r="M3" s="457" t="s">
        <v>270</v>
      </c>
      <c r="N3" s="456">
        <v>0.01</v>
      </c>
      <c r="O3" s="95" t="s">
        <v>24</v>
      </c>
      <c r="P3" s="167">
        <v>0.0</v>
      </c>
      <c r="Q3" s="223"/>
      <c r="R3" s="60"/>
      <c r="S3" s="45" t="s">
        <v>113</v>
      </c>
      <c r="T3" s="219" t="s">
        <v>1961</v>
      </c>
      <c r="U3" s="95" t="s">
        <v>29</v>
      </c>
      <c r="V3" s="546" t="str">
        <f t="shared" ref="V3:V4" si="2">IFS(H:H="Encerrado","Encerrado",SUM(Z3:AJ3)&lt;=0,"Inativo",SUM(Z3:AJ3)&gt;0,"Ativo")</f>
        <v>Ativo</v>
      </c>
      <c r="W3" s="45"/>
      <c r="X3" s="45"/>
      <c r="Y3" s="45"/>
      <c r="Z3" s="170">
        <v>0.0</v>
      </c>
      <c r="AA3" s="170">
        <v>0.0</v>
      </c>
      <c r="AB3" s="170">
        <v>0.0</v>
      </c>
      <c r="AC3" s="494">
        <v>0.0</v>
      </c>
      <c r="AD3" s="494">
        <v>0.0</v>
      </c>
      <c r="AE3" s="170">
        <v>228609.33</v>
      </c>
      <c r="AF3" s="170">
        <v>476415.19</v>
      </c>
      <c r="AG3" s="170">
        <v>481666.56</v>
      </c>
      <c r="AH3" s="170">
        <v>484162.48</v>
      </c>
      <c r="AI3" s="170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  <c r="AO3" s="514">
        <v>496874.88</v>
      </c>
    </row>
    <row r="4" ht="15.75" customHeight="1">
      <c r="A4" s="524" t="s">
        <v>3727</v>
      </c>
      <c r="B4" s="524" t="s">
        <v>3729</v>
      </c>
      <c r="C4" s="547">
        <v>6574040.0</v>
      </c>
      <c r="D4" s="318" t="s">
        <v>18</v>
      </c>
      <c r="E4" s="93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111</v>
      </c>
      <c r="I4" s="46" t="s">
        <v>24</v>
      </c>
      <c r="J4" s="318" t="str">
        <f t="shared" si="1"/>
        <v>Não</v>
      </c>
      <c r="K4" s="548">
        <v>45035.0</v>
      </c>
      <c r="L4" s="45"/>
      <c r="M4" s="443" t="s">
        <v>41</v>
      </c>
      <c r="N4" s="442">
        <v>0.015</v>
      </c>
      <c r="O4" s="95" t="s">
        <v>42</v>
      </c>
      <c r="P4" s="167">
        <v>0.1</v>
      </c>
      <c r="Q4" s="223"/>
      <c r="R4" s="223" t="s">
        <v>3730</v>
      </c>
      <c r="S4" s="45" t="s">
        <v>113</v>
      </c>
      <c r="T4" s="219" t="s">
        <v>2418</v>
      </c>
      <c r="U4" s="13" t="s">
        <v>19</v>
      </c>
      <c r="V4" s="546" t="str">
        <f t="shared" si="2"/>
        <v>Ativo</v>
      </c>
      <c r="W4" s="45"/>
      <c r="X4" s="45"/>
      <c r="Y4" s="45"/>
      <c r="Z4" s="170">
        <v>0.0</v>
      </c>
      <c r="AA4" s="170">
        <v>0.0</v>
      </c>
      <c r="AB4" s="170">
        <v>132492.79</v>
      </c>
      <c r="AC4" s="494">
        <v>134743.56</v>
      </c>
      <c r="AD4" s="494">
        <v>136144.6</v>
      </c>
      <c r="AE4" s="170">
        <v>192907.97</v>
      </c>
      <c r="AF4" s="170">
        <v>309196.34</v>
      </c>
      <c r="AG4" s="170">
        <v>312854.22</v>
      </c>
      <c r="AH4" s="170">
        <v>317287.32</v>
      </c>
      <c r="AI4" s="170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  <c r="AO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4"/>
      <c r="I5" s="274"/>
      <c r="J5" s="274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80"/>
      <c r="AK5" s="280"/>
      <c r="AL5" s="280"/>
      <c r="AM5" s="280"/>
      <c r="AN5" s="280"/>
      <c r="AO5" s="280"/>
    </row>
    <row r="6" ht="15.75" customHeight="1">
      <c r="A6" s="533"/>
      <c r="B6" s="534" t="s">
        <v>2509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5">
        <f t="shared" ref="Z6:AO6" si="3">SUM(Z3:Z5)</f>
        <v>0</v>
      </c>
      <c r="AA6" s="285">
        <f t="shared" si="3"/>
        <v>0</v>
      </c>
      <c r="AB6" s="285">
        <f t="shared" si="3"/>
        <v>132492.79</v>
      </c>
      <c r="AC6" s="285">
        <f t="shared" si="3"/>
        <v>134743.56</v>
      </c>
      <c r="AD6" s="285">
        <f t="shared" si="3"/>
        <v>136144.6</v>
      </c>
      <c r="AE6" s="285">
        <f t="shared" si="3"/>
        <v>421517.3</v>
      </c>
      <c r="AF6" s="285">
        <f t="shared" si="3"/>
        <v>785611.53</v>
      </c>
      <c r="AG6" s="285">
        <f t="shared" si="3"/>
        <v>794520.78</v>
      </c>
      <c r="AH6" s="285">
        <f t="shared" si="3"/>
        <v>801449.8</v>
      </c>
      <c r="AI6" s="285">
        <f t="shared" si="3"/>
        <v>620934.14</v>
      </c>
      <c r="AJ6" s="285">
        <f t="shared" si="3"/>
        <v>581852.22</v>
      </c>
      <c r="AK6" s="285">
        <f t="shared" si="3"/>
        <v>584165.93</v>
      </c>
      <c r="AL6" s="285">
        <f t="shared" si="3"/>
        <v>495576.06</v>
      </c>
      <c r="AM6" s="285">
        <f t="shared" si="3"/>
        <v>494772.11</v>
      </c>
      <c r="AN6" s="285">
        <f t="shared" si="3"/>
        <v>496894.54</v>
      </c>
      <c r="AO6" s="285">
        <f t="shared" si="3"/>
        <v>496874.88</v>
      </c>
    </row>
    <row r="7" ht="15.75" customHeight="1">
      <c r="A7" s="537"/>
      <c r="B7" s="538" t="s">
        <v>2510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  <c r="AO7" s="280"/>
    </row>
    <row r="8" ht="15.75" customHeight="1">
      <c r="A8" s="537"/>
      <c r="B8" s="538" t="s">
        <v>2511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0"/>
      <c r="AA8" s="280"/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  <c r="AO8" s="280"/>
    </row>
    <row r="9" ht="15.75" customHeight="1">
      <c r="A9" s="541"/>
      <c r="B9" s="542" t="s">
        <v>2512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0"/>
      <c r="AA10" s="280"/>
      <c r="AB10" s="280"/>
      <c r="AC10" s="280"/>
      <c r="AD10" s="280"/>
      <c r="AE10" s="280"/>
      <c r="AF10" s="280"/>
      <c r="AG10" s="280"/>
      <c r="AH10" s="280"/>
      <c r="AI10" s="280"/>
      <c r="AJ10" s="280"/>
      <c r="AK10" s="280"/>
      <c r="AL10" s="280"/>
      <c r="AM10" s="280"/>
      <c r="AN10" s="280"/>
      <c r="AO10" s="280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0"/>
      <c r="AA11" s="280"/>
      <c r="AB11" s="280"/>
      <c r="AC11" s="280"/>
      <c r="AD11" s="280"/>
      <c r="AE11" s="280"/>
      <c r="AF11" s="280"/>
      <c r="AG11" s="280"/>
      <c r="AH11" s="280"/>
      <c r="AI11" s="280"/>
      <c r="AJ11" s="280"/>
      <c r="AK11" s="280"/>
      <c r="AL11" s="280"/>
      <c r="AM11" s="280"/>
      <c r="AN11" s="280"/>
      <c r="AO11" s="280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0"/>
      <c r="AA12" s="280"/>
      <c r="AB12" s="280"/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  <c r="AO12" s="280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0"/>
      <c r="AA13" s="280"/>
      <c r="AB13" s="280"/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  <c r="AO13" s="280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0"/>
      <c r="AA14" s="280"/>
      <c r="AB14" s="280"/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  <c r="AO14" s="280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0"/>
      <c r="AA15" s="280"/>
      <c r="AB15" s="280"/>
      <c r="AC15" s="280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  <c r="AO15" s="280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  <c r="AO16" s="280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0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  <c r="AO17" s="280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  <c r="AO18" s="280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  <c r="AO19" s="280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  <c r="AO20" s="280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1" t="s">
        <v>87</v>
      </c>
      <c r="B1" s="302"/>
      <c r="C1" s="302"/>
      <c r="D1" s="302"/>
      <c r="E1" s="302"/>
      <c r="F1" s="302"/>
      <c r="G1" s="303"/>
      <c r="H1" s="305" t="s">
        <v>89</v>
      </c>
      <c r="I1" s="303"/>
      <c r="J1" s="301" t="s">
        <v>87</v>
      </c>
      <c r="K1" s="302"/>
      <c r="L1" s="302"/>
      <c r="M1" s="302"/>
      <c r="N1" s="302"/>
      <c r="O1" s="302"/>
      <c r="P1" s="302"/>
      <c r="Q1" s="303"/>
      <c r="R1" s="306" t="s">
        <v>2514</v>
      </c>
      <c r="S1" s="555" t="s">
        <v>2513</v>
      </c>
      <c r="T1" s="556" t="s">
        <v>90</v>
      </c>
      <c r="U1" s="302"/>
      <c r="V1" s="302"/>
      <c r="W1" s="302"/>
      <c r="X1" s="303"/>
      <c r="Y1" s="557" t="s">
        <v>91</v>
      </c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3"/>
    </row>
    <row r="2">
      <c r="A2" s="3" t="s">
        <v>3</v>
      </c>
      <c r="B2" s="33" t="s">
        <v>31</v>
      </c>
      <c r="C2" s="33" t="s">
        <v>92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94</v>
      </c>
      <c r="I2" s="1" t="s">
        <v>95</v>
      </c>
      <c r="J2" s="2" t="s">
        <v>3731</v>
      </c>
      <c r="K2" s="2" t="s">
        <v>3732</v>
      </c>
      <c r="L2" s="2" t="s">
        <v>3733</v>
      </c>
      <c r="M2" s="2" t="s">
        <v>96</v>
      </c>
      <c r="N2" s="34" t="s">
        <v>97</v>
      </c>
      <c r="O2" s="34" t="s">
        <v>98</v>
      </c>
      <c r="P2" s="34" t="s">
        <v>9</v>
      </c>
      <c r="Q2" s="36" t="s">
        <v>99</v>
      </c>
      <c r="R2" s="4" t="s">
        <v>101</v>
      </c>
      <c r="S2" s="4" t="s">
        <v>102</v>
      </c>
      <c r="T2" s="2" t="s">
        <v>103</v>
      </c>
      <c r="U2" s="34" t="s">
        <v>32</v>
      </c>
      <c r="V2" s="1" t="s">
        <v>104</v>
      </c>
      <c r="W2" s="3" t="s">
        <v>33</v>
      </c>
      <c r="X2" s="3" t="s">
        <v>105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5">
        <v>45289.0</v>
      </c>
      <c r="AK2" s="315">
        <v>45322.0</v>
      </c>
      <c r="AL2" s="315">
        <v>45351.0</v>
      </c>
      <c r="AM2" s="315">
        <v>45379.0</v>
      </c>
      <c r="AN2" s="315">
        <v>45412.0</v>
      </c>
      <c r="AO2" s="315">
        <v>45443.0</v>
      </c>
    </row>
    <row r="3" ht="15.75" customHeight="1">
      <c r="A3" s="182" t="s">
        <v>17</v>
      </c>
      <c r="B3" s="78" t="s">
        <v>3734</v>
      </c>
      <c r="C3" s="79" t="s">
        <v>3735</v>
      </c>
      <c r="D3" s="509" t="s">
        <v>3736</v>
      </c>
      <c r="E3" s="318" t="s">
        <v>18</v>
      </c>
      <c r="F3" s="93" t="s">
        <v>46</v>
      </c>
      <c r="G3" s="510" t="s">
        <v>3737</v>
      </c>
      <c r="H3" s="461" t="s">
        <v>111</v>
      </c>
      <c r="I3" s="46" t="s">
        <v>24</v>
      </c>
      <c r="J3" s="318" t="s">
        <v>3738</v>
      </c>
      <c r="K3" s="318" t="s">
        <v>3739</v>
      </c>
      <c r="L3" s="318" t="s">
        <v>3739</v>
      </c>
      <c r="M3" s="318" t="str">
        <f t="shared" ref="M3:M22" si="1">IF(R3=0,"Não","Sim")</f>
        <v>Não</v>
      </c>
      <c r="N3" s="558">
        <v>45084.0</v>
      </c>
      <c r="O3" s="509"/>
      <c r="P3" s="163" t="s">
        <v>23</v>
      </c>
      <c r="Q3" s="559">
        <v>0.0075</v>
      </c>
      <c r="R3" s="168"/>
      <c r="S3" s="168"/>
      <c r="T3" s="163" t="s">
        <v>365</v>
      </c>
      <c r="U3" s="13" t="s">
        <v>2791</v>
      </c>
      <c r="V3" s="9"/>
      <c r="W3" s="163"/>
      <c r="X3" s="163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143</v>
      </c>
      <c r="C4" s="562" t="s">
        <v>140</v>
      </c>
      <c r="D4" s="564" t="s">
        <v>3740</v>
      </c>
      <c r="E4" s="318" t="s">
        <v>18</v>
      </c>
      <c r="F4" s="93" t="s">
        <v>29</v>
      </c>
      <c r="G4" s="510" t="s">
        <v>2191</v>
      </c>
      <c r="H4" s="461" t="s">
        <v>111</v>
      </c>
      <c r="I4" s="46" t="s">
        <v>24</v>
      </c>
      <c r="J4" s="318" t="s">
        <v>3738</v>
      </c>
      <c r="K4" s="318" t="s">
        <v>3739</v>
      </c>
      <c r="L4" s="318" t="s">
        <v>3739</v>
      </c>
      <c r="M4" s="318" t="str">
        <f t="shared" si="1"/>
        <v>Não</v>
      </c>
      <c r="N4" s="565">
        <v>44944.0</v>
      </c>
      <c r="O4" s="564"/>
      <c r="P4" s="45" t="s">
        <v>23</v>
      </c>
      <c r="Q4" s="566">
        <v>0.008</v>
      </c>
      <c r="R4" s="50"/>
      <c r="S4" s="50"/>
      <c r="T4" s="45" t="s">
        <v>113</v>
      </c>
      <c r="U4" s="13" t="s">
        <v>29</v>
      </c>
      <c r="V4" s="9"/>
      <c r="W4" s="45"/>
      <c r="X4" s="45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3741</v>
      </c>
      <c r="C5" s="6" t="s">
        <v>3742</v>
      </c>
      <c r="D5" s="24" t="s">
        <v>3743</v>
      </c>
      <c r="E5" s="323" t="s">
        <v>18</v>
      </c>
      <c r="F5" s="11" t="s">
        <v>19</v>
      </c>
      <c r="G5" s="323" t="s">
        <v>214</v>
      </c>
      <c r="H5" s="438" t="s">
        <v>206</v>
      </c>
      <c r="I5" s="51" t="s">
        <v>24</v>
      </c>
      <c r="J5" s="323" t="s">
        <v>3738</v>
      </c>
      <c r="K5" s="323" t="s">
        <v>3739</v>
      </c>
      <c r="L5" s="323" t="s">
        <v>3739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0"/>
      <c r="S5" s="50"/>
      <c r="T5" s="24" t="s">
        <v>113</v>
      </c>
      <c r="U5" s="13" t="s">
        <v>19</v>
      </c>
      <c r="V5" s="9"/>
      <c r="W5" s="45"/>
      <c r="X5" s="45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346</v>
      </c>
      <c r="C6" s="562" t="s">
        <v>3744</v>
      </c>
      <c r="D6" s="564" t="s">
        <v>3745</v>
      </c>
      <c r="E6" s="318" t="s">
        <v>18</v>
      </c>
      <c r="F6" s="93" t="s">
        <v>29</v>
      </c>
      <c r="G6" s="510" t="s">
        <v>167</v>
      </c>
      <c r="H6" s="461" t="s">
        <v>186</v>
      </c>
      <c r="I6" s="46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5" t="s">
        <v>23</v>
      </c>
      <c r="Q6" s="566">
        <v>0.008</v>
      </c>
      <c r="R6" s="50"/>
      <c r="S6" s="50"/>
      <c r="T6" s="45" t="s">
        <v>365</v>
      </c>
      <c r="U6" s="13" t="s">
        <v>2791</v>
      </c>
      <c r="V6" s="9"/>
      <c r="W6" s="45"/>
      <c r="X6" s="45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413</v>
      </c>
      <c r="C7" s="562" t="s">
        <v>3746</v>
      </c>
      <c r="D7" s="564" t="s">
        <v>3747</v>
      </c>
      <c r="E7" s="318" t="s">
        <v>18</v>
      </c>
      <c r="F7" s="93" t="s">
        <v>29</v>
      </c>
      <c r="G7" s="510" t="s">
        <v>295</v>
      </c>
      <c r="H7" s="461" t="s">
        <v>111</v>
      </c>
      <c r="I7" s="46" t="s">
        <v>24</v>
      </c>
      <c r="J7" s="318" t="s">
        <v>3738</v>
      </c>
      <c r="K7" s="318" t="s">
        <v>3739</v>
      </c>
      <c r="L7" s="318" t="s">
        <v>3739</v>
      </c>
      <c r="M7" s="318" t="str">
        <f t="shared" si="1"/>
        <v>Não</v>
      </c>
      <c r="N7" s="565">
        <v>45040.0</v>
      </c>
      <c r="O7" s="564"/>
      <c r="P7" s="45" t="s">
        <v>23</v>
      </c>
      <c r="Q7" s="566">
        <v>0.008</v>
      </c>
      <c r="R7" s="41"/>
      <c r="S7" s="50"/>
      <c r="T7" s="45" t="s">
        <v>365</v>
      </c>
      <c r="U7" s="13" t="s">
        <v>29</v>
      </c>
      <c r="V7" s="9"/>
      <c r="W7" s="45"/>
      <c r="X7" s="45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3748</v>
      </c>
      <c r="C8" s="571" t="s">
        <v>3749</v>
      </c>
      <c r="D8" s="564" t="s">
        <v>3750</v>
      </c>
      <c r="E8" s="318" t="s">
        <v>18</v>
      </c>
      <c r="F8" s="93" t="s">
        <v>46</v>
      </c>
      <c r="G8" s="510" t="s">
        <v>3737</v>
      </c>
      <c r="H8" s="438" t="s">
        <v>186</v>
      </c>
      <c r="I8" s="46" t="s">
        <v>24</v>
      </c>
      <c r="J8" s="318" t="s">
        <v>24</v>
      </c>
      <c r="K8" s="318" t="s">
        <v>3751</v>
      </c>
      <c r="L8" s="318" t="s">
        <v>3751</v>
      </c>
      <c r="M8" s="318" t="str">
        <f t="shared" si="1"/>
        <v>Não</v>
      </c>
      <c r="N8" s="564"/>
      <c r="O8" s="568">
        <v>45450.0</v>
      </c>
      <c r="P8" s="45" t="s">
        <v>23</v>
      </c>
      <c r="Q8" s="566"/>
      <c r="R8" s="60"/>
      <c r="S8" s="60"/>
      <c r="T8" s="45" t="s">
        <v>365</v>
      </c>
      <c r="U8" s="13" t="s">
        <v>2791</v>
      </c>
      <c r="V8" s="9"/>
      <c r="W8" s="45"/>
      <c r="X8" s="45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3752</v>
      </c>
      <c r="D9" s="217" t="s">
        <v>3753</v>
      </c>
      <c r="E9" s="323" t="s">
        <v>56</v>
      </c>
      <c r="F9" s="11" t="s">
        <v>29</v>
      </c>
      <c r="G9" s="511" t="s">
        <v>110</v>
      </c>
      <c r="H9" s="438" t="s">
        <v>206</v>
      </c>
      <c r="I9" s="51" t="s">
        <v>24</v>
      </c>
      <c r="J9" s="323" t="s">
        <v>3738</v>
      </c>
      <c r="K9" s="323" t="s">
        <v>3739</v>
      </c>
      <c r="L9" s="323" t="s">
        <v>3739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0"/>
      <c r="S9" s="60"/>
      <c r="T9" s="24" t="s">
        <v>365</v>
      </c>
      <c r="U9" s="13"/>
      <c r="V9" s="9"/>
      <c r="W9" s="45"/>
      <c r="X9" s="45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691</v>
      </c>
      <c r="C10" s="574" t="s">
        <v>688</v>
      </c>
      <c r="D10" s="65" t="s">
        <v>3754</v>
      </c>
      <c r="E10" s="323" t="s">
        <v>18</v>
      </c>
      <c r="F10" s="11" t="s">
        <v>29</v>
      </c>
      <c r="G10" s="511" t="s">
        <v>142</v>
      </c>
      <c r="H10" s="438" t="s">
        <v>206</v>
      </c>
      <c r="I10" s="51" t="s">
        <v>24</v>
      </c>
      <c r="J10" s="323" t="s">
        <v>3738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0"/>
      <c r="S10" s="60"/>
      <c r="T10" s="24" t="s">
        <v>113</v>
      </c>
      <c r="U10" s="575" t="s">
        <v>29</v>
      </c>
      <c r="V10" s="9"/>
      <c r="W10" s="45"/>
      <c r="X10" s="45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795</v>
      </c>
      <c r="C11" s="562" t="s">
        <v>793</v>
      </c>
      <c r="D11" s="564" t="s">
        <v>3755</v>
      </c>
      <c r="E11" s="318" t="s">
        <v>18</v>
      </c>
      <c r="F11" s="93" t="s">
        <v>29</v>
      </c>
      <c r="G11" s="510" t="s">
        <v>167</v>
      </c>
      <c r="H11" s="461" t="s">
        <v>186</v>
      </c>
      <c r="I11" s="46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5" t="s">
        <v>23</v>
      </c>
      <c r="Q11" s="566">
        <v>0.008</v>
      </c>
      <c r="R11" s="50"/>
      <c r="S11" s="50"/>
      <c r="T11" s="45" t="s">
        <v>113</v>
      </c>
      <c r="U11" s="13" t="s">
        <v>29</v>
      </c>
      <c r="V11" s="9"/>
      <c r="W11" s="45"/>
      <c r="X11" s="45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3756</v>
      </c>
      <c r="C12" s="562" t="s">
        <v>3757</v>
      </c>
      <c r="D12" s="564" t="s">
        <v>3758</v>
      </c>
      <c r="E12" s="318" t="s">
        <v>18</v>
      </c>
      <c r="F12" s="93" t="s">
        <v>46</v>
      </c>
      <c r="G12" s="510" t="s">
        <v>3737</v>
      </c>
      <c r="H12" s="438" t="s">
        <v>186</v>
      </c>
      <c r="I12" s="46" t="s">
        <v>24</v>
      </c>
      <c r="J12" s="318" t="s">
        <v>24</v>
      </c>
      <c r="K12" s="318" t="s">
        <v>3751</v>
      </c>
      <c r="L12" s="318" t="s">
        <v>3751</v>
      </c>
      <c r="M12" s="318" t="str">
        <f t="shared" si="1"/>
        <v>Não</v>
      </c>
      <c r="N12" s="564"/>
      <c r="O12" s="568">
        <v>45450.0</v>
      </c>
      <c r="P12" s="45" t="s">
        <v>23</v>
      </c>
      <c r="Q12" s="566"/>
      <c r="R12" s="110"/>
      <c r="S12" s="110"/>
      <c r="T12" s="45" t="s">
        <v>365</v>
      </c>
      <c r="U12" s="13" t="s">
        <v>2791</v>
      </c>
      <c r="V12" s="9"/>
      <c r="W12" s="45"/>
      <c r="X12" s="45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82" t="s">
        <v>17</v>
      </c>
      <c r="B13" s="563" t="s">
        <v>3759</v>
      </c>
      <c r="C13" s="562" t="s">
        <v>3760</v>
      </c>
      <c r="D13" s="509" t="s">
        <v>3761</v>
      </c>
      <c r="E13" s="318" t="s">
        <v>18</v>
      </c>
      <c r="F13" s="93" t="s">
        <v>46</v>
      </c>
      <c r="G13" s="510" t="s">
        <v>3737</v>
      </c>
      <c r="H13" s="461" t="s">
        <v>111</v>
      </c>
      <c r="I13" s="46" t="s">
        <v>24</v>
      </c>
      <c r="J13" s="318" t="s">
        <v>3738</v>
      </c>
      <c r="K13" s="323" t="s">
        <v>3739</v>
      </c>
      <c r="L13" s="323" t="s">
        <v>3739</v>
      </c>
      <c r="M13" s="318" t="str">
        <f t="shared" si="1"/>
        <v>Não</v>
      </c>
      <c r="N13" s="558">
        <v>45084.0</v>
      </c>
      <c r="O13" s="509"/>
      <c r="P13" s="163" t="s">
        <v>23</v>
      </c>
      <c r="Q13" s="559">
        <v>0.0075</v>
      </c>
      <c r="R13" s="322"/>
      <c r="S13" s="322"/>
      <c r="T13" s="163" t="s">
        <v>365</v>
      </c>
      <c r="U13" s="13" t="s">
        <v>2791</v>
      </c>
      <c r="V13" s="9"/>
      <c r="W13" s="163"/>
      <c r="X13" s="163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82" t="s">
        <v>17</v>
      </c>
      <c r="B14" s="563" t="s">
        <v>3762</v>
      </c>
      <c r="C14" s="562" t="s">
        <v>3763</v>
      </c>
      <c r="D14" s="576" t="s">
        <v>3764</v>
      </c>
      <c r="E14" s="318" t="s">
        <v>3765</v>
      </c>
      <c r="F14" s="93" t="s">
        <v>19</v>
      </c>
      <c r="G14" s="93" t="s">
        <v>50</v>
      </c>
      <c r="H14" s="438" t="s">
        <v>111</v>
      </c>
      <c r="I14" s="46" t="s">
        <v>24</v>
      </c>
      <c r="J14" s="318" t="s">
        <v>3738</v>
      </c>
      <c r="K14" s="318" t="s">
        <v>3739</v>
      </c>
      <c r="L14" s="318" t="s">
        <v>3739</v>
      </c>
      <c r="M14" s="318" t="str">
        <f t="shared" si="1"/>
        <v>Não</v>
      </c>
      <c r="N14" s="558">
        <v>45231.0</v>
      </c>
      <c r="O14" s="509"/>
      <c r="P14" s="163" t="s">
        <v>23</v>
      </c>
      <c r="Q14" s="559">
        <v>0.009</v>
      </c>
      <c r="R14" s="322"/>
      <c r="S14" s="322"/>
      <c r="T14" s="163" t="s">
        <v>113</v>
      </c>
      <c r="U14" s="13" t="s">
        <v>2791</v>
      </c>
      <c r="V14" s="9"/>
      <c r="W14" s="163"/>
      <c r="X14" s="163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82" t="s">
        <v>17</v>
      </c>
      <c r="B15" s="577" t="s">
        <v>3165</v>
      </c>
      <c r="C15" s="562" t="s">
        <v>3766</v>
      </c>
      <c r="D15" s="509" t="s">
        <v>3767</v>
      </c>
      <c r="E15" s="318" t="s">
        <v>18</v>
      </c>
      <c r="F15" s="93" t="s">
        <v>29</v>
      </c>
      <c r="G15" s="510" t="s">
        <v>18</v>
      </c>
      <c r="H15" s="461" t="s">
        <v>111</v>
      </c>
      <c r="I15" s="46" t="s">
        <v>24</v>
      </c>
      <c r="J15" s="318" t="s">
        <v>3738</v>
      </c>
      <c r="K15" s="318" t="s">
        <v>3739</v>
      </c>
      <c r="L15" s="318" t="s">
        <v>3739</v>
      </c>
      <c r="M15" s="318" t="str">
        <f t="shared" si="1"/>
        <v>Não</v>
      </c>
      <c r="N15" s="558">
        <v>45052.0</v>
      </c>
      <c r="O15" s="509"/>
      <c r="P15" s="163" t="s">
        <v>23</v>
      </c>
      <c r="Q15" s="559">
        <v>0.008</v>
      </c>
      <c r="R15" s="168"/>
      <c r="S15" s="168"/>
      <c r="T15" s="163" t="s">
        <v>113</v>
      </c>
      <c r="U15" s="13" t="s">
        <v>2791</v>
      </c>
      <c r="V15" s="9"/>
      <c r="W15" s="163"/>
      <c r="X15" s="163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1961</v>
      </c>
      <c r="C16" s="6" t="s">
        <v>1959</v>
      </c>
      <c r="D16" s="56" t="s">
        <v>3768</v>
      </c>
      <c r="E16" s="323" t="s">
        <v>56</v>
      </c>
      <c r="F16" s="11" t="s">
        <v>29</v>
      </c>
      <c r="G16" s="511" t="s">
        <v>110</v>
      </c>
      <c r="H16" s="438" t="s">
        <v>206</v>
      </c>
      <c r="I16" s="46" t="s">
        <v>24</v>
      </c>
      <c r="J16" s="323" t="s">
        <v>3738</v>
      </c>
      <c r="K16" s="323" t="s">
        <v>3739</v>
      </c>
      <c r="L16" s="323" t="s">
        <v>3739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8"/>
      <c r="S16" s="168"/>
      <c r="T16" s="5" t="s">
        <v>113</v>
      </c>
      <c r="U16" s="13" t="s">
        <v>29</v>
      </c>
      <c r="V16" s="9"/>
      <c r="W16" s="163"/>
      <c r="X16" s="163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3769</v>
      </c>
      <c r="C17" s="6" t="s">
        <v>3770</v>
      </c>
      <c r="D17" s="7" t="s">
        <v>3771</v>
      </c>
      <c r="E17" s="323" t="s">
        <v>18</v>
      </c>
      <c r="F17" s="11" t="s">
        <v>29</v>
      </c>
      <c r="G17" s="511" t="s">
        <v>295</v>
      </c>
      <c r="H17" s="438" t="s">
        <v>206</v>
      </c>
      <c r="I17" s="46" t="s">
        <v>24</v>
      </c>
      <c r="J17" s="323" t="s">
        <v>3738</v>
      </c>
      <c r="K17" s="323" t="s">
        <v>3739</v>
      </c>
      <c r="L17" s="323" t="s">
        <v>3739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8"/>
      <c r="S17" s="168"/>
      <c r="T17" s="5" t="s">
        <v>113</v>
      </c>
      <c r="U17" s="13" t="s">
        <v>2791</v>
      </c>
      <c r="V17" s="9"/>
      <c r="W17" s="163"/>
      <c r="X17" s="163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1691</v>
      </c>
      <c r="C18" s="562" t="s">
        <v>1687</v>
      </c>
      <c r="D18" s="576" t="s">
        <v>3772</v>
      </c>
      <c r="E18" s="318" t="s">
        <v>18</v>
      </c>
      <c r="F18" s="93" t="s">
        <v>29</v>
      </c>
      <c r="G18" s="510" t="s">
        <v>295</v>
      </c>
      <c r="H18" s="461" t="s">
        <v>206</v>
      </c>
      <c r="I18" s="46" t="s">
        <v>24</v>
      </c>
      <c r="J18" s="318" t="s">
        <v>3738</v>
      </c>
      <c r="K18" s="318" t="s">
        <v>3739</v>
      </c>
      <c r="L18" s="318" t="s">
        <v>3739</v>
      </c>
      <c r="M18" s="318" t="str">
        <f t="shared" si="1"/>
        <v>Não</v>
      </c>
      <c r="N18" s="565">
        <v>45215.0</v>
      </c>
      <c r="O18" s="564"/>
      <c r="P18" s="45" t="s">
        <v>23</v>
      </c>
      <c r="Q18" s="566">
        <v>0.008</v>
      </c>
      <c r="R18" s="50"/>
      <c r="S18" s="50"/>
      <c r="T18" s="45" t="s">
        <v>113</v>
      </c>
      <c r="U18" s="13" t="s">
        <v>29</v>
      </c>
      <c r="V18" s="9"/>
      <c r="W18" s="45"/>
      <c r="X18" s="45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79" t="s">
        <v>17</v>
      </c>
      <c r="B19" s="563" t="s">
        <v>2040</v>
      </c>
      <c r="C19" s="563" t="s">
        <v>3773</v>
      </c>
      <c r="D19" s="509" t="s">
        <v>3774</v>
      </c>
      <c r="E19" s="318" t="s">
        <v>18</v>
      </c>
      <c r="F19" s="93" t="s">
        <v>29</v>
      </c>
      <c r="G19" s="510" t="s">
        <v>142</v>
      </c>
      <c r="H19" s="461" t="s">
        <v>111</v>
      </c>
      <c r="I19" s="46" t="s">
        <v>24</v>
      </c>
      <c r="J19" s="318" t="s">
        <v>3775</v>
      </c>
      <c r="K19" s="318" t="s">
        <v>3751</v>
      </c>
      <c r="L19" s="318" t="s">
        <v>3751</v>
      </c>
      <c r="M19" s="318" t="str">
        <f t="shared" si="1"/>
        <v>Não</v>
      </c>
      <c r="N19" s="509"/>
      <c r="O19" s="509"/>
      <c r="P19" s="163" t="s">
        <v>23</v>
      </c>
      <c r="Q19" s="559"/>
      <c r="R19" s="168"/>
      <c r="S19" s="581"/>
      <c r="T19" s="163" t="s">
        <v>113</v>
      </c>
      <c r="U19" s="13" t="s">
        <v>29</v>
      </c>
      <c r="V19" s="9"/>
      <c r="W19" s="163"/>
      <c r="X19" s="163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82" t="s">
        <v>17</v>
      </c>
      <c r="B20" s="563" t="s">
        <v>2791</v>
      </c>
      <c r="C20" s="562" t="s">
        <v>3776</v>
      </c>
      <c r="D20" s="509" t="s">
        <v>3777</v>
      </c>
      <c r="E20" s="318" t="s">
        <v>18</v>
      </c>
      <c r="F20" s="93" t="s">
        <v>29</v>
      </c>
      <c r="G20" s="510" t="s">
        <v>167</v>
      </c>
      <c r="H20" s="438" t="s">
        <v>147</v>
      </c>
      <c r="I20" s="46" t="s">
        <v>24</v>
      </c>
      <c r="J20" s="318" t="s">
        <v>3738</v>
      </c>
      <c r="K20" s="318" t="s">
        <v>3739</v>
      </c>
      <c r="L20" s="318" t="s">
        <v>3739</v>
      </c>
      <c r="M20" s="318" t="str">
        <f t="shared" si="1"/>
        <v>Não</v>
      </c>
      <c r="N20" s="558">
        <v>44944.0</v>
      </c>
      <c r="O20" s="509"/>
      <c r="P20" s="163" t="s">
        <v>23</v>
      </c>
      <c r="Q20" s="559">
        <v>0.008</v>
      </c>
      <c r="R20" s="127"/>
      <c r="S20" s="111" t="s">
        <v>3778</v>
      </c>
      <c r="T20" s="163" t="s">
        <v>365</v>
      </c>
      <c r="U20" s="13" t="s">
        <v>2791</v>
      </c>
      <c r="V20" s="9"/>
      <c r="W20" s="163"/>
      <c r="X20" s="163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82" t="s">
        <v>17</v>
      </c>
      <c r="B21" s="78" t="s">
        <v>3779</v>
      </c>
      <c r="C21" s="79" t="s">
        <v>3780</v>
      </c>
      <c r="D21" s="509" t="s">
        <v>3781</v>
      </c>
      <c r="E21" s="318" t="s">
        <v>18</v>
      </c>
      <c r="F21" s="93" t="s">
        <v>29</v>
      </c>
      <c r="G21" s="510" t="s">
        <v>295</v>
      </c>
      <c r="H21" s="461" t="s">
        <v>111</v>
      </c>
      <c r="I21" s="46" t="s">
        <v>24</v>
      </c>
      <c r="J21" s="318" t="s">
        <v>3738</v>
      </c>
      <c r="K21" s="318" t="s">
        <v>3739</v>
      </c>
      <c r="L21" s="318" t="s">
        <v>3739</v>
      </c>
      <c r="M21" s="318" t="str">
        <f t="shared" si="1"/>
        <v>Não</v>
      </c>
      <c r="N21" s="558">
        <v>45001.0</v>
      </c>
      <c r="O21" s="509"/>
      <c r="P21" s="163" t="s">
        <v>23</v>
      </c>
      <c r="Q21" s="559">
        <v>0.008</v>
      </c>
      <c r="R21" s="168"/>
      <c r="S21" s="168"/>
      <c r="T21" s="163" t="s">
        <v>113</v>
      </c>
      <c r="U21" s="13" t="s">
        <v>2791</v>
      </c>
      <c r="V21" s="9"/>
      <c r="W21" s="163"/>
      <c r="X21" s="163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2312</v>
      </c>
      <c r="C22" s="562" t="s">
        <v>2310</v>
      </c>
      <c r="D22" s="564" t="s">
        <v>3782</v>
      </c>
      <c r="E22" s="318" t="s">
        <v>18</v>
      </c>
      <c r="F22" s="93" t="s">
        <v>29</v>
      </c>
      <c r="G22" s="510" t="s">
        <v>167</v>
      </c>
      <c r="H22" s="461" t="s">
        <v>186</v>
      </c>
      <c r="I22" s="46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5" t="s">
        <v>23</v>
      </c>
      <c r="Q22" s="566">
        <v>0.008</v>
      </c>
      <c r="R22" s="74"/>
      <c r="S22" s="50"/>
      <c r="T22" s="45" t="s">
        <v>113</v>
      </c>
      <c r="U22" s="13" t="s">
        <v>29</v>
      </c>
      <c r="V22" s="9"/>
      <c r="W22" s="45"/>
      <c r="X22" s="45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4"/>
      <c r="I23" s="274"/>
      <c r="J23" s="274"/>
      <c r="K23" s="274"/>
      <c r="L23" s="274"/>
      <c r="M23" s="274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</row>
    <row r="24" ht="15.75" customHeight="1">
      <c r="A24" s="504"/>
      <c r="B24" s="504"/>
      <c r="C24" s="504"/>
      <c r="D24" s="532"/>
      <c r="E24" s="488"/>
      <c r="F24" s="488"/>
      <c r="G24" s="476"/>
      <c r="H24" s="274"/>
      <c r="I24" s="274"/>
      <c r="J24" s="274"/>
      <c r="K24" s="274"/>
      <c r="L24" s="274"/>
      <c r="M24" s="274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</row>
    <row r="25" ht="15.75" customHeight="1">
      <c r="A25" s="533"/>
      <c r="B25" s="534"/>
      <c r="C25" s="534" t="s">
        <v>2509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2510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</row>
    <row r="27" ht="15.75" customHeight="1">
      <c r="A27" s="537"/>
      <c r="B27" s="538"/>
      <c r="C27" s="538" t="s">
        <v>2511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  <c r="AO27" s="280"/>
    </row>
    <row r="28" ht="15.75" customHeight="1">
      <c r="A28" s="541"/>
      <c r="B28" s="542"/>
      <c r="C28" s="542" t="s">
        <v>2512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  <c r="AO28" s="280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0"/>
      <c r="Z29" s="280"/>
      <c r="AA29" s="280"/>
      <c r="AB29" s="280"/>
      <c r="AC29" s="280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</row>
  </sheetData>
  <autoFilter ref="$A$2:$AO$22"/>
  <customSheetViews>
    <customSheetView guid="{4EF95D9B-8C58-42B8-800A-F6D0FEC419B7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87</v>
      </c>
      <c r="G1" s="28" t="s">
        <v>89</v>
      </c>
      <c r="I1" s="26" t="s">
        <v>87</v>
      </c>
      <c r="P1" s="426" t="s">
        <v>2514</v>
      </c>
      <c r="Q1" s="427" t="s">
        <v>2513</v>
      </c>
      <c r="R1" s="30" t="s">
        <v>90</v>
      </c>
      <c r="X1" s="31" t="s">
        <v>91</v>
      </c>
    </row>
    <row r="2" ht="15.75" customHeight="1">
      <c r="A2" s="428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94</v>
      </c>
      <c r="H2" s="1" t="s">
        <v>95</v>
      </c>
      <c r="I2" s="2" t="s">
        <v>3732</v>
      </c>
      <c r="J2" s="2" t="s">
        <v>3733</v>
      </c>
      <c r="K2" s="2" t="s">
        <v>96</v>
      </c>
      <c r="L2" s="34" t="s">
        <v>97</v>
      </c>
      <c r="M2" s="34" t="s">
        <v>98</v>
      </c>
      <c r="N2" s="34" t="s">
        <v>9</v>
      </c>
      <c r="O2" s="36" t="s">
        <v>99</v>
      </c>
      <c r="P2" s="4" t="s">
        <v>101</v>
      </c>
      <c r="Q2" s="4" t="s">
        <v>102</v>
      </c>
      <c r="R2" s="2" t="s">
        <v>103</v>
      </c>
      <c r="S2" s="33" t="s">
        <v>0</v>
      </c>
      <c r="T2" s="34" t="s">
        <v>32</v>
      </c>
      <c r="U2" s="1" t="s">
        <v>104</v>
      </c>
      <c r="V2" s="3" t="s">
        <v>33</v>
      </c>
      <c r="W2" s="3" t="s">
        <v>105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3783</v>
      </c>
      <c r="B3" s="524" t="s">
        <v>3784</v>
      </c>
      <c r="C3" s="139" t="s">
        <v>16</v>
      </c>
      <c r="D3" s="318" t="s">
        <v>18</v>
      </c>
      <c r="E3" s="93" t="s">
        <v>29</v>
      </c>
      <c r="F3" s="585" t="s">
        <v>167</v>
      </c>
      <c r="G3" s="461" t="s">
        <v>111</v>
      </c>
      <c r="H3" s="46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5" t="s">
        <v>23</v>
      </c>
      <c r="O3" s="566">
        <v>0.008</v>
      </c>
      <c r="P3" s="50"/>
      <c r="Q3" s="50"/>
      <c r="R3" s="45" t="s">
        <v>113</v>
      </c>
      <c r="S3" s="90" t="s">
        <v>346</v>
      </c>
      <c r="T3" s="13" t="s">
        <v>29</v>
      </c>
      <c r="U3" s="9"/>
      <c r="V3" s="45"/>
      <c r="W3" s="45"/>
      <c r="X3" s="567"/>
      <c r="Y3" s="567"/>
      <c r="Z3" s="567"/>
      <c r="AA3" s="567"/>
      <c r="AB3" s="567"/>
      <c r="AC3" s="567"/>
      <c r="AD3" s="567"/>
      <c r="AE3" s="170"/>
    </row>
    <row r="4" ht="15.75" customHeight="1">
      <c r="A4" s="584" t="s">
        <v>3783</v>
      </c>
      <c r="B4" s="586" t="s">
        <v>940</v>
      </c>
      <c r="C4" s="576" t="s">
        <v>3785</v>
      </c>
      <c r="D4" s="318" t="s">
        <v>18</v>
      </c>
      <c r="E4" s="93" t="s">
        <v>175</v>
      </c>
      <c r="F4" s="585" t="s">
        <v>176</v>
      </c>
      <c r="G4" s="461" t="s">
        <v>111</v>
      </c>
      <c r="H4" s="46" t="s">
        <v>24</v>
      </c>
      <c r="I4" s="318"/>
      <c r="J4" s="318"/>
      <c r="K4" s="318" t="str">
        <f t="shared" si="1"/>
        <v>Não</v>
      </c>
      <c r="L4" s="565"/>
      <c r="M4" s="565"/>
      <c r="N4" s="45" t="s">
        <v>23</v>
      </c>
      <c r="O4" s="566">
        <v>0.008</v>
      </c>
      <c r="P4" s="50"/>
      <c r="Q4" s="50"/>
      <c r="R4" s="45" t="s">
        <v>113</v>
      </c>
      <c r="S4" s="90" t="s">
        <v>943</v>
      </c>
      <c r="T4" s="13" t="s">
        <v>179</v>
      </c>
      <c r="U4" s="9"/>
      <c r="V4" s="45"/>
      <c r="W4" s="45"/>
      <c r="X4" s="567"/>
      <c r="Y4" s="567"/>
      <c r="Z4" s="567"/>
      <c r="AA4" s="567"/>
      <c r="AB4" s="567"/>
      <c r="AC4" s="567"/>
      <c r="AD4" s="567"/>
      <c r="AE4" s="170"/>
    </row>
    <row r="5" ht="15.75" customHeight="1">
      <c r="A5" s="584" t="s">
        <v>3783</v>
      </c>
      <c r="B5" s="586" t="s">
        <v>940</v>
      </c>
      <c r="C5" s="576" t="s">
        <v>3785</v>
      </c>
      <c r="D5" s="318" t="s">
        <v>18</v>
      </c>
      <c r="E5" s="93" t="s">
        <v>175</v>
      </c>
      <c r="F5" s="585" t="s">
        <v>176</v>
      </c>
      <c r="G5" s="461" t="s">
        <v>206</v>
      </c>
      <c r="H5" s="46" t="s">
        <v>24</v>
      </c>
      <c r="I5" s="318"/>
      <c r="J5" s="318"/>
      <c r="K5" s="318" t="str">
        <f t="shared" si="1"/>
        <v>Não</v>
      </c>
      <c r="L5" s="565"/>
      <c r="M5" s="565"/>
      <c r="N5" s="45" t="s">
        <v>23</v>
      </c>
      <c r="O5" s="566">
        <v>0.008</v>
      </c>
      <c r="P5" s="50"/>
      <c r="Q5" s="50"/>
      <c r="R5" s="45" t="s">
        <v>113</v>
      </c>
      <c r="S5" s="90" t="s">
        <v>943</v>
      </c>
      <c r="T5" s="13" t="s">
        <v>179</v>
      </c>
      <c r="U5" s="9"/>
      <c r="V5" s="45"/>
      <c r="W5" s="45"/>
      <c r="X5" s="567"/>
      <c r="Y5" s="567"/>
      <c r="Z5" s="567"/>
      <c r="AA5" s="567"/>
      <c r="AB5" s="567"/>
      <c r="AC5" s="567"/>
      <c r="AD5" s="567"/>
      <c r="AE5" s="170"/>
    </row>
    <row r="6" ht="15.75" customHeight="1">
      <c r="A6" s="584" t="s">
        <v>3783</v>
      </c>
      <c r="B6" s="584" t="s">
        <v>1562</v>
      </c>
      <c r="C6" s="139" t="s">
        <v>3786</v>
      </c>
      <c r="D6" s="318" t="s">
        <v>18</v>
      </c>
      <c r="E6" s="93" t="s">
        <v>175</v>
      </c>
      <c r="F6" s="585" t="s">
        <v>176</v>
      </c>
      <c r="G6" s="461" t="s">
        <v>111</v>
      </c>
      <c r="H6" s="46" t="s">
        <v>24</v>
      </c>
      <c r="I6" s="318"/>
      <c r="J6" s="318"/>
      <c r="K6" s="318" t="str">
        <f t="shared" si="1"/>
        <v>Não</v>
      </c>
      <c r="L6" s="565"/>
      <c r="M6" s="564"/>
      <c r="N6" s="45" t="s">
        <v>23</v>
      </c>
      <c r="O6" s="566">
        <v>0.008</v>
      </c>
      <c r="P6" s="50"/>
      <c r="Q6" s="50"/>
      <c r="R6" s="45" t="s">
        <v>113</v>
      </c>
      <c r="S6" s="90" t="s">
        <v>1565</v>
      </c>
      <c r="T6" s="13" t="s">
        <v>179</v>
      </c>
      <c r="U6" s="9"/>
      <c r="V6" s="45"/>
      <c r="W6" s="45"/>
      <c r="X6" s="567"/>
      <c r="Y6" s="567"/>
      <c r="Z6" s="567"/>
      <c r="AA6" s="567"/>
      <c r="AB6" s="567"/>
      <c r="AC6" s="567"/>
      <c r="AD6" s="567"/>
      <c r="AE6" s="170"/>
    </row>
    <row r="7" ht="15.75" customHeight="1">
      <c r="A7" s="504"/>
      <c r="B7" s="504"/>
      <c r="C7" s="532"/>
      <c r="D7" s="488"/>
      <c r="E7" s="488"/>
      <c r="F7" s="476"/>
      <c r="G7" s="274"/>
      <c r="H7" s="274"/>
      <c r="I7" s="274"/>
      <c r="J7" s="274"/>
      <c r="K7" s="274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0"/>
      <c r="Y7" s="280"/>
      <c r="Z7" s="280"/>
      <c r="AA7" s="280"/>
      <c r="AB7" s="280"/>
      <c r="AC7" s="280"/>
      <c r="AD7" s="280"/>
      <c r="AE7" s="280"/>
    </row>
    <row r="8" ht="15.75" customHeight="1">
      <c r="A8" s="533"/>
      <c r="B8" s="534" t="s">
        <v>2509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5">
        <f t="shared" ref="X8:AE8" si="2">SUM(X3:X7)</f>
        <v>0</v>
      </c>
      <c r="Y8" s="285">
        <f t="shared" si="2"/>
        <v>0</v>
      </c>
      <c r="Z8" s="285">
        <f t="shared" si="2"/>
        <v>0</v>
      </c>
      <c r="AA8" s="285">
        <f t="shared" si="2"/>
        <v>0</v>
      </c>
      <c r="AB8" s="285">
        <f t="shared" si="2"/>
        <v>0</v>
      </c>
      <c r="AC8" s="285">
        <f t="shared" si="2"/>
        <v>0</v>
      </c>
      <c r="AD8" s="285">
        <f t="shared" si="2"/>
        <v>0</v>
      </c>
      <c r="AE8" s="285">
        <f t="shared" si="2"/>
        <v>0</v>
      </c>
    </row>
    <row r="9" ht="15.75" customHeight="1">
      <c r="A9" s="537"/>
      <c r="B9" s="538" t="s">
        <v>2510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0"/>
      <c r="Y9" s="280"/>
      <c r="Z9" s="280"/>
      <c r="AA9" s="280"/>
      <c r="AB9" s="280"/>
      <c r="AC9" s="280"/>
      <c r="AD9" s="280"/>
      <c r="AE9" s="280"/>
    </row>
    <row r="10" ht="15.75" customHeight="1">
      <c r="A10" s="537"/>
      <c r="B10" s="538" t="s">
        <v>2511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0"/>
      <c r="Y10" s="280"/>
      <c r="Z10" s="280"/>
      <c r="AA10" s="280"/>
      <c r="AB10" s="280"/>
      <c r="AC10" s="280"/>
      <c r="AD10" s="280"/>
      <c r="AE10" s="280"/>
    </row>
    <row r="11" ht="15.75" customHeight="1">
      <c r="A11" s="541"/>
      <c r="B11" s="542" t="s">
        <v>2512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0"/>
      <c r="Y11" s="280"/>
      <c r="Z11" s="280"/>
      <c r="AA11" s="280"/>
      <c r="AB11" s="280"/>
      <c r="AC11" s="280"/>
      <c r="AD11" s="280"/>
      <c r="AE11" s="280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0"/>
      <c r="Y12" s="280"/>
      <c r="Z12" s="280"/>
      <c r="AA12" s="280"/>
      <c r="AB12" s="280"/>
      <c r="AC12" s="280"/>
      <c r="AD12" s="280"/>
      <c r="AE12" s="280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0"/>
      <c r="Y13" s="280"/>
      <c r="Z13" s="280"/>
      <c r="AA13" s="280"/>
      <c r="AB13" s="280"/>
      <c r="AC13" s="280"/>
      <c r="AD13" s="280"/>
      <c r="AE13" s="280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0"/>
      <c r="Y14" s="280"/>
      <c r="Z14" s="280"/>
      <c r="AA14" s="280"/>
      <c r="AB14" s="280"/>
      <c r="AC14" s="280"/>
      <c r="AD14" s="280"/>
      <c r="AE14" s="28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31</v>
      </c>
      <c r="C1" s="588" t="s">
        <v>92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2516</v>
      </c>
      <c r="I1" s="591" t="s">
        <v>3787</v>
      </c>
      <c r="J1" s="590" t="s">
        <v>94</v>
      </c>
      <c r="K1" s="591" t="s">
        <v>2517</v>
      </c>
      <c r="L1" s="588" t="s">
        <v>3788</v>
      </c>
      <c r="M1" s="589" t="s">
        <v>97</v>
      </c>
      <c r="N1" s="588" t="s">
        <v>98</v>
      </c>
      <c r="O1" s="589" t="s">
        <v>9</v>
      </c>
      <c r="P1" s="592" t="s">
        <v>99</v>
      </c>
      <c r="Q1" s="593" t="s">
        <v>3789</v>
      </c>
      <c r="R1" s="594" t="s">
        <v>3790</v>
      </c>
      <c r="S1" s="595" t="s">
        <v>3791</v>
      </c>
      <c r="T1" s="595" t="s">
        <v>2520</v>
      </c>
      <c r="U1" s="596" t="s">
        <v>2522</v>
      </c>
      <c r="V1" s="589" t="s">
        <v>32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3792</v>
      </c>
    </row>
    <row r="2" ht="15.75" customHeight="1">
      <c r="A2" s="182" t="s">
        <v>3793</v>
      </c>
      <c r="B2" s="78" t="s">
        <v>3794</v>
      </c>
      <c r="C2" s="524" t="s">
        <v>3795</v>
      </c>
      <c r="D2" s="564">
        <v>4926548.0</v>
      </c>
      <c r="E2" s="510" t="s">
        <v>18</v>
      </c>
      <c r="F2" s="599" t="s">
        <v>29</v>
      </c>
      <c r="G2" s="510" t="s">
        <v>949</v>
      </c>
      <c r="H2" s="510" t="str">
        <f>IFERROR(VLOOKUP(G2,'Cadastro de assessores'!A:B,2,FALSE),"Não Cadastrado")</f>
        <v>14739</v>
      </c>
      <c r="I2" s="510"/>
      <c r="J2" s="51" t="s">
        <v>3796</v>
      </c>
      <c r="K2" s="520" t="s">
        <v>111</v>
      </c>
      <c r="L2" s="600">
        <v>44475.0</v>
      </c>
      <c r="M2" s="601">
        <v>44482.0</v>
      </c>
      <c r="N2" s="564"/>
      <c r="O2" s="564" t="s">
        <v>3797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113</v>
      </c>
      <c r="U2" s="520" t="s">
        <v>3332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82" t="s">
        <v>3793</v>
      </c>
      <c r="B3" s="78" t="s">
        <v>3798</v>
      </c>
      <c r="C3" s="606" t="s">
        <v>3799</v>
      </c>
      <c r="D3" s="520">
        <v>4653733.0</v>
      </c>
      <c r="E3" s="520" t="s">
        <v>18</v>
      </c>
      <c r="F3" s="520" t="s">
        <v>29</v>
      </c>
      <c r="G3" s="520" t="s">
        <v>3800</v>
      </c>
      <c r="H3" s="520" t="str">
        <f>IFERROR(VLOOKUP(G3,'Cadastro de assessores'!A:B,2,FALSE),"Não Cadastrado")</f>
        <v>17679</v>
      </c>
      <c r="I3" s="520"/>
      <c r="J3" s="51" t="s">
        <v>186</v>
      </c>
      <c r="K3" s="520" t="s">
        <v>2540</v>
      </c>
      <c r="L3" s="607">
        <v>44186.0</v>
      </c>
      <c r="M3" s="607">
        <v>44186.0</v>
      </c>
      <c r="N3" s="608">
        <v>44456.0</v>
      </c>
      <c r="O3" s="520" t="s">
        <v>3801</v>
      </c>
      <c r="P3" s="602">
        <v>0.015</v>
      </c>
      <c r="Q3" s="609" t="s">
        <v>3802</v>
      </c>
      <c r="R3" s="603"/>
      <c r="S3" s="520" t="str">
        <f t="shared" si="1"/>
        <v/>
      </c>
      <c r="T3" s="520" t="s">
        <v>113</v>
      </c>
      <c r="U3" s="520" t="s">
        <v>2600</v>
      </c>
      <c r="V3" s="520" t="s">
        <v>29</v>
      </c>
      <c r="W3" s="604" t="s">
        <v>3803</v>
      </c>
      <c r="X3" s="604" t="s">
        <v>3803</v>
      </c>
      <c r="Y3" s="604" t="s">
        <v>3803</v>
      </c>
      <c r="Z3" s="604" t="s">
        <v>3803</v>
      </c>
      <c r="AA3" s="604" t="s">
        <v>3803</v>
      </c>
      <c r="AB3" s="604" t="s">
        <v>3803</v>
      </c>
      <c r="AC3" s="604" t="s">
        <v>3803</v>
      </c>
      <c r="AD3" s="604" t="s">
        <v>3803</v>
      </c>
      <c r="AE3" s="604" t="s">
        <v>3803</v>
      </c>
      <c r="AF3" s="604" t="s">
        <v>3803</v>
      </c>
      <c r="AG3" s="604" t="s">
        <v>3803</v>
      </c>
      <c r="AH3" s="604" t="s">
        <v>3803</v>
      </c>
      <c r="AI3" s="604" t="s">
        <v>3803</v>
      </c>
      <c r="AJ3" s="604" t="s">
        <v>3803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2543</v>
      </c>
      <c r="BE3" s="448" t="s">
        <v>2543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82" t="s">
        <v>3793</v>
      </c>
      <c r="B4" s="78" t="s">
        <v>3804</v>
      </c>
      <c r="C4" s="610" t="s">
        <v>3805</v>
      </c>
      <c r="D4" s="510">
        <v>4084071.0</v>
      </c>
      <c r="E4" s="510" t="s">
        <v>18</v>
      </c>
      <c r="F4" s="510" t="s">
        <v>29</v>
      </c>
      <c r="G4" s="510" t="s">
        <v>3806</v>
      </c>
      <c r="H4" s="510">
        <f>IFERROR(VLOOKUP(G4,'Cadastro de assessores'!A:B,2,FALSE),"Não Cadastrado")</f>
        <v>12336</v>
      </c>
      <c r="I4" s="510"/>
      <c r="J4" s="51" t="s">
        <v>3796</v>
      </c>
      <c r="K4" s="520" t="s">
        <v>111</v>
      </c>
      <c r="L4" s="600">
        <v>44323.0</v>
      </c>
      <c r="M4" s="600">
        <v>44326.0</v>
      </c>
      <c r="N4" s="520"/>
      <c r="O4" s="564" t="s">
        <v>3807</v>
      </c>
      <c r="P4" s="566">
        <v>0.007</v>
      </c>
      <c r="Q4" s="611"/>
      <c r="R4" s="603"/>
      <c r="S4" s="520" t="str">
        <f t="shared" si="1"/>
        <v>Não Qualificado</v>
      </c>
      <c r="T4" s="520" t="s">
        <v>113</v>
      </c>
      <c r="U4" s="520" t="s">
        <v>2788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82" t="s">
        <v>3793</v>
      </c>
      <c r="B5" s="78" t="s">
        <v>132</v>
      </c>
      <c r="C5" s="562" t="s">
        <v>3808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1" t="s">
        <v>3796</v>
      </c>
      <c r="K5" s="520" t="s">
        <v>111</v>
      </c>
      <c r="L5" s="613">
        <v>44642.0</v>
      </c>
      <c r="M5" s="613">
        <v>44642.0</v>
      </c>
      <c r="N5" s="564"/>
      <c r="O5" s="564" t="s">
        <v>3809</v>
      </c>
      <c r="P5" s="602">
        <v>0.012</v>
      </c>
      <c r="Q5" s="611" t="s">
        <v>3810</v>
      </c>
      <c r="R5" s="603"/>
      <c r="S5" s="520" t="str">
        <f t="shared" si="1"/>
        <v>Não Qualificado</v>
      </c>
      <c r="T5" s="520" t="s">
        <v>113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82" t="s">
        <v>3793</v>
      </c>
      <c r="B6" s="78" t="s">
        <v>3811</v>
      </c>
      <c r="C6" s="614" t="s">
        <v>3812</v>
      </c>
      <c r="D6" s="615">
        <v>4442405.0</v>
      </c>
      <c r="E6" s="510" t="s">
        <v>18</v>
      </c>
      <c r="F6" s="510" t="s">
        <v>19</v>
      </c>
      <c r="G6" s="510" t="s">
        <v>257</v>
      </c>
      <c r="H6" s="510" t="str">
        <f>IFERROR(VLOOKUP(G6,'Cadastro de assessores'!A:B,2,FALSE),"Não Cadastrado")</f>
        <v>18009</v>
      </c>
      <c r="I6" s="510"/>
      <c r="J6" s="51" t="s">
        <v>3796</v>
      </c>
      <c r="K6" s="520" t="s">
        <v>111</v>
      </c>
      <c r="L6" s="600">
        <v>44084.0</v>
      </c>
      <c r="M6" s="600">
        <v>44084.0</v>
      </c>
      <c r="N6" s="520"/>
      <c r="O6" s="520" t="s">
        <v>3813</v>
      </c>
      <c r="P6" s="602">
        <v>0.025</v>
      </c>
      <c r="Q6" s="611" t="s">
        <v>3814</v>
      </c>
      <c r="R6" s="603"/>
      <c r="S6" s="520" t="str">
        <f t="shared" si="1"/>
        <v>Não Qualificado</v>
      </c>
      <c r="T6" s="520" t="s">
        <v>113</v>
      </c>
      <c r="U6" s="520" t="s">
        <v>2579</v>
      </c>
      <c r="V6" s="520" t="s">
        <v>29</v>
      </c>
      <c r="W6" s="604" t="s">
        <v>3803</v>
      </c>
      <c r="X6" s="604" t="s">
        <v>3803</v>
      </c>
      <c r="Y6" s="604" t="s">
        <v>3803</v>
      </c>
      <c r="Z6" s="604" t="s">
        <v>3803</v>
      </c>
      <c r="AA6" s="604" t="s">
        <v>3803</v>
      </c>
      <c r="AB6" s="604" t="s">
        <v>3803</v>
      </c>
      <c r="AC6" s="604" t="s">
        <v>3803</v>
      </c>
      <c r="AD6" s="604" t="s">
        <v>3803</v>
      </c>
      <c r="AE6" s="604" t="s">
        <v>3803</v>
      </c>
      <c r="AF6" s="604" t="s">
        <v>3803</v>
      </c>
      <c r="AG6" s="604" t="s">
        <v>3803</v>
      </c>
      <c r="AH6" s="604" t="s">
        <v>3815</v>
      </c>
      <c r="AI6" s="604" t="s">
        <v>3816</v>
      </c>
      <c r="AJ6" s="604" t="s">
        <v>3817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82" t="s">
        <v>3793</v>
      </c>
      <c r="B7" s="78" t="s">
        <v>3704</v>
      </c>
      <c r="C7" s="610" t="s">
        <v>3703</v>
      </c>
      <c r="D7" s="510">
        <v>4461647.0</v>
      </c>
      <c r="E7" s="510" t="s">
        <v>18</v>
      </c>
      <c r="F7" s="510" t="s">
        <v>29</v>
      </c>
      <c r="G7" s="510" t="s">
        <v>142</v>
      </c>
      <c r="H7" s="510">
        <f>IFERROR(VLOOKUP(G7,'Cadastro de assessores'!A:B,2,FALSE),"Não Cadastrado")</f>
        <v>12332</v>
      </c>
      <c r="I7" s="510"/>
      <c r="J7" s="51" t="s">
        <v>3796</v>
      </c>
      <c r="K7" s="520" t="s">
        <v>111</v>
      </c>
      <c r="L7" s="600">
        <v>44090.0</v>
      </c>
      <c r="M7" s="600">
        <v>44092.0</v>
      </c>
      <c r="N7" s="520"/>
      <c r="O7" s="520" t="s">
        <v>3809</v>
      </c>
      <c r="P7" s="602">
        <v>0.012</v>
      </c>
      <c r="Q7" s="611" t="s">
        <v>3818</v>
      </c>
      <c r="R7" s="603"/>
      <c r="S7" s="520" t="str">
        <f t="shared" si="1"/>
        <v/>
      </c>
      <c r="T7" s="520" t="s">
        <v>113</v>
      </c>
      <c r="U7" s="520" t="s">
        <v>2568</v>
      </c>
      <c r="V7" s="520" t="s">
        <v>29</v>
      </c>
      <c r="W7" s="604" t="s">
        <v>3803</v>
      </c>
      <c r="X7" s="604" t="s">
        <v>3803</v>
      </c>
      <c r="Y7" s="604" t="s">
        <v>3803</v>
      </c>
      <c r="Z7" s="604" t="s">
        <v>3803</v>
      </c>
      <c r="AA7" s="604" t="s">
        <v>3803</v>
      </c>
      <c r="AB7" s="604" t="s">
        <v>3803</v>
      </c>
      <c r="AC7" s="604" t="s">
        <v>3803</v>
      </c>
      <c r="AD7" s="604" t="s">
        <v>3803</v>
      </c>
      <c r="AE7" s="604" t="s">
        <v>3803</v>
      </c>
      <c r="AF7" s="604" t="s">
        <v>3803</v>
      </c>
      <c r="AG7" s="604" t="s">
        <v>3803</v>
      </c>
      <c r="AH7" s="604" t="s">
        <v>3819</v>
      </c>
      <c r="AI7" s="604" t="s">
        <v>3820</v>
      </c>
      <c r="AJ7" s="604" t="s">
        <v>3821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82" t="s">
        <v>3793</v>
      </c>
      <c r="B8" s="78" t="s">
        <v>3704</v>
      </c>
      <c r="C8" s="610" t="s">
        <v>3703</v>
      </c>
      <c r="D8" s="510">
        <v>3345620.0</v>
      </c>
      <c r="E8" s="510" t="s">
        <v>18</v>
      </c>
      <c r="F8" s="510" t="s">
        <v>29</v>
      </c>
      <c r="G8" s="510" t="s">
        <v>142</v>
      </c>
      <c r="H8" s="510">
        <f>IFERROR(VLOOKUP(G8,'Cadastro de assessores'!A:B,2,FALSE),"Não Cadastrado")</f>
        <v>12332</v>
      </c>
      <c r="I8" s="510"/>
      <c r="J8" s="46" t="s">
        <v>111</v>
      </c>
      <c r="K8" s="520"/>
      <c r="L8" s="600"/>
      <c r="M8" s="600">
        <v>44960.0</v>
      </c>
      <c r="N8" s="520"/>
      <c r="O8" s="520" t="s">
        <v>3807</v>
      </c>
      <c r="P8" s="602">
        <v>0.01</v>
      </c>
      <c r="Q8" s="611"/>
      <c r="R8" s="603"/>
      <c r="S8" s="520"/>
      <c r="T8" s="520"/>
      <c r="U8" s="520"/>
      <c r="V8" s="520" t="s">
        <v>497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82" t="s">
        <v>3793</v>
      </c>
      <c r="B9" s="78" t="s">
        <v>3822</v>
      </c>
      <c r="C9" s="606" t="s">
        <v>3823</v>
      </c>
      <c r="D9" s="510">
        <v>3679808.0</v>
      </c>
      <c r="E9" s="510" t="s">
        <v>18</v>
      </c>
      <c r="F9" s="510" t="s">
        <v>19</v>
      </c>
      <c r="G9" s="510" t="s">
        <v>1784</v>
      </c>
      <c r="H9" s="510">
        <f>IFERROR(VLOOKUP(G9,'Cadastro de assessores'!A:B,2,FALSE),"Não Cadastrado")</f>
        <v>12350</v>
      </c>
      <c r="I9" s="510" t="s">
        <v>3824</v>
      </c>
      <c r="J9" s="51" t="s">
        <v>3796</v>
      </c>
      <c r="K9" s="520"/>
      <c r="L9" s="600"/>
      <c r="M9" s="600"/>
      <c r="N9" s="520"/>
      <c r="O9" s="520" t="s">
        <v>3801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82" t="s">
        <v>3793</v>
      </c>
      <c r="B10" s="78" t="s">
        <v>143</v>
      </c>
      <c r="C10" s="606" t="s">
        <v>140</v>
      </c>
      <c r="D10" s="510">
        <v>2204868.0</v>
      </c>
      <c r="E10" s="510" t="s">
        <v>18</v>
      </c>
      <c r="F10" s="510" t="s">
        <v>29</v>
      </c>
      <c r="G10" s="510" t="s">
        <v>2191</v>
      </c>
      <c r="H10" s="510" t="str">
        <f>IFERROR(VLOOKUP(G10,'Cadastro de assessores'!A:B,2,FALSE),"Não Cadastrado")</f>
        <v>18256</v>
      </c>
      <c r="I10" s="510"/>
      <c r="J10" s="51" t="s">
        <v>3796</v>
      </c>
      <c r="K10" s="520" t="s">
        <v>111</v>
      </c>
      <c r="L10" s="600">
        <v>44252.0</v>
      </c>
      <c r="M10" s="600">
        <v>44252.0</v>
      </c>
      <c r="N10" s="520"/>
      <c r="O10" s="520" t="s">
        <v>3801</v>
      </c>
      <c r="P10" s="602">
        <v>0.015</v>
      </c>
      <c r="Q10" s="611" t="s">
        <v>3825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113</v>
      </c>
      <c r="U10" s="520" t="s">
        <v>2542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82" t="s">
        <v>3793</v>
      </c>
      <c r="B11" s="78" t="s">
        <v>3826</v>
      </c>
      <c r="C11" s="562" t="s">
        <v>3827</v>
      </c>
      <c r="D11" s="564">
        <v>2697792.0</v>
      </c>
      <c r="E11" s="520" t="s">
        <v>18</v>
      </c>
      <c r="F11" s="520" t="s">
        <v>29</v>
      </c>
      <c r="G11" s="520" t="s">
        <v>3683</v>
      </c>
      <c r="H11" s="520" t="str">
        <f>IFERROR(VLOOKUP(G11,'Cadastro de assessores'!A:B,2,FALSE),"Não Cadastrado")</f>
        <v>18266</v>
      </c>
      <c r="I11" s="520"/>
      <c r="J11" s="51" t="s">
        <v>186</v>
      </c>
      <c r="K11" s="520" t="s">
        <v>2540</v>
      </c>
      <c r="L11" s="608">
        <v>44302.0</v>
      </c>
      <c r="M11" s="608">
        <v>44302.0</v>
      </c>
      <c r="N11" s="608">
        <v>44473.0</v>
      </c>
      <c r="O11" s="520" t="s">
        <v>3813</v>
      </c>
      <c r="P11" s="602">
        <v>0.025</v>
      </c>
      <c r="Q11" s="609" t="s">
        <v>3828</v>
      </c>
      <c r="R11" s="603"/>
      <c r="S11" s="520" t="str">
        <f t="shared" si="2"/>
        <v/>
      </c>
      <c r="T11" s="520" t="s">
        <v>113</v>
      </c>
      <c r="U11" s="520" t="s">
        <v>3829</v>
      </c>
      <c r="V11" s="520" t="s">
        <v>3830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2543</v>
      </c>
      <c r="BE11" s="448" t="s">
        <v>2543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82" t="s">
        <v>3793</v>
      </c>
      <c r="B12" s="78" t="s">
        <v>3831</v>
      </c>
      <c r="C12" s="606" t="s">
        <v>3832</v>
      </c>
      <c r="D12" s="520">
        <v>4447856.0</v>
      </c>
      <c r="E12" s="520" t="s">
        <v>56</v>
      </c>
      <c r="F12" s="520" t="s">
        <v>29</v>
      </c>
      <c r="G12" s="520" t="s">
        <v>3636</v>
      </c>
      <c r="H12" s="520" t="str">
        <f>IFERROR(VLOOKUP(G12,'Cadastro de assessores'!A:B,2,FALSE),"Não Cadastrado")</f>
        <v>14574</v>
      </c>
      <c r="I12" s="520"/>
      <c r="J12" s="51" t="s">
        <v>186</v>
      </c>
      <c r="K12" s="520" t="s">
        <v>2540</v>
      </c>
      <c r="L12" s="608">
        <v>44085.0</v>
      </c>
      <c r="M12" s="608">
        <v>44085.0</v>
      </c>
      <c r="N12" s="608">
        <v>44396.0</v>
      </c>
      <c r="O12" s="520" t="s">
        <v>3809</v>
      </c>
      <c r="P12" s="602">
        <v>0.012</v>
      </c>
      <c r="Q12" s="609" t="s">
        <v>3833</v>
      </c>
      <c r="R12" s="603"/>
      <c r="S12" s="520" t="str">
        <f t="shared" si="2"/>
        <v/>
      </c>
      <c r="T12" s="520" t="s">
        <v>113</v>
      </c>
      <c r="U12" s="520" t="s">
        <v>2591</v>
      </c>
      <c r="V12" s="520" t="s">
        <v>29</v>
      </c>
      <c r="W12" s="604" t="s">
        <v>3803</v>
      </c>
      <c r="X12" s="604" t="s">
        <v>3803</v>
      </c>
      <c r="Y12" s="604" t="s">
        <v>3803</v>
      </c>
      <c r="Z12" s="604" t="s">
        <v>3803</v>
      </c>
      <c r="AA12" s="604" t="s">
        <v>3803</v>
      </c>
      <c r="AB12" s="604" t="s">
        <v>3803</v>
      </c>
      <c r="AC12" s="604" t="s">
        <v>3803</v>
      </c>
      <c r="AD12" s="604" t="s">
        <v>3803</v>
      </c>
      <c r="AE12" s="604" t="s">
        <v>3803</v>
      </c>
      <c r="AF12" s="604" t="s">
        <v>3803</v>
      </c>
      <c r="AG12" s="604" t="s">
        <v>3803</v>
      </c>
      <c r="AH12" s="604" t="s">
        <v>3834</v>
      </c>
      <c r="AI12" s="604" t="s">
        <v>3835</v>
      </c>
      <c r="AJ12" s="604" t="s">
        <v>3836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2543</v>
      </c>
      <c r="BE12" s="448" t="s">
        <v>2543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82" t="s">
        <v>3793</v>
      </c>
      <c r="B13" s="78" t="s">
        <v>3837</v>
      </c>
      <c r="C13" s="562" t="s">
        <v>3838</v>
      </c>
      <c r="D13" s="612">
        <v>8227775.0</v>
      </c>
      <c r="E13" s="510" t="s">
        <v>18</v>
      </c>
      <c r="F13" s="510" t="s">
        <v>29</v>
      </c>
      <c r="G13" s="510" t="s">
        <v>167</v>
      </c>
      <c r="H13" s="510">
        <f>IFERROR(VLOOKUP(G13,'Cadastro de assessores'!A:B,2,FALSE),"Não Cadastrado")</f>
        <v>12344</v>
      </c>
      <c r="I13" s="510"/>
      <c r="J13" s="51" t="s">
        <v>3796</v>
      </c>
      <c r="K13" s="520" t="s">
        <v>111</v>
      </c>
      <c r="L13" s="613">
        <v>44652.0</v>
      </c>
      <c r="M13" s="613">
        <v>44652.0</v>
      </c>
      <c r="N13" s="564"/>
      <c r="O13" s="564" t="s">
        <v>3807</v>
      </c>
      <c r="P13" s="566">
        <v>0.007</v>
      </c>
      <c r="Q13" s="611"/>
      <c r="R13" s="603"/>
      <c r="S13" s="520"/>
      <c r="T13" s="520" t="s">
        <v>113</v>
      </c>
      <c r="U13" s="520" t="s">
        <v>2579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82" t="s">
        <v>3793</v>
      </c>
      <c r="B14" s="78" t="s">
        <v>3839</v>
      </c>
      <c r="C14" s="562" t="s">
        <v>3840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3824</v>
      </c>
      <c r="J14" s="51" t="s">
        <v>3796</v>
      </c>
      <c r="K14" s="520" t="s">
        <v>111</v>
      </c>
      <c r="L14" s="613">
        <v>44453.0</v>
      </c>
      <c r="M14" s="613">
        <v>44609.0</v>
      </c>
      <c r="N14" s="616"/>
      <c r="O14" s="616" t="s">
        <v>3809</v>
      </c>
      <c r="P14" s="602">
        <v>0.012</v>
      </c>
      <c r="Q14" s="611" t="s">
        <v>3841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113</v>
      </c>
      <c r="U14" s="520" t="s">
        <v>2629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82" t="s">
        <v>3793</v>
      </c>
      <c r="B15" s="78" t="s">
        <v>188</v>
      </c>
      <c r="C15" s="562" t="s">
        <v>184</v>
      </c>
      <c r="D15" s="599">
        <v>3952119.0</v>
      </c>
      <c r="E15" s="510" t="s">
        <v>18</v>
      </c>
      <c r="F15" s="510" t="s">
        <v>29</v>
      </c>
      <c r="G15" s="510" t="s">
        <v>2907</v>
      </c>
      <c r="H15" s="510" t="str">
        <f>IFERROR(VLOOKUP(G15,'Cadastro de assessores'!A:B,2,FALSE),"Não Cadastrado")</f>
        <v>13444</v>
      </c>
      <c r="I15" s="510"/>
      <c r="J15" s="51" t="s">
        <v>3796</v>
      </c>
      <c r="K15" s="520" t="s">
        <v>111</v>
      </c>
      <c r="L15" s="600">
        <v>44335.0</v>
      </c>
      <c r="M15" s="600">
        <v>44335.0</v>
      </c>
      <c r="N15" s="564"/>
      <c r="O15" s="564" t="s">
        <v>3842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113</v>
      </c>
      <c r="U15" s="520" t="s">
        <v>2600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82" t="s">
        <v>3793</v>
      </c>
      <c r="B16" s="78" t="s">
        <v>3843</v>
      </c>
      <c r="C16" s="131" t="s">
        <v>3844</v>
      </c>
      <c r="D16" s="564">
        <v>7435703.0</v>
      </c>
      <c r="E16" s="520" t="s">
        <v>18</v>
      </c>
      <c r="F16" s="509" t="s">
        <v>19</v>
      </c>
      <c r="G16" s="520" t="s">
        <v>257</v>
      </c>
      <c r="H16" s="520" t="str">
        <f>IFERROR(VLOOKUP(G16,'Cadastro de assessores'!A:B,2,FALSE),"Não Cadastrado")</f>
        <v>18009</v>
      </c>
      <c r="I16" s="520" t="s">
        <v>3824</v>
      </c>
      <c r="J16" s="51" t="s">
        <v>186</v>
      </c>
      <c r="K16" s="520"/>
      <c r="L16" s="607">
        <v>44547.0</v>
      </c>
      <c r="M16" s="607">
        <v>44547.0</v>
      </c>
      <c r="N16" s="565">
        <v>44664.0</v>
      </c>
      <c r="O16" s="564" t="s">
        <v>3813</v>
      </c>
      <c r="P16" s="602">
        <v>0.025</v>
      </c>
      <c r="Q16" s="609" t="s">
        <v>3845</v>
      </c>
      <c r="R16" s="603"/>
      <c r="S16" s="520" t="str">
        <f t="shared" si="3"/>
        <v>Não Qualificado</v>
      </c>
      <c r="T16" s="520" t="s">
        <v>113</v>
      </c>
      <c r="U16" s="520" t="s">
        <v>2596</v>
      </c>
      <c r="V16" s="564" t="s">
        <v>60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2543</v>
      </c>
      <c r="BE16" s="448" t="s">
        <v>2543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82" t="s">
        <v>3793</v>
      </c>
      <c r="B17" s="78" t="s">
        <v>211</v>
      </c>
      <c r="C17" s="606" t="s">
        <v>208</v>
      </c>
      <c r="D17" s="520">
        <v>4831456.0</v>
      </c>
      <c r="E17" s="510" t="s">
        <v>56</v>
      </c>
      <c r="F17" s="510" t="s">
        <v>29</v>
      </c>
      <c r="G17" s="510" t="s">
        <v>3846</v>
      </c>
      <c r="H17" s="510" t="str">
        <f>IFERROR(VLOOKUP(G17,'Cadastro de assessores'!A:B,2,FALSE),"Não Cadastrado")</f>
        <v>12624</v>
      </c>
      <c r="I17" s="510"/>
      <c r="J17" s="51" t="s">
        <v>3796</v>
      </c>
      <c r="K17" s="520" t="s">
        <v>111</v>
      </c>
      <c r="L17" s="600">
        <v>44231.0</v>
      </c>
      <c r="M17" s="600">
        <v>44231.0</v>
      </c>
      <c r="N17" s="520"/>
      <c r="O17" s="520" t="s">
        <v>3813</v>
      </c>
      <c r="P17" s="602">
        <v>0.025</v>
      </c>
      <c r="Q17" s="611" t="s">
        <v>3847</v>
      </c>
      <c r="R17" s="603"/>
      <c r="S17" s="520" t="str">
        <f t="shared" si="3"/>
        <v>Não Qualificado</v>
      </c>
      <c r="T17" s="520" t="s">
        <v>113</v>
      </c>
      <c r="U17" s="520" t="s">
        <v>2552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82" t="s">
        <v>3793</v>
      </c>
      <c r="B18" s="78" t="s">
        <v>3848</v>
      </c>
      <c r="C18" s="610" t="s">
        <v>3849</v>
      </c>
      <c r="D18" s="617">
        <v>8742121.0</v>
      </c>
      <c r="E18" s="510" t="s">
        <v>18</v>
      </c>
      <c r="F18" s="510" t="s">
        <v>19</v>
      </c>
      <c r="G18" s="510" t="s">
        <v>214</v>
      </c>
      <c r="H18" s="510" t="str">
        <f>IFERROR(VLOOKUP(G18,'Cadastro de assessores'!A:B,2,FALSE),"Não Cadastrado")</f>
        <v>17831</v>
      </c>
      <c r="I18" s="510"/>
      <c r="J18" s="51" t="s">
        <v>3796</v>
      </c>
      <c r="K18" s="520" t="s">
        <v>111</v>
      </c>
      <c r="L18" s="600">
        <v>44722.0</v>
      </c>
      <c r="M18" s="600">
        <v>44729.0</v>
      </c>
      <c r="N18" s="520"/>
      <c r="O18" s="520" t="s">
        <v>3809</v>
      </c>
      <c r="P18" s="602">
        <v>0.012</v>
      </c>
      <c r="Q18" s="609"/>
      <c r="R18" s="603"/>
      <c r="S18" s="520" t="s">
        <v>124</v>
      </c>
      <c r="T18" s="520" t="s">
        <v>113</v>
      </c>
      <c r="U18" s="520" t="s">
        <v>2579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2543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82" t="s">
        <v>3793</v>
      </c>
      <c r="B19" s="78" t="s">
        <v>221</v>
      </c>
      <c r="C19" s="610" t="s">
        <v>3850</v>
      </c>
      <c r="D19" s="510">
        <v>2931994.0</v>
      </c>
      <c r="E19" s="510" t="s">
        <v>56</v>
      </c>
      <c r="F19" s="510" t="s">
        <v>29</v>
      </c>
      <c r="G19" s="510" t="s">
        <v>3851</v>
      </c>
      <c r="H19" s="510" t="str">
        <f>IFERROR(VLOOKUP(G19,'Cadastro de assessores'!A:B,2,FALSE),"Não Cadastrado")</f>
        <v>1441</v>
      </c>
      <c r="I19" s="510"/>
      <c r="J19" s="46" t="s">
        <v>111</v>
      </c>
      <c r="K19" s="520" t="s">
        <v>111</v>
      </c>
      <c r="L19" s="600">
        <v>44134.0</v>
      </c>
      <c r="M19" s="600">
        <v>44138.0</v>
      </c>
      <c r="N19" s="520"/>
      <c r="O19" s="520" t="s">
        <v>3813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113</v>
      </c>
      <c r="U19" s="520" t="s">
        <v>2579</v>
      </c>
      <c r="V19" s="520" t="s">
        <v>29</v>
      </c>
      <c r="W19" s="604" t="s">
        <v>3803</v>
      </c>
      <c r="X19" s="604" t="s">
        <v>3803</v>
      </c>
      <c r="Y19" s="604" t="s">
        <v>3803</v>
      </c>
      <c r="Z19" s="604" t="s">
        <v>3803</v>
      </c>
      <c r="AA19" s="604" t="s">
        <v>3803</v>
      </c>
      <c r="AB19" s="604" t="s">
        <v>3803</v>
      </c>
      <c r="AC19" s="604" t="s">
        <v>3803</v>
      </c>
      <c r="AD19" s="604" t="s">
        <v>3803</v>
      </c>
      <c r="AE19" s="604" t="s">
        <v>3803</v>
      </c>
      <c r="AF19" s="604" t="s">
        <v>3803</v>
      </c>
      <c r="AG19" s="604" t="s">
        <v>3803</v>
      </c>
      <c r="AH19" s="604" t="s">
        <v>3803</v>
      </c>
      <c r="AI19" s="604" t="s">
        <v>3852</v>
      </c>
      <c r="AJ19" s="604" t="s">
        <v>3853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82" t="s">
        <v>3793</v>
      </c>
      <c r="B20" s="78" t="s">
        <v>3854</v>
      </c>
      <c r="C20" s="610" t="s">
        <v>3855</v>
      </c>
      <c r="D20" s="510">
        <v>4608802.0</v>
      </c>
      <c r="E20" s="510" t="s">
        <v>2526</v>
      </c>
      <c r="F20" s="510" t="s">
        <v>29</v>
      </c>
      <c r="G20" s="510" t="s">
        <v>2526</v>
      </c>
      <c r="H20" s="510" t="str">
        <f>IFERROR(VLOOKUP(G20,'Cadastro de assessores'!A:B,2,FALSE),"Não Cadastrado")</f>
        <v>18986</v>
      </c>
      <c r="I20" s="510" t="s">
        <v>3824</v>
      </c>
      <c r="J20" s="46" t="s">
        <v>111</v>
      </c>
      <c r="K20" s="520" t="s">
        <v>111</v>
      </c>
      <c r="L20" s="601">
        <v>44158.0</v>
      </c>
      <c r="M20" s="601">
        <v>44180.0</v>
      </c>
      <c r="N20" s="520"/>
      <c r="O20" s="520" t="s">
        <v>3801</v>
      </c>
      <c r="P20" s="602">
        <v>0.015</v>
      </c>
      <c r="Q20" s="611" t="s">
        <v>3856</v>
      </c>
      <c r="R20" s="603"/>
      <c r="S20" s="520" t="str">
        <f t="shared" si="4"/>
        <v/>
      </c>
      <c r="T20" s="510" t="s">
        <v>113</v>
      </c>
      <c r="U20" s="510" t="s">
        <v>3857</v>
      </c>
      <c r="V20" s="510" t="s">
        <v>29</v>
      </c>
      <c r="W20" s="604" t="s">
        <v>3803</v>
      </c>
      <c r="X20" s="604" t="s">
        <v>3803</v>
      </c>
      <c r="Y20" s="604" t="s">
        <v>3803</v>
      </c>
      <c r="Z20" s="604" t="s">
        <v>3803</v>
      </c>
      <c r="AA20" s="604" t="s">
        <v>3803</v>
      </c>
      <c r="AB20" s="604" t="s">
        <v>3803</v>
      </c>
      <c r="AC20" s="604" t="s">
        <v>3803</v>
      </c>
      <c r="AD20" s="604" t="s">
        <v>3803</v>
      </c>
      <c r="AE20" s="604" t="s">
        <v>3803</v>
      </c>
      <c r="AF20" s="604" t="s">
        <v>3803</v>
      </c>
      <c r="AG20" s="604" t="s">
        <v>3803</v>
      </c>
      <c r="AH20" s="604" t="s">
        <v>3803</v>
      </c>
      <c r="AI20" s="604" t="s">
        <v>3803</v>
      </c>
      <c r="AJ20" s="604" t="s">
        <v>3803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82" t="s">
        <v>3793</v>
      </c>
      <c r="B21" s="78" t="s">
        <v>3858</v>
      </c>
      <c r="C21" s="610" t="s">
        <v>3859</v>
      </c>
      <c r="D21" s="510">
        <v>4441469.0</v>
      </c>
      <c r="E21" s="510" t="s">
        <v>56</v>
      </c>
      <c r="F21" s="510" t="s">
        <v>29</v>
      </c>
      <c r="G21" s="510" t="s">
        <v>3860</v>
      </c>
      <c r="H21" s="510" t="str">
        <f>IFERROR(VLOOKUP(G21,'Cadastro de assessores'!A:B,2,FALSE),"Não Cadastrado")</f>
        <v>1298</v>
      </c>
      <c r="I21" s="510"/>
      <c r="J21" s="51" t="s">
        <v>3796</v>
      </c>
      <c r="K21" s="520" t="s">
        <v>111</v>
      </c>
      <c r="L21" s="600">
        <v>44078.0</v>
      </c>
      <c r="M21" s="600">
        <v>44085.0</v>
      </c>
      <c r="N21" s="520"/>
      <c r="O21" s="520" t="s">
        <v>3801</v>
      </c>
      <c r="P21" s="602">
        <v>0.015</v>
      </c>
      <c r="Q21" s="609" t="s">
        <v>3861</v>
      </c>
      <c r="R21" s="603"/>
      <c r="S21" s="520" t="str">
        <f t="shared" si="4"/>
        <v>Não Qualificado</v>
      </c>
      <c r="T21" s="520" t="s">
        <v>113</v>
      </c>
      <c r="U21" s="520" t="s">
        <v>2788</v>
      </c>
      <c r="V21" s="520" t="s">
        <v>29</v>
      </c>
      <c r="W21" s="604" t="s">
        <v>3803</v>
      </c>
      <c r="X21" s="604" t="s">
        <v>3803</v>
      </c>
      <c r="Y21" s="604" t="s">
        <v>3803</v>
      </c>
      <c r="Z21" s="604" t="s">
        <v>3803</v>
      </c>
      <c r="AA21" s="604" t="s">
        <v>3803</v>
      </c>
      <c r="AB21" s="604" t="s">
        <v>3803</v>
      </c>
      <c r="AC21" s="604" t="s">
        <v>3803</v>
      </c>
      <c r="AD21" s="604" t="s">
        <v>3803</v>
      </c>
      <c r="AE21" s="604" t="s">
        <v>3803</v>
      </c>
      <c r="AF21" s="604" t="s">
        <v>3803</v>
      </c>
      <c r="AG21" s="604" t="s">
        <v>3803</v>
      </c>
      <c r="AH21" s="604" t="s">
        <v>3862</v>
      </c>
      <c r="AI21" s="604" t="s">
        <v>3863</v>
      </c>
      <c r="AJ21" s="604" t="s">
        <v>3864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82" t="s">
        <v>3793</v>
      </c>
      <c r="B22" s="78" t="s">
        <v>3865</v>
      </c>
      <c r="C22" s="131" t="s">
        <v>3866</v>
      </c>
      <c r="D22" s="616">
        <v>6032020.0</v>
      </c>
      <c r="E22" s="510" t="s">
        <v>18</v>
      </c>
      <c r="F22" s="599" t="s">
        <v>29</v>
      </c>
      <c r="G22" s="616" t="s">
        <v>2191</v>
      </c>
      <c r="H22" s="510" t="str">
        <f>IFERROR(VLOOKUP(G22,'Cadastro de assessores'!A:B,2,FALSE),"Não Cadastrado")</f>
        <v>18256</v>
      </c>
      <c r="I22" s="510"/>
      <c r="J22" s="51" t="s">
        <v>3796</v>
      </c>
      <c r="K22" s="520" t="s">
        <v>111</v>
      </c>
      <c r="L22" s="600">
        <v>44537.0</v>
      </c>
      <c r="M22" s="600">
        <v>44537.0</v>
      </c>
      <c r="N22" s="616"/>
      <c r="O22" s="616" t="s">
        <v>3807</v>
      </c>
      <c r="P22" s="566">
        <v>0.007</v>
      </c>
      <c r="Q22" s="480" t="s">
        <v>3867</v>
      </c>
      <c r="R22" s="603"/>
      <c r="S22" s="520" t="str">
        <f t="shared" si="4"/>
        <v>Não Qualificado</v>
      </c>
      <c r="T22" s="520" t="s">
        <v>113</v>
      </c>
      <c r="U22" s="520" t="s">
        <v>2600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82" t="s">
        <v>3793</v>
      </c>
      <c r="B23" s="78" t="s">
        <v>3868</v>
      </c>
      <c r="C23" s="606" t="s">
        <v>3869</v>
      </c>
      <c r="D23" s="520">
        <v>4656935.0</v>
      </c>
      <c r="E23" s="520" t="s">
        <v>56</v>
      </c>
      <c r="F23" s="520" t="s">
        <v>29</v>
      </c>
      <c r="G23" s="520" t="s">
        <v>3870</v>
      </c>
      <c r="H23" s="520" t="str">
        <f>IFERROR(VLOOKUP(G23,'Cadastro de assessores'!A:B,2,FALSE),"Não Cadastrado")</f>
        <v>13598</v>
      </c>
      <c r="I23" s="520"/>
      <c r="J23" s="51" t="s">
        <v>186</v>
      </c>
      <c r="K23" s="520" t="s">
        <v>2540</v>
      </c>
      <c r="L23" s="607">
        <v>44180.0</v>
      </c>
      <c r="M23" s="607">
        <v>44180.0</v>
      </c>
      <c r="N23" s="608">
        <v>44705.0</v>
      </c>
      <c r="O23" s="520" t="s">
        <v>3809</v>
      </c>
      <c r="P23" s="602">
        <v>0.012</v>
      </c>
      <c r="Q23" s="609" t="s">
        <v>3871</v>
      </c>
      <c r="R23" s="603"/>
      <c r="S23" s="520" t="str">
        <f t="shared" si="4"/>
        <v>Não Qualificado</v>
      </c>
      <c r="T23" s="520" t="s">
        <v>113</v>
      </c>
      <c r="U23" s="520" t="s">
        <v>2568</v>
      </c>
      <c r="V23" s="520" t="s">
        <v>29</v>
      </c>
      <c r="W23" s="604" t="s">
        <v>3803</v>
      </c>
      <c r="X23" s="604" t="s">
        <v>3803</v>
      </c>
      <c r="Y23" s="604" t="s">
        <v>3803</v>
      </c>
      <c r="Z23" s="604" t="s">
        <v>3803</v>
      </c>
      <c r="AA23" s="604" t="s">
        <v>3803</v>
      </c>
      <c r="AB23" s="604" t="s">
        <v>3803</v>
      </c>
      <c r="AC23" s="604" t="s">
        <v>3803</v>
      </c>
      <c r="AD23" s="604" t="s">
        <v>3803</v>
      </c>
      <c r="AE23" s="604" t="s">
        <v>3803</v>
      </c>
      <c r="AF23" s="604" t="s">
        <v>3803</v>
      </c>
      <c r="AG23" s="604" t="s">
        <v>3803</v>
      </c>
      <c r="AH23" s="604" t="s">
        <v>3803</v>
      </c>
      <c r="AI23" s="604" t="s">
        <v>3803</v>
      </c>
      <c r="AJ23" s="604" t="s">
        <v>3803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82" t="s">
        <v>3793</v>
      </c>
      <c r="B24" s="78" t="s">
        <v>3872</v>
      </c>
      <c r="C24" s="562" t="s">
        <v>3873</v>
      </c>
      <c r="D24" s="612">
        <v>7988957.0</v>
      </c>
      <c r="E24" s="510" t="s">
        <v>56</v>
      </c>
      <c r="F24" s="510" t="s">
        <v>29</v>
      </c>
      <c r="G24" s="510" t="s">
        <v>3874</v>
      </c>
      <c r="H24" s="510">
        <f>IFERROR(VLOOKUP(G24,'Cadastro de assessores'!A:B,2,FALSE),"Não Cadastrado")</f>
        <v>12356</v>
      </c>
      <c r="I24" s="510"/>
      <c r="J24" s="51" t="s">
        <v>3796</v>
      </c>
      <c r="K24" s="520" t="s">
        <v>111</v>
      </c>
      <c r="L24" s="600">
        <v>44636.0</v>
      </c>
      <c r="M24" s="600">
        <v>44655.0</v>
      </c>
      <c r="N24" s="520"/>
      <c r="O24" s="520" t="s">
        <v>3875</v>
      </c>
      <c r="P24" s="602">
        <v>0.01</v>
      </c>
      <c r="Q24" s="609" t="s">
        <v>3876</v>
      </c>
      <c r="R24" s="603"/>
      <c r="S24" s="520" t="str">
        <f t="shared" si="4"/>
        <v>Não Qualificado</v>
      </c>
      <c r="T24" s="520" t="s">
        <v>113</v>
      </c>
      <c r="U24" s="520" t="s">
        <v>2542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82" t="s">
        <v>3793</v>
      </c>
      <c r="B25" s="78" t="s">
        <v>3877</v>
      </c>
      <c r="C25" s="610" t="s">
        <v>3878</v>
      </c>
      <c r="D25" s="510">
        <v>97869.0</v>
      </c>
      <c r="E25" s="510" t="s">
        <v>2526</v>
      </c>
      <c r="F25" s="510" t="s">
        <v>29</v>
      </c>
      <c r="G25" s="510" t="s">
        <v>2526</v>
      </c>
      <c r="H25" s="510" t="str">
        <f>IFERROR(VLOOKUP(G25,'Cadastro de assessores'!A:B,2,FALSE),"Não Cadastrado")</f>
        <v>18986</v>
      </c>
      <c r="I25" s="510" t="s">
        <v>3824</v>
      </c>
      <c r="J25" s="51" t="s">
        <v>3796</v>
      </c>
      <c r="K25" s="520" t="s">
        <v>111</v>
      </c>
      <c r="L25" s="600">
        <v>44218.0</v>
      </c>
      <c r="M25" s="600">
        <v>44218.0</v>
      </c>
      <c r="N25" s="520"/>
      <c r="O25" s="520" t="s">
        <v>3801</v>
      </c>
      <c r="P25" s="602">
        <v>0.015</v>
      </c>
      <c r="Q25" s="609"/>
      <c r="R25" s="603"/>
      <c r="S25" s="520" t="str">
        <f t="shared" si="4"/>
        <v/>
      </c>
      <c r="T25" s="520" t="s">
        <v>113</v>
      </c>
      <c r="U25" s="520" t="s">
        <v>2579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3803</v>
      </c>
      <c r="AJ25" s="604" t="s">
        <v>3803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82" t="s">
        <v>3793</v>
      </c>
      <c r="B26" s="78" t="s">
        <v>3879</v>
      </c>
      <c r="C26" s="562" t="s">
        <v>3880</v>
      </c>
      <c r="D26" s="564">
        <v>5959474.0</v>
      </c>
      <c r="E26" s="520" t="s">
        <v>18</v>
      </c>
      <c r="F26" s="509" t="s">
        <v>19</v>
      </c>
      <c r="G26" s="520" t="s">
        <v>257</v>
      </c>
      <c r="H26" s="509" t="str">
        <f>IFERROR(VLOOKUP(G26,'Cadastro de assessores'!A:B,2,FALSE),"Não Cadastrado")</f>
        <v>18009</v>
      </c>
      <c r="I26" s="509" t="s">
        <v>3824</v>
      </c>
      <c r="J26" s="51" t="s">
        <v>186</v>
      </c>
      <c r="K26" s="520" t="s">
        <v>2540</v>
      </c>
      <c r="L26" s="608">
        <v>44405.0</v>
      </c>
      <c r="M26" s="608">
        <v>44405.0</v>
      </c>
      <c r="N26" s="564"/>
      <c r="O26" s="564" t="s">
        <v>3813</v>
      </c>
      <c r="P26" s="602">
        <v>0.025</v>
      </c>
      <c r="Q26" s="223"/>
      <c r="R26" s="603"/>
      <c r="S26" s="520" t="str">
        <f t="shared" si="4"/>
        <v/>
      </c>
      <c r="T26" s="520" t="s">
        <v>113</v>
      </c>
      <c r="U26" s="520" t="s">
        <v>2573</v>
      </c>
      <c r="V26" s="520" t="s">
        <v>3881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2543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82" t="s">
        <v>3793</v>
      </c>
      <c r="B27" s="78" t="s">
        <v>3882</v>
      </c>
      <c r="C27" s="606" t="s">
        <v>3883</v>
      </c>
      <c r="D27" s="520">
        <v>4701151.0</v>
      </c>
      <c r="E27" s="520" t="s">
        <v>18</v>
      </c>
      <c r="F27" s="520" t="s">
        <v>29</v>
      </c>
      <c r="G27" s="520" t="s">
        <v>3800</v>
      </c>
      <c r="H27" s="520" t="str">
        <f>IFERROR(VLOOKUP(G27,'Cadastro de assessores'!A:B,2,FALSE),"Não Cadastrado")</f>
        <v>17679</v>
      </c>
      <c r="I27" s="520"/>
      <c r="J27" s="51" t="s">
        <v>186</v>
      </c>
      <c r="K27" s="520" t="s">
        <v>2540</v>
      </c>
      <c r="L27" s="608">
        <v>44245.0</v>
      </c>
      <c r="M27" s="608">
        <v>44245.0</v>
      </c>
      <c r="N27" s="608">
        <v>44442.0</v>
      </c>
      <c r="O27" s="520" t="s">
        <v>3801</v>
      </c>
      <c r="P27" s="602">
        <v>0.015</v>
      </c>
      <c r="Q27" s="609" t="s">
        <v>3884</v>
      </c>
      <c r="R27" s="603"/>
      <c r="S27" s="520" t="str">
        <f t="shared" si="4"/>
        <v>Não Qualificado</v>
      </c>
      <c r="T27" s="520" t="s">
        <v>113</v>
      </c>
      <c r="U27" s="520" t="s">
        <v>2600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2543</v>
      </c>
      <c r="BE27" s="448" t="s">
        <v>2543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82" t="s">
        <v>3793</v>
      </c>
      <c r="B28" s="78" t="s">
        <v>3885</v>
      </c>
      <c r="C28" s="606" t="s">
        <v>3886</v>
      </c>
      <c r="D28" s="520">
        <v>4711937.0</v>
      </c>
      <c r="E28" s="520" t="s">
        <v>56</v>
      </c>
      <c r="F28" s="520" t="s">
        <v>29</v>
      </c>
      <c r="G28" s="520" t="s">
        <v>3887</v>
      </c>
      <c r="H28" s="520" t="str">
        <f>IFERROR(VLOOKUP(G28,'Cadastro de assessores'!A:B,2,FALSE),"Não Cadastrado")</f>
        <v>14284</v>
      </c>
      <c r="I28" s="520"/>
      <c r="J28" s="51" t="s">
        <v>186</v>
      </c>
      <c r="K28" s="520" t="s">
        <v>2540</v>
      </c>
      <c r="L28" s="608">
        <v>44202.0</v>
      </c>
      <c r="M28" s="608">
        <v>44202.0</v>
      </c>
      <c r="N28" s="520" t="s">
        <v>3888</v>
      </c>
      <c r="O28" s="520" t="s">
        <v>3797</v>
      </c>
      <c r="P28" s="602">
        <v>0.02</v>
      </c>
      <c r="Q28" s="609" t="s">
        <v>3889</v>
      </c>
      <c r="R28" s="603"/>
      <c r="S28" s="520" t="str">
        <f t="shared" si="4"/>
        <v>Não Qualificado</v>
      </c>
      <c r="T28" s="520" t="s">
        <v>113</v>
      </c>
      <c r="U28" s="520" t="s">
        <v>2568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2543</v>
      </c>
      <c r="BE28" s="448" t="s">
        <v>2543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82" t="s">
        <v>3793</v>
      </c>
      <c r="B29" s="78" t="s">
        <v>3890</v>
      </c>
      <c r="C29" s="562" t="s">
        <v>3891</v>
      </c>
      <c r="D29" s="564">
        <v>5251498.0</v>
      </c>
      <c r="E29" s="510" t="s">
        <v>18</v>
      </c>
      <c r="F29" s="599" t="s">
        <v>19</v>
      </c>
      <c r="G29" s="510" t="s">
        <v>257</v>
      </c>
      <c r="H29" s="510" t="str">
        <f>IFERROR(VLOOKUP(G29,'Cadastro de assessores'!A:B,2,FALSE),"Não Cadastrado")</f>
        <v>18009</v>
      </c>
      <c r="I29" s="510"/>
      <c r="J29" s="51" t="s">
        <v>3796</v>
      </c>
      <c r="K29" s="520" t="s">
        <v>111</v>
      </c>
      <c r="L29" s="600">
        <v>44671.0</v>
      </c>
      <c r="M29" s="600">
        <v>44308.0</v>
      </c>
      <c r="N29" s="520"/>
      <c r="O29" s="520" t="s">
        <v>3813</v>
      </c>
      <c r="P29" s="602">
        <v>0.025</v>
      </c>
      <c r="Q29" s="223"/>
      <c r="R29" s="603"/>
      <c r="S29" s="520" t="str">
        <f t="shared" si="4"/>
        <v/>
      </c>
      <c r="T29" s="520" t="s">
        <v>113</v>
      </c>
      <c r="U29" s="520" t="s">
        <v>2596</v>
      </c>
      <c r="V29" s="564" t="s">
        <v>60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82" t="s">
        <v>3793</v>
      </c>
      <c r="B30" s="78" t="s">
        <v>309</v>
      </c>
      <c r="C30" s="610" t="s">
        <v>2621</v>
      </c>
      <c r="D30" s="510">
        <v>3403198.0</v>
      </c>
      <c r="E30" s="510" t="s">
        <v>18</v>
      </c>
      <c r="F30" s="510" t="s">
        <v>29</v>
      </c>
      <c r="G30" s="510" t="s">
        <v>369</v>
      </c>
      <c r="H30" s="510" t="str">
        <f>IFERROR(VLOOKUP(G30,'Cadastro de assessores'!A:B,2,FALSE),"Não Cadastrado")</f>
        <v>18993</v>
      </c>
      <c r="I30" s="510"/>
      <c r="J30" s="51" t="s">
        <v>3796</v>
      </c>
      <c r="K30" s="520" t="s">
        <v>111</v>
      </c>
      <c r="L30" s="600">
        <v>44188.0</v>
      </c>
      <c r="M30" s="600">
        <v>43675.0</v>
      </c>
      <c r="N30" s="520"/>
      <c r="O30" s="520" t="s">
        <v>3807</v>
      </c>
      <c r="P30" s="618">
        <v>1.0E-4</v>
      </c>
      <c r="Q30" s="609"/>
      <c r="R30" s="603"/>
      <c r="S30" s="520" t="str">
        <f t="shared" si="4"/>
        <v/>
      </c>
      <c r="T30" s="520" t="s">
        <v>113</v>
      </c>
      <c r="U30" s="520" t="s">
        <v>2568</v>
      </c>
      <c r="V30" s="520" t="s">
        <v>29</v>
      </c>
      <c r="W30" s="604" t="s">
        <v>3803</v>
      </c>
      <c r="X30" s="604" t="s">
        <v>3803</v>
      </c>
      <c r="Y30" s="604" t="s">
        <v>3803</v>
      </c>
      <c r="Z30" s="604" t="s">
        <v>3803</v>
      </c>
      <c r="AA30" s="604" t="s">
        <v>3803</v>
      </c>
      <c r="AB30" s="604" t="s">
        <v>3803</v>
      </c>
      <c r="AC30" s="604" t="s">
        <v>3803</v>
      </c>
      <c r="AD30" s="604" t="s">
        <v>3803</v>
      </c>
      <c r="AE30" s="604" t="s">
        <v>3803</v>
      </c>
      <c r="AF30" s="604" t="s">
        <v>3803</v>
      </c>
      <c r="AG30" s="604" t="s">
        <v>3803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82" t="s">
        <v>3793</v>
      </c>
      <c r="B31" s="78" t="s">
        <v>3892</v>
      </c>
      <c r="C31" s="562" t="s">
        <v>3893</v>
      </c>
      <c r="D31" s="564">
        <v>8446035.0</v>
      </c>
      <c r="E31" s="510" t="s">
        <v>18</v>
      </c>
      <c r="F31" s="510" t="s">
        <v>19</v>
      </c>
      <c r="G31" s="564" t="s">
        <v>214</v>
      </c>
      <c r="H31" s="510" t="str">
        <f>IFERROR(VLOOKUP(G31,'Cadastro de assessores'!A:B,2,FALSE),"Não Cadastrado")</f>
        <v>17831</v>
      </c>
      <c r="I31" s="510" t="s">
        <v>3824</v>
      </c>
      <c r="J31" s="51" t="s">
        <v>3796</v>
      </c>
      <c r="K31" s="520" t="s">
        <v>147</v>
      </c>
      <c r="L31" s="510" t="s">
        <v>3894</v>
      </c>
      <c r="M31" s="600">
        <v>44692.0</v>
      </c>
      <c r="N31" s="564"/>
      <c r="O31" s="564" t="s">
        <v>3801</v>
      </c>
      <c r="P31" s="602">
        <v>0.015</v>
      </c>
      <c r="Q31" s="223" t="s">
        <v>3895</v>
      </c>
      <c r="R31" s="603"/>
      <c r="S31" s="520" t="str">
        <f t="shared" si="4"/>
        <v>Não Qualificado</v>
      </c>
      <c r="T31" s="520" t="s">
        <v>113</v>
      </c>
      <c r="U31" s="520" t="s">
        <v>2629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2543</v>
      </c>
      <c r="BE31" s="448" t="s">
        <v>2543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82" t="s">
        <v>3793</v>
      </c>
      <c r="B32" s="78" t="s">
        <v>312</v>
      </c>
      <c r="C32" s="610" t="s">
        <v>3896</v>
      </c>
      <c r="D32" s="510">
        <v>4425564.0</v>
      </c>
      <c r="E32" s="510" t="s">
        <v>18</v>
      </c>
      <c r="F32" s="510" t="s">
        <v>29</v>
      </c>
      <c r="G32" s="510" t="s">
        <v>295</v>
      </c>
      <c r="H32" s="510">
        <f>IFERROR(VLOOKUP(G32,'Cadastro de assessores'!A:B,2,FALSE),"Não Cadastrado")</f>
        <v>12359</v>
      </c>
      <c r="I32" s="510"/>
      <c r="J32" s="51" t="s">
        <v>3796</v>
      </c>
      <c r="K32" s="520" t="s">
        <v>111</v>
      </c>
      <c r="L32" s="600">
        <v>44076.0</v>
      </c>
      <c r="M32" s="600">
        <v>44076.0</v>
      </c>
      <c r="N32" s="520"/>
      <c r="O32" s="520" t="s">
        <v>3809</v>
      </c>
      <c r="P32" s="602">
        <v>0.012</v>
      </c>
      <c r="Q32" s="609" t="s">
        <v>3897</v>
      </c>
      <c r="R32" s="603"/>
      <c r="S32" s="520" t="str">
        <f t="shared" si="4"/>
        <v>Não Qualificado</v>
      </c>
      <c r="T32" s="520" t="s">
        <v>113</v>
      </c>
      <c r="U32" s="520" t="s">
        <v>2542</v>
      </c>
      <c r="V32" s="520" t="s">
        <v>29</v>
      </c>
      <c r="W32" s="604" t="s">
        <v>3803</v>
      </c>
      <c r="X32" s="604" t="s">
        <v>3803</v>
      </c>
      <c r="Y32" s="604" t="s">
        <v>3803</v>
      </c>
      <c r="Z32" s="604" t="s">
        <v>3803</v>
      </c>
      <c r="AA32" s="604" t="s">
        <v>3803</v>
      </c>
      <c r="AB32" s="604" t="s">
        <v>3803</v>
      </c>
      <c r="AC32" s="604" t="s">
        <v>3803</v>
      </c>
      <c r="AD32" s="604" t="s">
        <v>3803</v>
      </c>
      <c r="AE32" s="604" t="s">
        <v>3803</v>
      </c>
      <c r="AF32" s="604" t="s">
        <v>3803</v>
      </c>
      <c r="AG32" s="604" t="s">
        <v>3803</v>
      </c>
      <c r="AH32" s="604" t="s">
        <v>3898</v>
      </c>
      <c r="AI32" s="604" t="s">
        <v>3899</v>
      </c>
      <c r="AJ32" s="604" t="s">
        <v>3900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82" t="s">
        <v>3793</v>
      </c>
      <c r="B33" s="78" t="s">
        <v>315</v>
      </c>
      <c r="C33" s="562" t="s">
        <v>3901</v>
      </c>
      <c r="D33" s="564">
        <v>5613795.0</v>
      </c>
      <c r="E33" s="510" t="s">
        <v>18</v>
      </c>
      <c r="F33" s="599" t="s">
        <v>19</v>
      </c>
      <c r="G33" s="564" t="s">
        <v>214</v>
      </c>
      <c r="H33" s="564" t="str">
        <f>IFERROR(VLOOKUP(G33,'Cadastro de assessores'!A:B,2,FALSE),"Não Cadastrado")</f>
        <v>17831</v>
      </c>
      <c r="I33" s="564" t="s">
        <v>3824</v>
      </c>
      <c r="J33" s="51" t="s">
        <v>3796</v>
      </c>
      <c r="K33" s="520" t="s">
        <v>111</v>
      </c>
      <c r="L33" s="600">
        <v>44351.0</v>
      </c>
      <c r="M33" s="600">
        <v>44351.0</v>
      </c>
      <c r="N33" s="520"/>
      <c r="O33" s="520" t="s">
        <v>3801</v>
      </c>
      <c r="P33" s="602">
        <v>0.015</v>
      </c>
      <c r="Q33" s="223"/>
      <c r="R33" s="603"/>
      <c r="S33" s="520" t="str">
        <f t="shared" si="4"/>
        <v>Não Qualificado</v>
      </c>
      <c r="T33" s="520" t="s">
        <v>113</v>
      </c>
      <c r="U33" s="520" t="s">
        <v>3902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82" t="s">
        <v>3793</v>
      </c>
      <c r="B34" s="78" t="s">
        <v>3903</v>
      </c>
      <c r="C34" s="562" t="s">
        <v>320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3824</v>
      </c>
      <c r="J34" s="51" t="s">
        <v>3796</v>
      </c>
      <c r="K34" s="520" t="s">
        <v>111</v>
      </c>
      <c r="L34" s="613">
        <v>44820.0</v>
      </c>
      <c r="M34" s="613">
        <v>44820.0</v>
      </c>
      <c r="N34" s="520"/>
      <c r="O34" s="520" t="s">
        <v>3801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82" t="s">
        <v>3793</v>
      </c>
      <c r="B35" s="78" t="s">
        <v>333</v>
      </c>
      <c r="C35" s="562" t="s">
        <v>331</v>
      </c>
      <c r="D35" s="564">
        <v>4085020.0</v>
      </c>
      <c r="E35" s="510" t="s">
        <v>18</v>
      </c>
      <c r="F35" s="510" t="s">
        <v>19</v>
      </c>
      <c r="G35" s="510" t="s">
        <v>83</v>
      </c>
      <c r="H35" s="510" t="s">
        <v>3904</v>
      </c>
      <c r="I35" s="510" t="s">
        <v>3824</v>
      </c>
      <c r="J35" s="46" t="s">
        <v>111</v>
      </c>
      <c r="K35" s="520" t="s">
        <v>111</v>
      </c>
      <c r="L35" s="613">
        <v>44767.0</v>
      </c>
      <c r="M35" s="613">
        <v>44767.0</v>
      </c>
      <c r="N35" s="520"/>
      <c r="O35" s="520" t="s">
        <v>3807</v>
      </c>
      <c r="P35" s="602">
        <v>0.007</v>
      </c>
      <c r="Q35" s="609" t="s">
        <v>3905</v>
      </c>
      <c r="R35" s="603"/>
      <c r="S35" s="520" t="s">
        <v>124</v>
      </c>
      <c r="T35" s="520" t="s">
        <v>113</v>
      </c>
      <c r="U35" s="520" t="s">
        <v>2629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2543</v>
      </c>
      <c r="BE35" s="448" t="s">
        <v>2543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82" t="s">
        <v>3793</v>
      </c>
      <c r="B36" s="78" t="s">
        <v>3906</v>
      </c>
      <c r="C36" s="562" t="s">
        <v>3907</v>
      </c>
      <c r="D36" s="564">
        <v>6582452.0</v>
      </c>
      <c r="E36" s="510" t="s">
        <v>18</v>
      </c>
      <c r="F36" s="599" t="s">
        <v>19</v>
      </c>
      <c r="G36" s="510" t="s">
        <v>257</v>
      </c>
      <c r="H36" s="564" t="str">
        <f>IFERROR(VLOOKUP(G36,'Cadastro de assessores'!A:B,2,FALSE),"Não Cadastrado")</f>
        <v>18009</v>
      </c>
      <c r="I36" s="510" t="s">
        <v>3824</v>
      </c>
      <c r="J36" s="51" t="s">
        <v>186</v>
      </c>
      <c r="K36" s="520" t="s">
        <v>111</v>
      </c>
      <c r="L36" s="565">
        <v>44454.0</v>
      </c>
      <c r="M36" s="565">
        <v>44460.0</v>
      </c>
      <c r="N36" s="619">
        <v>44838.0</v>
      </c>
      <c r="O36" s="616" t="s">
        <v>3908</v>
      </c>
      <c r="P36" s="602">
        <v>0.008</v>
      </c>
      <c r="Q36" s="223" t="s">
        <v>3909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113</v>
      </c>
      <c r="U36" s="520" t="s">
        <v>2596</v>
      </c>
      <c r="V36" s="564" t="s">
        <v>60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3910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82" t="s">
        <v>3793</v>
      </c>
      <c r="B37" s="78" t="s">
        <v>3911</v>
      </c>
      <c r="C37" s="562" t="s">
        <v>3912</v>
      </c>
      <c r="D37" s="520">
        <v>4432780.0</v>
      </c>
      <c r="E37" s="510" t="s">
        <v>18</v>
      </c>
      <c r="F37" s="510" t="s">
        <v>19</v>
      </c>
      <c r="G37" s="510" t="s">
        <v>257</v>
      </c>
      <c r="H37" s="510" t="str">
        <f>IFERROR(VLOOKUP(G37,'Cadastro de assessores'!A:B,2,FALSE),"Não Cadastrado")</f>
        <v>18009</v>
      </c>
      <c r="I37" s="510" t="s">
        <v>3824</v>
      </c>
      <c r="J37" s="51" t="s">
        <v>3796</v>
      </c>
      <c r="K37" s="520" t="s">
        <v>111</v>
      </c>
      <c r="L37" s="600">
        <v>44078.0</v>
      </c>
      <c r="M37" s="600">
        <v>44078.0</v>
      </c>
      <c r="N37" s="520"/>
      <c r="O37" s="520" t="s">
        <v>3813</v>
      </c>
      <c r="P37" s="602">
        <v>0.025</v>
      </c>
      <c r="Q37" s="611" t="s">
        <v>3913</v>
      </c>
      <c r="R37" s="603"/>
      <c r="S37" s="520" t="str">
        <f t="shared" si="5"/>
        <v>Não Qualificado</v>
      </c>
      <c r="T37" s="510" t="s">
        <v>365</v>
      </c>
      <c r="U37" s="510" t="s">
        <v>2600</v>
      </c>
      <c r="V37" s="510" t="s">
        <v>29</v>
      </c>
      <c r="W37" s="604" t="s">
        <v>3803</v>
      </c>
      <c r="X37" s="604" t="s">
        <v>3803</v>
      </c>
      <c r="Y37" s="604" t="s">
        <v>3803</v>
      </c>
      <c r="Z37" s="604" t="s">
        <v>3803</v>
      </c>
      <c r="AA37" s="604" t="s">
        <v>3803</v>
      </c>
      <c r="AB37" s="604" t="s">
        <v>3803</v>
      </c>
      <c r="AC37" s="604" t="s">
        <v>3803</v>
      </c>
      <c r="AD37" s="604" t="s">
        <v>3803</v>
      </c>
      <c r="AE37" s="604" t="s">
        <v>3803</v>
      </c>
      <c r="AF37" s="604" t="s">
        <v>3803</v>
      </c>
      <c r="AG37" s="604" t="s">
        <v>3803</v>
      </c>
      <c r="AH37" s="604" t="s">
        <v>3914</v>
      </c>
      <c r="AI37" s="604" t="s">
        <v>3915</v>
      </c>
      <c r="AJ37" s="604" t="s">
        <v>3916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82" t="s">
        <v>3793</v>
      </c>
      <c r="B38" s="78" t="s">
        <v>3917</v>
      </c>
      <c r="C38" s="606" t="s">
        <v>3918</v>
      </c>
      <c r="D38" s="620">
        <v>8104478.0</v>
      </c>
      <c r="E38" s="510" t="s">
        <v>18</v>
      </c>
      <c r="F38" s="510" t="s">
        <v>19</v>
      </c>
      <c r="G38" s="510" t="s">
        <v>1784</v>
      </c>
      <c r="H38" s="510">
        <f>IFERROR(VLOOKUP(G38,'Cadastro de assessores'!A:B,2,FALSE),"Não Cadastrado")</f>
        <v>12350</v>
      </c>
      <c r="I38" s="510"/>
      <c r="J38" s="51" t="s">
        <v>3796</v>
      </c>
      <c r="K38" s="520" t="s">
        <v>111</v>
      </c>
      <c r="L38" s="613">
        <v>44798.0</v>
      </c>
      <c r="M38" s="613">
        <v>44812.0</v>
      </c>
      <c r="N38" s="564"/>
      <c r="O38" s="564" t="s">
        <v>3807</v>
      </c>
      <c r="P38" s="602">
        <v>0.01</v>
      </c>
      <c r="Q38" s="609" t="s">
        <v>3919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82" t="s">
        <v>3793</v>
      </c>
      <c r="B39" s="78" t="s">
        <v>346</v>
      </c>
      <c r="C39" s="606" t="s">
        <v>343</v>
      </c>
      <c r="D39" s="520">
        <v>8039639.0</v>
      </c>
      <c r="E39" s="510" t="s">
        <v>18</v>
      </c>
      <c r="F39" s="510" t="s">
        <v>29</v>
      </c>
      <c r="G39" s="510" t="s">
        <v>167</v>
      </c>
      <c r="H39" s="510">
        <f>IFERROR(VLOOKUP(G39,'Cadastro de assessores'!A:B,2,FALSE),"Não Cadastrado")</f>
        <v>12344</v>
      </c>
      <c r="I39" s="510"/>
      <c r="J39" s="51" t="s">
        <v>3796</v>
      </c>
      <c r="K39" s="520" t="s">
        <v>111</v>
      </c>
      <c r="L39" s="613">
        <v>44631.0</v>
      </c>
      <c r="M39" s="613">
        <v>44636.0</v>
      </c>
      <c r="N39" s="564"/>
      <c r="O39" s="564" t="s">
        <v>3807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113</v>
      </c>
      <c r="U39" s="510" t="s">
        <v>2633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82" t="s">
        <v>3793</v>
      </c>
      <c r="B40" s="78" t="s">
        <v>3920</v>
      </c>
      <c r="C40" s="606" t="s">
        <v>3921</v>
      </c>
      <c r="D40" s="520">
        <v>4785856.0</v>
      </c>
      <c r="E40" s="510" t="s">
        <v>18</v>
      </c>
      <c r="F40" s="510" t="s">
        <v>29</v>
      </c>
      <c r="G40" s="510" t="s">
        <v>295</v>
      </c>
      <c r="H40" s="510">
        <f>IFERROR(VLOOKUP(G40,'Cadastro de assessores'!A:B,2,FALSE),"Não Cadastrado")</f>
        <v>12359</v>
      </c>
      <c r="I40" s="510"/>
      <c r="J40" s="51" t="s">
        <v>3796</v>
      </c>
      <c r="K40" s="520" t="s">
        <v>111</v>
      </c>
      <c r="L40" s="600">
        <v>44582.0</v>
      </c>
      <c r="M40" s="600">
        <v>44217.0</v>
      </c>
      <c r="N40" s="520"/>
      <c r="O40" s="520" t="s">
        <v>3801</v>
      </c>
      <c r="P40" s="602">
        <v>0.015</v>
      </c>
      <c r="Q40" s="609" t="s">
        <v>3897</v>
      </c>
      <c r="R40" s="603"/>
      <c r="S40" s="520" t="str">
        <f t="shared" si="6"/>
        <v>Não Qualificado</v>
      </c>
      <c r="T40" s="510" t="s">
        <v>113</v>
      </c>
      <c r="U40" s="510" t="s">
        <v>2600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3803</v>
      </c>
      <c r="AJ40" s="604"/>
      <c r="AK40" s="448" t="s">
        <v>2577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82" t="s">
        <v>3793</v>
      </c>
      <c r="B41" s="78" t="s">
        <v>3922</v>
      </c>
      <c r="C41" s="562" t="s">
        <v>3923</v>
      </c>
      <c r="D41" s="564">
        <v>6456469.0</v>
      </c>
      <c r="E41" s="510" t="s">
        <v>18</v>
      </c>
      <c r="F41" s="599" t="s">
        <v>29</v>
      </c>
      <c r="G41" s="510" t="s">
        <v>696</v>
      </c>
      <c r="H41" s="510" t="str">
        <f>IFERROR(VLOOKUP(G41,'Cadastro de assessores'!A:B,2,FALSE),"Não Cadastrado")</f>
        <v>18467</v>
      </c>
      <c r="I41" s="510"/>
      <c r="J41" s="51" t="s">
        <v>186</v>
      </c>
      <c r="K41" s="520" t="s">
        <v>111</v>
      </c>
      <c r="L41" s="600">
        <v>44463.0</v>
      </c>
      <c r="M41" s="600">
        <v>44466.0</v>
      </c>
      <c r="N41" s="565">
        <v>45154.0</v>
      </c>
      <c r="O41" s="564" t="s">
        <v>3797</v>
      </c>
      <c r="P41" s="602">
        <v>0.02</v>
      </c>
      <c r="Q41" s="223" t="s">
        <v>3924</v>
      </c>
      <c r="R41" s="603"/>
      <c r="S41" s="520" t="str">
        <f t="shared" si="6"/>
        <v>Não Qualificado</v>
      </c>
      <c r="T41" s="520" t="s">
        <v>113</v>
      </c>
      <c r="U41" s="520" t="s">
        <v>2557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82" t="s">
        <v>3793</v>
      </c>
      <c r="B42" s="78" t="s">
        <v>3925</v>
      </c>
      <c r="C42" s="562" t="s">
        <v>3926</v>
      </c>
      <c r="D42" s="564">
        <v>5650271.0</v>
      </c>
      <c r="E42" s="520" t="s">
        <v>56</v>
      </c>
      <c r="F42" s="509" t="s">
        <v>29</v>
      </c>
      <c r="G42" s="509" t="s">
        <v>3636</v>
      </c>
      <c r="H42" s="509" t="str">
        <f>IFERROR(VLOOKUP(G42,'Cadastro de assessores'!A:B,2,FALSE),"Não Cadastrado")</f>
        <v>14574</v>
      </c>
      <c r="I42" s="509"/>
      <c r="J42" s="51" t="s">
        <v>186</v>
      </c>
      <c r="K42" s="520" t="s">
        <v>2540</v>
      </c>
      <c r="L42" s="608">
        <v>44362.0</v>
      </c>
      <c r="M42" s="608">
        <v>44362.0</v>
      </c>
      <c r="N42" s="608">
        <v>44680.0</v>
      </c>
      <c r="O42" s="520" t="s">
        <v>3809</v>
      </c>
      <c r="P42" s="602">
        <v>0.012</v>
      </c>
      <c r="Q42" s="223" t="s">
        <v>3927</v>
      </c>
      <c r="R42" s="603"/>
      <c r="S42" s="520" t="str">
        <f t="shared" si="6"/>
        <v/>
      </c>
      <c r="T42" s="520" t="s">
        <v>113</v>
      </c>
      <c r="U42" s="520" t="s">
        <v>2652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2543</v>
      </c>
      <c r="BE42" s="448" t="s">
        <v>2543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82" t="s">
        <v>3793</v>
      </c>
      <c r="B43" s="78" t="s">
        <v>3928</v>
      </c>
      <c r="C43" s="562" t="s">
        <v>3929</v>
      </c>
      <c r="D43" s="564">
        <v>5167097.0</v>
      </c>
      <c r="E43" s="510" t="s">
        <v>18</v>
      </c>
      <c r="F43" s="599" t="s">
        <v>19</v>
      </c>
      <c r="G43" s="510" t="s">
        <v>257</v>
      </c>
      <c r="H43" s="599" t="str">
        <f>IFERROR(VLOOKUP(G43,'Cadastro de assessores'!A:B,2,FALSE),"Não Cadastrado")</f>
        <v>18009</v>
      </c>
      <c r="I43" s="599"/>
      <c r="J43" s="51" t="s">
        <v>3796</v>
      </c>
      <c r="K43" s="520" t="s">
        <v>111</v>
      </c>
      <c r="L43" s="600">
        <v>44295.0</v>
      </c>
      <c r="M43" s="600">
        <v>44298.0</v>
      </c>
      <c r="N43" s="520"/>
      <c r="O43" s="520" t="s">
        <v>3809</v>
      </c>
      <c r="P43" s="602">
        <v>0.012</v>
      </c>
      <c r="Q43" s="223" t="s">
        <v>3930</v>
      </c>
      <c r="R43" s="603"/>
      <c r="S43" s="520" t="str">
        <f t="shared" si="6"/>
        <v/>
      </c>
      <c r="T43" s="520" t="s">
        <v>113</v>
      </c>
      <c r="U43" s="520" t="s">
        <v>2573</v>
      </c>
      <c r="V43" s="520" t="s">
        <v>3881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2543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82" t="s">
        <v>3793</v>
      </c>
      <c r="B44" s="78" t="s">
        <v>3931</v>
      </c>
      <c r="C44" s="606" t="s">
        <v>3932</v>
      </c>
      <c r="D44" s="520">
        <v>3214407.0</v>
      </c>
      <c r="E44" s="510" t="s">
        <v>18</v>
      </c>
      <c r="F44" s="510" t="s">
        <v>19</v>
      </c>
      <c r="G44" s="510" t="s">
        <v>83</v>
      </c>
      <c r="H44" s="520" t="str">
        <f>IFERROR(VLOOKUP(G44,'Cadastro de assessores'!A:B,2,FALSE),"Não Cadastrado")</f>
        <v>18890</v>
      </c>
      <c r="I44" s="520"/>
      <c r="J44" s="51" t="s">
        <v>3796</v>
      </c>
      <c r="K44" s="520" t="s">
        <v>147</v>
      </c>
      <c r="L44" s="510" t="s">
        <v>2577</v>
      </c>
      <c r="M44" s="600"/>
      <c r="N44" s="520"/>
      <c r="O44" s="520" t="s">
        <v>3813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82" t="s">
        <v>3793</v>
      </c>
      <c r="B45" s="78" t="s">
        <v>3933</v>
      </c>
      <c r="C45" s="606" t="s">
        <v>3934</v>
      </c>
      <c r="D45" s="520">
        <v>2352697.0</v>
      </c>
      <c r="E45" s="520" t="s">
        <v>2526</v>
      </c>
      <c r="F45" s="520" t="s">
        <v>29</v>
      </c>
      <c r="G45" s="520" t="s">
        <v>2526</v>
      </c>
      <c r="H45" s="520" t="str">
        <f>IFERROR(VLOOKUP(G45,'Cadastro de assessores'!A:B,2,FALSE),"Não Cadastrado")</f>
        <v>18986</v>
      </c>
      <c r="I45" s="520"/>
      <c r="J45" s="51" t="s">
        <v>186</v>
      </c>
      <c r="K45" s="520" t="s">
        <v>2540</v>
      </c>
      <c r="L45" s="608">
        <v>43838.0</v>
      </c>
      <c r="M45" s="608">
        <v>43838.0</v>
      </c>
      <c r="N45" s="608">
        <v>44042.0</v>
      </c>
      <c r="O45" s="520" t="s">
        <v>3935</v>
      </c>
      <c r="P45" s="602">
        <v>0.025</v>
      </c>
      <c r="Q45" s="609" t="s">
        <v>3936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113</v>
      </c>
      <c r="U45" s="520" t="s">
        <v>2557</v>
      </c>
      <c r="V45" s="520" t="s">
        <v>29</v>
      </c>
      <c r="W45" s="604" t="s">
        <v>3803</v>
      </c>
      <c r="X45" s="604" t="s">
        <v>3803</v>
      </c>
      <c r="Y45" s="604" t="s">
        <v>3803</v>
      </c>
      <c r="Z45" s="604" t="s">
        <v>3937</v>
      </c>
      <c r="AA45" s="604" t="s">
        <v>3938</v>
      </c>
      <c r="AB45" s="604" t="s">
        <v>3939</v>
      </c>
      <c r="AC45" s="604" t="s">
        <v>3940</v>
      </c>
      <c r="AD45" s="604" t="s">
        <v>3941</v>
      </c>
      <c r="AE45" s="604" t="s">
        <v>3803</v>
      </c>
      <c r="AF45" s="604" t="s">
        <v>3803</v>
      </c>
      <c r="AG45" s="604" t="s">
        <v>3803</v>
      </c>
      <c r="AH45" s="604"/>
      <c r="AI45" s="604"/>
      <c r="AJ45" s="604"/>
      <c r="AK45" s="448"/>
      <c r="AL45" s="448"/>
      <c r="AM45" s="448" t="s">
        <v>2577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2543</v>
      </c>
      <c r="BE45" s="448" t="s">
        <v>2543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82" t="s">
        <v>3793</v>
      </c>
      <c r="B46" s="78" t="s">
        <v>3942</v>
      </c>
      <c r="C46" s="621" t="s">
        <v>3943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1" t="s">
        <v>3796</v>
      </c>
      <c r="K46" s="510"/>
      <c r="L46" s="600"/>
      <c r="M46" s="600">
        <v>44936.0</v>
      </c>
      <c r="N46" s="520"/>
      <c r="O46" s="520" t="s">
        <v>3807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82" t="s">
        <v>3793</v>
      </c>
      <c r="B47" s="78" t="s">
        <v>3944</v>
      </c>
      <c r="C47" s="606" t="s">
        <v>3945</v>
      </c>
      <c r="D47" s="520">
        <v>3022313.0</v>
      </c>
      <c r="E47" s="510" t="s">
        <v>18</v>
      </c>
      <c r="F47" s="510" t="s">
        <v>29</v>
      </c>
      <c r="G47" s="510" t="s">
        <v>3946</v>
      </c>
      <c r="H47" s="510" t="str">
        <f>IFERROR(VLOOKUP(G47,'Cadastro de assessores'!A:B,2,FALSE),"Não Cadastrado")</f>
        <v>16855</v>
      </c>
      <c r="I47" s="510"/>
      <c r="J47" s="46" t="s">
        <v>111</v>
      </c>
      <c r="K47" s="510" t="s">
        <v>111</v>
      </c>
      <c r="L47" s="600">
        <v>43964.0</v>
      </c>
      <c r="M47" s="600">
        <v>44061.0</v>
      </c>
      <c r="N47" s="520"/>
      <c r="O47" s="520" t="s">
        <v>3801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113</v>
      </c>
      <c r="U47" s="520" t="s">
        <v>2633</v>
      </c>
      <c r="V47" s="520" t="s">
        <v>29</v>
      </c>
      <c r="W47" s="604" t="s">
        <v>3803</v>
      </c>
      <c r="X47" s="604" t="s">
        <v>3803</v>
      </c>
      <c r="Y47" s="604" t="s">
        <v>3803</v>
      </c>
      <c r="Z47" s="604" t="s">
        <v>3803</v>
      </c>
      <c r="AA47" s="604" t="s">
        <v>3803</v>
      </c>
      <c r="AB47" s="604" t="s">
        <v>3803</v>
      </c>
      <c r="AC47" s="604" t="s">
        <v>3803</v>
      </c>
      <c r="AD47" s="604" t="s">
        <v>3803</v>
      </c>
      <c r="AE47" s="604" t="s">
        <v>3803</v>
      </c>
      <c r="AF47" s="604" t="s">
        <v>3803</v>
      </c>
      <c r="AG47" s="604" t="s">
        <v>3947</v>
      </c>
      <c r="AH47" s="604" t="s">
        <v>3948</v>
      </c>
      <c r="AI47" s="604" t="s">
        <v>3949</v>
      </c>
      <c r="AJ47" s="604" t="s">
        <v>3950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82" t="s">
        <v>3793</v>
      </c>
      <c r="B48" s="78" t="s">
        <v>3951</v>
      </c>
      <c r="C48" s="606" t="s">
        <v>3952</v>
      </c>
      <c r="D48" s="520">
        <v>4744962.0</v>
      </c>
      <c r="E48" s="510" t="s">
        <v>2526</v>
      </c>
      <c r="F48" s="510" t="s">
        <v>29</v>
      </c>
      <c r="G48" s="510" t="s">
        <v>2527</v>
      </c>
      <c r="H48" s="510" t="str">
        <f>IFERROR(VLOOKUP(G48,'Cadastro de assessores'!A:B,2,FALSE),"Não Cadastrado")</f>
        <v>17573</v>
      </c>
      <c r="I48" s="510"/>
      <c r="J48" s="51" t="s">
        <v>3796</v>
      </c>
      <c r="K48" s="520" t="s">
        <v>147</v>
      </c>
      <c r="L48" s="510" t="s">
        <v>2577</v>
      </c>
      <c r="M48" s="614"/>
      <c r="N48" s="520"/>
      <c r="O48" s="520" t="s">
        <v>3809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113</v>
      </c>
      <c r="U48" s="520" t="s">
        <v>2596</v>
      </c>
      <c r="V48" s="520" t="s">
        <v>60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2543</v>
      </c>
      <c r="BE48" s="448" t="s">
        <v>2543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82" t="s">
        <v>3793</v>
      </c>
      <c r="B49" s="78" t="s">
        <v>3953</v>
      </c>
      <c r="C49" s="562" t="s">
        <v>3954</v>
      </c>
      <c r="D49" s="520">
        <v>4448534.0</v>
      </c>
      <c r="E49" s="510" t="s">
        <v>18</v>
      </c>
      <c r="F49" s="510" t="s">
        <v>19</v>
      </c>
      <c r="G49" s="510" t="s">
        <v>257</v>
      </c>
      <c r="H49" s="510" t="str">
        <f>IFERROR(VLOOKUP(G49,'Cadastro de assessores'!A:B,2,FALSE),"Não Cadastrado")</f>
        <v>18009</v>
      </c>
      <c r="I49" s="510"/>
      <c r="J49" s="51" t="s">
        <v>186</v>
      </c>
      <c r="K49" s="510" t="s">
        <v>111</v>
      </c>
      <c r="L49" s="600">
        <v>44090.0</v>
      </c>
      <c r="M49" s="600">
        <v>44090.0</v>
      </c>
      <c r="N49" s="608">
        <v>44942.0</v>
      </c>
      <c r="O49" s="520" t="s">
        <v>3813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113</v>
      </c>
      <c r="U49" s="520" t="s">
        <v>2542</v>
      </c>
      <c r="V49" s="520" t="s">
        <v>29</v>
      </c>
      <c r="W49" s="604" t="s">
        <v>3803</v>
      </c>
      <c r="X49" s="604" t="s">
        <v>3803</v>
      </c>
      <c r="Y49" s="604" t="s">
        <v>3803</v>
      </c>
      <c r="Z49" s="604" t="s">
        <v>3803</v>
      </c>
      <c r="AA49" s="604" t="s">
        <v>3803</v>
      </c>
      <c r="AB49" s="604" t="s">
        <v>3803</v>
      </c>
      <c r="AC49" s="604" t="s">
        <v>3803</v>
      </c>
      <c r="AD49" s="604" t="s">
        <v>3803</v>
      </c>
      <c r="AE49" s="604" t="s">
        <v>3803</v>
      </c>
      <c r="AF49" s="604" t="s">
        <v>3803</v>
      </c>
      <c r="AG49" s="604" t="s">
        <v>3803</v>
      </c>
      <c r="AH49" s="604" t="s">
        <v>3955</v>
      </c>
      <c r="AI49" s="604" t="s">
        <v>3956</v>
      </c>
      <c r="AJ49" s="604" t="s">
        <v>3957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82" t="s">
        <v>3793</v>
      </c>
      <c r="B50" s="78" t="s">
        <v>3958</v>
      </c>
      <c r="C50" s="562" t="s">
        <v>3959</v>
      </c>
      <c r="D50" s="564">
        <v>3533638.0</v>
      </c>
      <c r="E50" s="520" t="s">
        <v>18</v>
      </c>
      <c r="F50" s="520" t="s">
        <v>29</v>
      </c>
      <c r="G50" s="520" t="s">
        <v>3683</v>
      </c>
      <c r="H50" s="520" t="str">
        <f>IFERROR(VLOOKUP(G50,'Cadastro de assessores'!A:B,2,FALSE),"Não Cadastrado")</f>
        <v>18266</v>
      </c>
      <c r="I50" s="520"/>
      <c r="J50" s="51" t="s">
        <v>186</v>
      </c>
      <c r="K50" s="520" t="s">
        <v>2540</v>
      </c>
      <c r="L50" s="608">
        <v>44354.0</v>
      </c>
      <c r="M50" s="608">
        <v>44354.0</v>
      </c>
      <c r="N50" s="607">
        <v>44559.0</v>
      </c>
      <c r="O50" s="520" t="s">
        <v>3813</v>
      </c>
      <c r="P50" s="602">
        <v>0.025</v>
      </c>
      <c r="Q50" s="609" t="s">
        <v>3960</v>
      </c>
      <c r="R50" s="603"/>
      <c r="S50" s="520" t="str">
        <f t="shared" si="7"/>
        <v>Não Qualificado</v>
      </c>
      <c r="T50" s="520" t="s">
        <v>113</v>
      </c>
      <c r="U50" s="520" t="s">
        <v>2818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2543</v>
      </c>
      <c r="BE50" s="448" t="s">
        <v>2543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82" t="s">
        <v>3793</v>
      </c>
      <c r="B51" s="78" t="s">
        <v>3961</v>
      </c>
      <c r="C51" s="606" t="s">
        <v>3962</v>
      </c>
      <c r="D51" s="520">
        <v>4859203.0</v>
      </c>
      <c r="E51" s="520" t="s">
        <v>18</v>
      </c>
      <c r="F51" s="509" t="s">
        <v>19</v>
      </c>
      <c r="G51" s="520" t="s">
        <v>257</v>
      </c>
      <c r="H51" s="520" t="str">
        <f>IFERROR(VLOOKUP(G51,'Cadastro de assessores'!A:B,2,FALSE),"Não Cadastrado")</f>
        <v>18009</v>
      </c>
      <c r="I51" s="520"/>
      <c r="J51" s="51" t="s">
        <v>186</v>
      </c>
      <c r="K51" s="520" t="s">
        <v>2540</v>
      </c>
      <c r="L51" s="608">
        <v>44239.0</v>
      </c>
      <c r="M51" s="608">
        <v>44239.0</v>
      </c>
      <c r="N51" s="608">
        <v>44700.0</v>
      </c>
      <c r="O51" s="520" t="s">
        <v>3797</v>
      </c>
      <c r="P51" s="602">
        <v>0.02</v>
      </c>
      <c r="Q51" s="609" t="s">
        <v>3963</v>
      </c>
      <c r="R51" s="603"/>
      <c r="S51" s="520" t="str">
        <f t="shared" si="7"/>
        <v>Não Qualificado</v>
      </c>
      <c r="T51" s="520" t="s">
        <v>113</v>
      </c>
      <c r="U51" s="520" t="s">
        <v>2596</v>
      </c>
      <c r="V51" s="520" t="s">
        <v>60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2543</v>
      </c>
      <c r="BE51" s="448" t="s">
        <v>2543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82" t="s">
        <v>3793</v>
      </c>
      <c r="B52" s="78" t="s">
        <v>3964</v>
      </c>
      <c r="C52" s="606" t="s">
        <v>3965</v>
      </c>
      <c r="D52" s="520">
        <v>4409995.0</v>
      </c>
      <c r="E52" s="520" t="s">
        <v>56</v>
      </c>
      <c r="F52" s="520" t="s">
        <v>29</v>
      </c>
      <c r="G52" s="520" t="s">
        <v>3966</v>
      </c>
      <c r="H52" s="520" t="str">
        <f>IFERROR(VLOOKUP(G52,'Cadastro de assessores'!A:B,2,FALSE),"Não Cadastrado")</f>
        <v>16459</v>
      </c>
      <c r="I52" s="520"/>
      <c r="J52" s="51" t="s">
        <v>186</v>
      </c>
      <c r="K52" s="520" t="s">
        <v>2540</v>
      </c>
      <c r="L52" s="607">
        <v>44120.0</v>
      </c>
      <c r="M52" s="607">
        <v>44120.0</v>
      </c>
      <c r="N52" s="608">
        <v>44413.0</v>
      </c>
      <c r="O52" s="520" t="s">
        <v>3801</v>
      </c>
      <c r="P52" s="602">
        <v>0.015</v>
      </c>
      <c r="Q52" s="609" t="s">
        <v>3967</v>
      </c>
      <c r="R52" s="603"/>
      <c r="S52" s="520" t="str">
        <f t="shared" si="7"/>
        <v/>
      </c>
      <c r="T52" s="520" t="s">
        <v>113</v>
      </c>
      <c r="U52" s="520" t="s">
        <v>2568</v>
      </c>
      <c r="V52" s="520" t="s">
        <v>29</v>
      </c>
      <c r="W52" s="604" t="s">
        <v>3803</v>
      </c>
      <c r="X52" s="604" t="s">
        <v>3803</v>
      </c>
      <c r="Y52" s="604" t="s">
        <v>3803</v>
      </c>
      <c r="Z52" s="604" t="s">
        <v>3803</v>
      </c>
      <c r="AA52" s="604" t="s">
        <v>3803</v>
      </c>
      <c r="AB52" s="604" t="s">
        <v>3803</v>
      </c>
      <c r="AC52" s="604" t="s">
        <v>3803</v>
      </c>
      <c r="AD52" s="604" t="s">
        <v>3803</v>
      </c>
      <c r="AE52" s="604" t="s">
        <v>3803</v>
      </c>
      <c r="AF52" s="604" t="s">
        <v>3803</v>
      </c>
      <c r="AG52" s="604" t="s">
        <v>3803</v>
      </c>
      <c r="AH52" s="604" t="s">
        <v>3803</v>
      </c>
      <c r="AI52" s="604" t="s">
        <v>3968</v>
      </c>
      <c r="AJ52" s="604" t="s">
        <v>3969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2543</v>
      </c>
      <c r="BE52" s="448" t="s">
        <v>2543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82" t="s">
        <v>3793</v>
      </c>
      <c r="B53" s="78" t="s">
        <v>3970</v>
      </c>
      <c r="C53" s="606" t="s">
        <v>429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1" t="s">
        <v>3796</v>
      </c>
      <c r="K53" s="510" t="s">
        <v>111</v>
      </c>
      <c r="L53" s="600">
        <v>44795.0</v>
      </c>
      <c r="M53" s="600">
        <v>44795.0</v>
      </c>
      <c r="N53" s="520"/>
      <c r="O53" s="520" t="s">
        <v>3809</v>
      </c>
      <c r="P53" s="618">
        <v>0.012</v>
      </c>
      <c r="Q53" s="609"/>
      <c r="R53" s="603"/>
      <c r="S53" s="520"/>
      <c r="T53" s="520" t="s">
        <v>365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82" t="s">
        <v>3793</v>
      </c>
      <c r="B54" s="78" t="s">
        <v>437</v>
      </c>
      <c r="C54" s="606" t="s">
        <v>435</v>
      </c>
      <c r="D54" s="520">
        <v>1000249.0</v>
      </c>
      <c r="E54" s="510" t="s">
        <v>56</v>
      </c>
      <c r="F54" s="510" t="s">
        <v>29</v>
      </c>
      <c r="G54" s="510" t="s">
        <v>182</v>
      </c>
      <c r="H54" s="510" t="str">
        <f>IFERROR(VLOOKUP(G54,'Cadastro de assessores'!A:B,2,FALSE),"Não Cadastrado")</f>
        <v>17896</v>
      </c>
      <c r="I54" s="510"/>
      <c r="J54" s="51" t="s">
        <v>3796</v>
      </c>
      <c r="K54" s="510" t="s">
        <v>111</v>
      </c>
      <c r="L54" s="600">
        <v>44110.0</v>
      </c>
      <c r="M54" s="600">
        <v>44112.0</v>
      </c>
      <c r="N54" s="520"/>
      <c r="O54" s="520" t="s">
        <v>3971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365</v>
      </c>
      <c r="U54" s="520" t="s">
        <v>3972</v>
      </c>
      <c r="V54" s="520" t="s">
        <v>29</v>
      </c>
      <c r="W54" s="604" t="s">
        <v>3803</v>
      </c>
      <c r="X54" s="604" t="s">
        <v>3803</v>
      </c>
      <c r="Y54" s="604" t="s">
        <v>3803</v>
      </c>
      <c r="Z54" s="604" t="s">
        <v>3803</v>
      </c>
      <c r="AA54" s="604" t="s">
        <v>3803</v>
      </c>
      <c r="AB54" s="604" t="s">
        <v>3803</v>
      </c>
      <c r="AC54" s="604" t="s">
        <v>3803</v>
      </c>
      <c r="AD54" s="604" t="s">
        <v>3803</v>
      </c>
      <c r="AE54" s="604" t="s">
        <v>3803</v>
      </c>
      <c r="AF54" s="604" t="s">
        <v>3803</v>
      </c>
      <c r="AG54" s="604" t="s">
        <v>3803</v>
      </c>
      <c r="AH54" s="604" t="s">
        <v>3803</v>
      </c>
      <c r="AI54" s="604" t="s">
        <v>3973</v>
      </c>
      <c r="AJ54" s="604" t="s">
        <v>3974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82" t="s">
        <v>3793</v>
      </c>
      <c r="B55" s="78" t="s">
        <v>447</v>
      </c>
      <c r="C55" s="606" t="s">
        <v>3975</v>
      </c>
      <c r="D55" s="520">
        <v>552896.0</v>
      </c>
      <c r="E55" s="510" t="s">
        <v>18</v>
      </c>
      <c r="F55" s="510" t="s">
        <v>19</v>
      </c>
      <c r="G55" s="510" t="s">
        <v>3976</v>
      </c>
      <c r="H55" s="510">
        <f>IFERROR(VLOOKUP(G55,'Cadastro de assessores'!A:B,2,FALSE),"Não Cadastrado")</f>
        <v>12351</v>
      </c>
      <c r="I55" s="510"/>
      <c r="J55" s="46" t="s">
        <v>111</v>
      </c>
      <c r="K55" s="510" t="s">
        <v>111</v>
      </c>
      <c r="L55" s="600">
        <v>44694.0</v>
      </c>
      <c r="M55" s="600">
        <v>44694.0</v>
      </c>
      <c r="N55" s="520"/>
      <c r="O55" s="520" t="s">
        <v>3801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113</v>
      </c>
      <c r="U55" s="520" t="s">
        <v>2629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82" t="s">
        <v>3793</v>
      </c>
      <c r="B56" s="78" t="s">
        <v>3977</v>
      </c>
      <c r="C56" s="606" t="s">
        <v>3978</v>
      </c>
      <c r="D56" s="520">
        <v>4743547.0</v>
      </c>
      <c r="E56" s="520" t="s">
        <v>18</v>
      </c>
      <c r="F56" s="509" t="s">
        <v>19</v>
      </c>
      <c r="G56" s="520" t="s">
        <v>257</v>
      </c>
      <c r="H56" s="520" t="str">
        <f>IFERROR(VLOOKUP(G56,'Cadastro de assessores'!A:B,2,FALSE),"Não Cadastrado")</f>
        <v>18009</v>
      </c>
      <c r="I56" s="520"/>
      <c r="J56" s="51" t="s">
        <v>186</v>
      </c>
      <c r="K56" s="520" t="s">
        <v>2540</v>
      </c>
      <c r="L56" s="608">
        <v>44252.0</v>
      </c>
      <c r="M56" s="608">
        <v>44252.0</v>
      </c>
      <c r="N56" s="608">
        <v>44657.0</v>
      </c>
      <c r="O56" s="520" t="s">
        <v>3797</v>
      </c>
      <c r="P56" s="602">
        <v>0.02</v>
      </c>
      <c r="Q56" s="609" t="s">
        <v>3979</v>
      </c>
      <c r="R56" s="603"/>
      <c r="S56" s="520" t="str">
        <f t="shared" si="8"/>
        <v>Não Qualificado</v>
      </c>
      <c r="T56" s="520" t="s">
        <v>113</v>
      </c>
      <c r="U56" s="520" t="s">
        <v>2596</v>
      </c>
      <c r="V56" s="520" t="s">
        <v>60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2543</v>
      </c>
      <c r="BE56" s="448" t="s">
        <v>2543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82" t="s">
        <v>3793</v>
      </c>
      <c r="B57" s="78" t="s">
        <v>2696</v>
      </c>
      <c r="C57" s="606" t="s">
        <v>2693</v>
      </c>
      <c r="D57" s="520">
        <v>4648767.0</v>
      </c>
      <c r="E57" s="510" t="s">
        <v>18</v>
      </c>
      <c r="F57" s="510" t="s">
        <v>29</v>
      </c>
      <c r="G57" s="510" t="s">
        <v>369</v>
      </c>
      <c r="H57" s="510" t="str">
        <f>IFERROR(VLOOKUP(G57,'Cadastro de assessores'!A:B,2,FALSE),"Não Cadastrado")</f>
        <v>18993</v>
      </c>
      <c r="I57" s="510"/>
      <c r="J57" s="51" t="s">
        <v>3796</v>
      </c>
      <c r="K57" s="510" t="s">
        <v>111</v>
      </c>
      <c r="L57" s="600">
        <v>44312.0</v>
      </c>
      <c r="M57" s="600">
        <v>44312.0</v>
      </c>
      <c r="N57" s="520"/>
      <c r="O57" s="520" t="s">
        <v>3797</v>
      </c>
      <c r="P57" s="602">
        <v>0.01</v>
      </c>
      <c r="Q57" s="609"/>
      <c r="R57" s="603"/>
      <c r="S57" s="520" t="str">
        <f t="shared" si="8"/>
        <v>Não Qualificado</v>
      </c>
      <c r="T57" s="520" t="s">
        <v>113</v>
      </c>
      <c r="U57" s="520" t="s">
        <v>2633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2577</v>
      </c>
      <c r="AN57" s="448" t="s">
        <v>2577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82" t="s">
        <v>3793</v>
      </c>
      <c r="B58" s="78" t="s">
        <v>3980</v>
      </c>
      <c r="C58" s="562" t="s">
        <v>3981</v>
      </c>
      <c r="D58" s="599">
        <v>6889397.0</v>
      </c>
      <c r="E58" s="510" t="s">
        <v>18</v>
      </c>
      <c r="F58" s="599" t="s">
        <v>19</v>
      </c>
      <c r="G58" s="510" t="s">
        <v>257</v>
      </c>
      <c r="H58" s="510" t="str">
        <f>IFERROR(VLOOKUP(G58,'Cadastro de assessores'!A:B,2,FALSE),"Não Cadastrado")</f>
        <v>18009</v>
      </c>
      <c r="I58" s="510"/>
      <c r="J58" s="51" t="s">
        <v>3796</v>
      </c>
      <c r="K58" s="510" t="s">
        <v>111</v>
      </c>
      <c r="L58" s="601">
        <v>44519.0</v>
      </c>
      <c r="M58" s="601">
        <v>44522.0</v>
      </c>
      <c r="N58" s="564"/>
      <c r="O58" s="564" t="s">
        <v>3809</v>
      </c>
      <c r="P58" s="602">
        <v>0.012</v>
      </c>
      <c r="Q58" s="622" t="s">
        <v>2534</v>
      </c>
      <c r="R58" s="603"/>
      <c r="S58" s="520" t="str">
        <f t="shared" si="8"/>
        <v>Não Qualificado</v>
      </c>
      <c r="T58" s="520" t="s">
        <v>113</v>
      </c>
      <c r="U58" s="520" t="s">
        <v>2652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82" t="s">
        <v>3793</v>
      </c>
      <c r="B59" s="78" t="s">
        <v>3982</v>
      </c>
      <c r="C59" s="606" t="s">
        <v>3983</v>
      </c>
      <c r="D59" s="520">
        <v>3774100.0</v>
      </c>
      <c r="E59" s="510" t="s">
        <v>2526</v>
      </c>
      <c r="F59" s="510" t="s">
        <v>29</v>
      </c>
      <c r="G59" s="510" t="s">
        <v>2526</v>
      </c>
      <c r="H59" s="510" t="str">
        <f>IFERROR(VLOOKUP(G59,'Cadastro de assessores'!A:B,2,FALSE),"Não Cadastrado")</f>
        <v>18986</v>
      </c>
      <c r="I59" s="510"/>
      <c r="J59" s="51" t="s">
        <v>3796</v>
      </c>
      <c r="K59" s="520" t="s">
        <v>147</v>
      </c>
      <c r="L59" s="600">
        <v>43818.0</v>
      </c>
      <c r="M59" s="600">
        <v>43847.0</v>
      </c>
      <c r="N59" s="520"/>
      <c r="O59" s="520" t="s">
        <v>3801</v>
      </c>
      <c r="P59" s="602">
        <v>0.015</v>
      </c>
      <c r="Q59" s="609"/>
      <c r="R59" s="603"/>
      <c r="S59" s="520" t="str">
        <f t="shared" si="8"/>
        <v/>
      </c>
      <c r="T59" s="520" t="s">
        <v>113</v>
      </c>
      <c r="U59" s="520" t="s">
        <v>3463</v>
      </c>
      <c r="V59" s="520" t="s">
        <v>29</v>
      </c>
      <c r="W59" s="604" t="s">
        <v>3803</v>
      </c>
      <c r="X59" s="604" t="s">
        <v>3803</v>
      </c>
      <c r="Y59" s="604" t="s">
        <v>3803</v>
      </c>
      <c r="Z59" s="604" t="s">
        <v>3984</v>
      </c>
      <c r="AA59" s="604" t="s">
        <v>3985</v>
      </c>
      <c r="AB59" s="604" t="s">
        <v>3986</v>
      </c>
      <c r="AC59" s="604" t="s">
        <v>3987</v>
      </c>
      <c r="AD59" s="604" t="s">
        <v>3988</v>
      </c>
      <c r="AE59" s="604" t="s">
        <v>3989</v>
      </c>
      <c r="AF59" s="604" t="s">
        <v>3990</v>
      </c>
      <c r="AG59" s="604" t="s">
        <v>3991</v>
      </c>
      <c r="AH59" s="604" t="s">
        <v>3992</v>
      </c>
      <c r="AI59" s="604" t="s">
        <v>3993</v>
      </c>
      <c r="AJ59" s="604" t="s">
        <v>3994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2543</v>
      </c>
      <c r="BE59" s="448" t="s">
        <v>2543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82" t="s">
        <v>3793</v>
      </c>
      <c r="B60" s="78" t="s">
        <v>3995</v>
      </c>
      <c r="C60" s="562" t="s">
        <v>3996</v>
      </c>
      <c r="D60" s="564">
        <v>2588890.0</v>
      </c>
      <c r="E60" s="520" t="s">
        <v>2526</v>
      </c>
      <c r="F60" s="509" t="s">
        <v>29</v>
      </c>
      <c r="G60" s="509" t="s">
        <v>2526</v>
      </c>
      <c r="H60" s="509" t="str">
        <f>IFERROR(VLOOKUP(G60,'Cadastro de assessores'!A:B,2,FALSE),"Não Cadastrado")</f>
        <v>18986</v>
      </c>
      <c r="I60" s="509"/>
      <c r="J60" s="51" t="s">
        <v>186</v>
      </c>
      <c r="K60" s="520" t="s">
        <v>2540</v>
      </c>
      <c r="L60" s="608">
        <v>44390.0</v>
      </c>
      <c r="M60" s="608">
        <v>44390.0</v>
      </c>
      <c r="N60" s="607">
        <v>44524.0</v>
      </c>
      <c r="O60" s="520" t="s">
        <v>3801</v>
      </c>
      <c r="P60" s="602">
        <v>0.015</v>
      </c>
      <c r="Q60" s="609" t="s">
        <v>3997</v>
      </c>
      <c r="R60" s="603"/>
      <c r="S60" s="520" t="str">
        <f t="shared" si="8"/>
        <v>Não Qualificado</v>
      </c>
      <c r="T60" s="520" t="s">
        <v>113</v>
      </c>
      <c r="U60" s="564" t="s">
        <v>3998</v>
      </c>
      <c r="V60" s="564" t="s">
        <v>3999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2543</v>
      </c>
      <c r="BE60" s="448" t="s">
        <v>2543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82" t="s">
        <v>3793</v>
      </c>
      <c r="B61" s="78" t="s">
        <v>4000</v>
      </c>
      <c r="C61" s="562" t="s">
        <v>4001</v>
      </c>
      <c r="D61" s="564">
        <v>4742962.0</v>
      </c>
      <c r="E61" s="520" t="s">
        <v>18</v>
      </c>
      <c r="F61" s="509" t="s">
        <v>19</v>
      </c>
      <c r="G61" s="509" t="s">
        <v>257</v>
      </c>
      <c r="H61" s="509" t="str">
        <f>IFERROR(VLOOKUP(G61,'Cadastro de assessores'!A:B,2,FALSE),"Não Cadastrado")</f>
        <v>18009</v>
      </c>
      <c r="I61" s="509"/>
      <c r="J61" s="51" t="s">
        <v>186</v>
      </c>
      <c r="K61" s="520" t="s">
        <v>2540</v>
      </c>
      <c r="L61" s="608">
        <v>44204.0</v>
      </c>
      <c r="M61" s="608">
        <v>44204.0</v>
      </c>
      <c r="N61" s="608">
        <v>44657.0</v>
      </c>
      <c r="O61" s="520" t="s">
        <v>4002</v>
      </c>
      <c r="P61" s="602">
        <v>0.02</v>
      </c>
      <c r="Q61" s="609" t="s">
        <v>3979</v>
      </c>
      <c r="R61" s="603"/>
      <c r="S61" s="520" t="str">
        <f t="shared" si="8"/>
        <v>Não Qualificado</v>
      </c>
      <c r="T61" s="520" t="s">
        <v>113</v>
      </c>
      <c r="U61" s="520" t="s">
        <v>2596</v>
      </c>
      <c r="V61" s="520" t="s">
        <v>60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2543</v>
      </c>
      <c r="BE61" s="448" t="s">
        <v>2543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82" t="s">
        <v>3793</v>
      </c>
      <c r="B62" s="78" t="s">
        <v>4000</v>
      </c>
      <c r="C62" s="562" t="s">
        <v>4001</v>
      </c>
      <c r="D62" s="564">
        <v>3556718.0</v>
      </c>
      <c r="E62" s="520" t="s">
        <v>18</v>
      </c>
      <c r="F62" s="509" t="s">
        <v>19</v>
      </c>
      <c r="G62" s="509" t="s">
        <v>257</v>
      </c>
      <c r="H62" s="509" t="str">
        <f>IFERROR(VLOOKUP(G62,'Cadastro de assessores'!A:B,2,FALSE),"Não Cadastrado")</f>
        <v>18009</v>
      </c>
      <c r="I62" s="509"/>
      <c r="J62" s="51" t="s">
        <v>186</v>
      </c>
      <c r="K62" s="520" t="s">
        <v>2540</v>
      </c>
      <c r="L62" s="608">
        <v>44426.0</v>
      </c>
      <c r="M62" s="608">
        <v>44426.0</v>
      </c>
      <c r="N62" s="608">
        <v>44657.0</v>
      </c>
      <c r="O62" s="520" t="s">
        <v>4003</v>
      </c>
      <c r="P62" s="602">
        <v>0.008</v>
      </c>
      <c r="Q62" s="609" t="s">
        <v>3979</v>
      </c>
      <c r="R62" s="603"/>
      <c r="S62" s="520" t="str">
        <f t="shared" si="8"/>
        <v>Não Qualificado</v>
      </c>
      <c r="T62" s="520" t="s">
        <v>113</v>
      </c>
      <c r="U62" s="520" t="s">
        <v>2596</v>
      </c>
      <c r="V62" s="520" t="s">
        <v>60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2543</v>
      </c>
      <c r="BE62" s="448" t="s">
        <v>2543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82" t="s">
        <v>3793</v>
      </c>
      <c r="B63" s="78" t="s">
        <v>477</v>
      </c>
      <c r="C63" s="131" t="s">
        <v>474</v>
      </c>
      <c r="D63" s="564">
        <v>43315.0</v>
      </c>
      <c r="E63" s="599" t="s">
        <v>18</v>
      </c>
      <c r="F63" s="599" t="s">
        <v>175</v>
      </c>
      <c r="G63" s="599" t="s">
        <v>197</v>
      </c>
      <c r="H63" s="616" t="str">
        <f>IFERROR(VLOOKUP(G63,'Cadastro de assessores'!A:B,2,FALSE),"Não Cadastrado")</f>
        <v>28411</v>
      </c>
      <c r="I63" s="616"/>
      <c r="J63" s="51" t="s">
        <v>3796</v>
      </c>
      <c r="K63" s="510" t="s">
        <v>111</v>
      </c>
      <c r="L63" s="600">
        <v>44564.0</v>
      </c>
      <c r="M63" s="600">
        <v>44586.0</v>
      </c>
      <c r="N63" s="564"/>
      <c r="O63" s="564" t="s">
        <v>3807</v>
      </c>
      <c r="P63" s="602">
        <v>0.012</v>
      </c>
      <c r="Q63" s="609" t="s">
        <v>4004</v>
      </c>
      <c r="R63" s="603"/>
      <c r="S63" s="520" t="str">
        <f t="shared" si="8"/>
        <v/>
      </c>
      <c r="T63" s="520" t="s">
        <v>113</v>
      </c>
      <c r="U63" s="520" t="s">
        <v>2586</v>
      </c>
      <c r="V63" s="520" t="s">
        <v>179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82" t="s">
        <v>3793</v>
      </c>
      <c r="B64" s="78" t="s">
        <v>4005</v>
      </c>
      <c r="C64" s="562" t="s">
        <v>4006</v>
      </c>
      <c r="D64" s="564">
        <v>3500160.0</v>
      </c>
      <c r="E64" s="510" t="s">
        <v>56</v>
      </c>
      <c r="F64" s="510" t="s">
        <v>29</v>
      </c>
      <c r="G64" s="564" t="s">
        <v>3846</v>
      </c>
      <c r="H64" s="616" t="str">
        <f>IFERROR(VLOOKUP(G64,'Cadastro de assessores'!A:B,2,FALSE),"Não Cadastrado")</f>
        <v>12624</v>
      </c>
      <c r="I64" s="616"/>
      <c r="J64" s="51" t="s">
        <v>186</v>
      </c>
      <c r="K64" s="510" t="s">
        <v>111</v>
      </c>
      <c r="L64" s="613">
        <v>44679.0</v>
      </c>
      <c r="M64" s="613">
        <v>44680.0</v>
      </c>
      <c r="N64" s="564"/>
      <c r="O64" s="564" t="s">
        <v>4007</v>
      </c>
      <c r="P64" s="602">
        <v>0.01</v>
      </c>
      <c r="Q64" s="609"/>
      <c r="R64" s="603"/>
      <c r="S64" s="520" t="str">
        <f t="shared" si="8"/>
        <v>Não Qualificado</v>
      </c>
      <c r="T64" s="520" t="s">
        <v>113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82" t="s">
        <v>3793</v>
      </c>
      <c r="B65" s="78" t="s">
        <v>4008</v>
      </c>
      <c r="C65" s="562" t="s">
        <v>4009</v>
      </c>
      <c r="D65" s="564">
        <v>4452023.0</v>
      </c>
      <c r="E65" s="510" t="s">
        <v>18</v>
      </c>
      <c r="F65" s="599" t="s">
        <v>29</v>
      </c>
      <c r="G65" s="599" t="s">
        <v>2907</v>
      </c>
      <c r="H65" s="599" t="str">
        <f>IFERROR(VLOOKUP(G65,'Cadastro de assessores'!A:B,2,FALSE),"Não Cadastrado")</f>
        <v>13444</v>
      </c>
      <c r="I65" s="599"/>
      <c r="J65" s="46" t="s">
        <v>111</v>
      </c>
      <c r="K65" s="510" t="s">
        <v>111</v>
      </c>
      <c r="L65" s="600">
        <v>44372.0</v>
      </c>
      <c r="M65" s="600">
        <v>44372.0</v>
      </c>
      <c r="N65" s="564"/>
      <c r="O65" s="564" t="s">
        <v>4010</v>
      </c>
      <c r="P65" s="602">
        <v>0.02</v>
      </c>
      <c r="Q65" s="609"/>
      <c r="R65" s="603"/>
      <c r="S65" s="520" t="str">
        <f t="shared" si="8"/>
        <v/>
      </c>
      <c r="T65" s="564" t="s">
        <v>113</v>
      </c>
      <c r="U65" s="520" t="s">
        <v>4011</v>
      </c>
      <c r="V65" s="520" t="s">
        <v>46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82" t="s">
        <v>3793</v>
      </c>
      <c r="B66" s="78" t="s">
        <v>4012</v>
      </c>
      <c r="C66" s="606" t="s">
        <v>4013</v>
      </c>
      <c r="D66" s="520">
        <v>4765516.0</v>
      </c>
      <c r="E66" s="520" t="s">
        <v>56</v>
      </c>
      <c r="F66" s="520" t="s">
        <v>29</v>
      </c>
      <c r="G66" s="520" t="s">
        <v>3636</v>
      </c>
      <c r="H66" s="520" t="str">
        <f>IFERROR(VLOOKUP(G66,'Cadastro de assessores'!A:B,2,FALSE),"Não Cadastrado")</f>
        <v>14574</v>
      </c>
      <c r="I66" s="520"/>
      <c r="J66" s="51" t="s">
        <v>186</v>
      </c>
      <c r="K66" s="520" t="s">
        <v>2540</v>
      </c>
      <c r="L66" s="608">
        <v>44228.0</v>
      </c>
      <c r="M66" s="608">
        <v>44228.0</v>
      </c>
      <c r="N66" s="608">
        <v>44418.0</v>
      </c>
      <c r="O66" s="520" t="s">
        <v>3797</v>
      </c>
      <c r="P66" s="602">
        <v>0.02</v>
      </c>
      <c r="Q66" s="609" t="s">
        <v>4014</v>
      </c>
      <c r="R66" s="603"/>
      <c r="S66" s="520" t="str">
        <f t="shared" si="8"/>
        <v>Não Qualificado</v>
      </c>
      <c r="T66" s="520" t="s">
        <v>113</v>
      </c>
      <c r="U66" s="520" t="s">
        <v>2579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2543</v>
      </c>
      <c r="BE66" s="448" t="s">
        <v>2543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82" t="s">
        <v>3793</v>
      </c>
      <c r="B67" s="78" t="s">
        <v>4015</v>
      </c>
      <c r="C67" s="562" t="s">
        <v>4016</v>
      </c>
      <c r="D67" s="624">
        <v>7119368.0</v>
      </c>
      <c r="E67" s="520" t="s">
        <v>18</v>
      </c>
      <c r="F67" s="509" t="s">
        <v>19</v>
      </c>
      <c r="G67" s="564" t="s">
        <v>83</v>
      </c>
      <c r="H67" s="520" t="str">
        <f>IFERROR(VLOOKUP(G67,'Cadastro de assessores'!A:B,2,FALSE),"Não Cadastrado")</f>
        <v>18890</v>
      </c>
      <c r="I67" s="520"/>
      <c r="J67" s="51" t="s">
        <v>186</v>
      </c>
      <c r="K67" s="520" t="s">
        <v>2540</v>
      </c>
      <c r="L67" s="607">
        <v>44523.0</v>
      </c>
      <c r="M67" s="607">
        <v>44523.0</v>
      </c>
      <c r="N67" s="565">
        <v>44700.0</v>
      </c>
      <c r="O67" s="564" t="s">
        <v>3807</v>
      </c>
      <c r="P67" s="602">
        <v>0.007</v>
      </c>
      <c r="Q67" s="223" t="s">
        <v>3963</v>
      </c>
      <c r="R67" s="603"/>
      <c r="S67" s="520" t="str">
        <f t="shared" si="8"/>
        <v>Não Qualificado</v>
      </c>
      <c r="T67" s="520" t="s">
        <v>113</v>
      </c>
      <c r="U67" s="520" t="s">
        <v>2818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2543</v>
      </c>
      <c r="BE67" s="448" t="s">
        <v>2543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82" t="s">
        <v>3793</v>
      </c>
      <c r="B68" s="78" t="s">
        <v>4015</v>
      </c>
      <c r="C68" s="562" t="s">
        <v>4016</v>
      </c>
      <c r="D68" s="564">
        <v>7207902.0</v>
      </c>
      <c r="E68" s="520" t="s">
        <v>18</v>
      </c>
      <c r="F68" s="509" t="s">
        <v>19</v>
      </c>
      <c r="G68" s="564" t="s">
        <v>83</v>
      </c>
      <c r="H68" s="520" t="str">
        <f>IFERROR(VLOOKUP(G68,'Cadastro de assessores'!A:B,2,FALSE),"Não Cadastrado")</f>
        <v>18890</v>
      </c>
      <c r="I68" s="520"/>
      <c r="J68" s="51" t="s">
        <v>186</v>
      </c>
      <c r="K68" s="520" t="s">
        <v>2540</v>
      </c>
      <c r="L68" s="607">
        <v>44523.0</v>
      </c>
      <c r="M68" s="607">
        <v>44523.0</v>
      </c>
      <c r="N68" s="565">
        <v>44700.0</v>
      </c>
      <c r="O68" s="564" t="s">
        <v>3807</v>
      </c>
      <c r="P68" s="602">
        <v>0.007</v>
      </c>
      <c r="Q68" s="223" t="s">
        <v>3963</v>
      </c>
      <c r="R68" s="603"/>
      <c r="S68" s="520" t="str">
        <f t="shared" si="8"/>
        <v>Não Qualificado</v>
      </c>
      <c r="T68" s="520" t="s">
        <v>113</v>
      </c>
      <c r="U68" s="520" t="s">
        <v>2818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2543</v>
      </c>
      <c r="BE68" s="448" t="s">
        <v>2543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82" t="s">
        <v>3793</v>
      </c>
      <c r="B69" s="78" t="s">
        <v>490</v>
      </c>
      <c r="C69" s="626" t="s">
        <v>4017</v>
      </c>
      <c r="D69" s="627">
        <v>3286506.0</v>
      </c>
      <c r="E69" s="520" t="s">
        <v>18</v>
      </c>
      <c r="F69" s="520" t="s">
        <v>29</v>
      </c>
      <c r="G69" s="520" t="s">
        <v>295</v>
      </c>
      <c r="H69" s="520"/>
      <c r="I69" s="520"/>
      <c r="J69" s="51" t="s">
        <v>3796</v>
      </c>
      <c r="K69" s="520"/>
      <c r="L69" s="607"/>
      <c r="M69" s="607">
        <v>44932.0</v>
      </c>
      <c r="N69" s="608"/>
      <c r="O69" s="520" t="s">
        <v>3801</v>
      </c>
      <c r="P69" s="602">
        <v>0.01</v>
      </c>
      <c r="Q69" s="628" t="s">
        <v>4018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82" t="s">
        <v>3793</v>
      </c>
      <c r="B70" s="78" t="s">
        <v>493</v>
      </c>
      <c r="C70" s="606" t="s">
        <v>4019</v>
      </c>
      <c r="D70" s="79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1" t="s">
        <v>3796</v>
      </c>
      <c r="K70" s="510" t="s">
        <v>111</v>
      </c>
      <c r="L70" s="600">
        <v>44733.0</v>
      </c>
      <c r="M70" s="600">
        <v>44759.0</v>
      </c>
      <c r="N70" s="520"/>
      <c r="O70" s="520" t="s">
        <v>3807</v>
      </c>
      <c r="P70" s="602">
        <v>0.007</v>
      </c>
      <c r="Q70" s="609"/>
      <c r="R70" s="603"/>
      <c r="S70" s="520"/>
      <c r="T70" s="520" t="s">
        <v>113</v>
      </c>
      <c r="U70" s="520" t="s">
        <v>2629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82" t="s">
        <v>3793</v>
      </c>
      <c r="B71" s="78" t="s">
        <v>4020</v>
      </c>
      <c r="C71" s="606" t="s">
        <v>4021</v>
      </c>
      <c r="D71" s="488">
        <v>4618682.0</v>
      </c>
      <c r="E71" s="520" t="s">
        <v>56</v>
      </c>
      <c r="F71" s="520" t="s">
        <v>29</v>
      </c>
      <c r="G71" s="520" t="s">
        <v>3636</v>
      </c>
      <c r="H71" s="520" t="str">
        <f>IFERROR(VLOOKUP(G71,'Cadastro de assessores'!A:B,2,FALSE),"Não Cadastrado")</f>
        <v>14574</v>
      </c>
      <c r="I71" s="520"/>
      <c r="J71" s="51" t="s">
        <v>186</v>
      </c>
      <c r="K71" s="520" t="s">
        <v>2540</v>
      </c>
      <c r="L71" s="607">
        <v>44160.0</v>
      </c>
      <c r="M71" s="607">
        <v>44160.0</v>
      </c>
      <c r="N71" s="608">
        <v>44806.0</v>
      </c>
      <c r="O71" s="520" t="s">
        <v>3801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113</v>
      </c>
      <c r="U71" s="520" t="s">
        <v>2542</v>
      </c>
      <c r="V71" s="520" t="s">
        <v>29</v>
      </c>
      <c r="W71" s="604" t="s">
        <v>3803</v>
      </c>
      <c r="X71" s="604" t="s">
        <v>3803</v>
      </c>
      <c r="Y71" s="604" t="s">
        <v>3803</v>
      </c>
      <c r="Z71" s="604" t="s">
        <v>3803</v>
      </c>
      <c r="AA71" s="604" t="s">
        <v>3803</v>
      </c>
      <c r="AB71" s="604" t="s">
        <v>3803</v>
      </c>
      <c r="AC71" s="604" t="s">
        <v>3803</v>
      </c>
      <c r="AD71" s="604" t="s">
        <v>3803</v>
      </c>
      <c r="AE71" s="604" t="s">
        <v>3803</v>
      </c>
      <c r="AF71" s="604" t="s">
        <v>3803</v>
      </c>
      <c r="AG71" s="604" t="s">
        <v>3803</v>
      </c>
      <c r="AH71" s="604" t="s">
        <v>3803</v>
      </c>
      <c r="AI71" s="604" t="s">
        <v>3803</v>
      </c>
      <c r="AJ71" s="604" t="s">
        <v>4022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82" t="s">
        <v>3793</v>
      </c>
      <c r="B72" s="78" t="s">
        <v>4023</v>
      </c>
      <c r="C72" s="606" t="s">
        <v>4024</v>
      </c>
      <c r="D72" s="510">
        <v>4805165.0</v>
      </c>
      <c r="E72" s="510" t="s">
        <v>2526</v>
      </c>
      <c r="F72" s="510" t="s">
        <v>29</v>
      </c>
      <c r="G72" s="510" t="s">
        <v>2526</v>
      </c>
      <c r="H72" s="510" t="str">
        <f>IFERROR(VLOOKUP(G72,'Cadastro de assessores'!A:B,2,FALSE),"Não Cadastrado")</f>
        <v>18986</v>
      </c>
      <c r="I72" s="510"/>
      <c r="J72" s="46" t="s">
        <v>111</v>
      </c>
      <c r="K72" s="510" t="s">
        <v>111</v>
      </c>
      <c r="L72" s="600">
        <v>44235.0</v>
      </c>
      <c r="M72" s="600">
        <v>44235.0</v>
      </c>
      <c r="N72" s="520"/>
      <c r="O72" s="520" t="s">
        <v>3801</v>
      </c>
      <c r="P72" s="602">
        <v>0.015</v>
      </c>
      <c r="Q72" s="609" t="s">
        <v>2534</v>
      </c>
      <c r="R72" s="603" t="s">
        <v>4025</v>
      </c>
      <c r="S72" s="520" t="str">
        <f t="shared" si="9"/>
        <v/>
      </c>
      <c r="T72" s="520" t="s">
        <v>113</v>
      </c>
      <c r="U72" s="520" t="s">
        <v>2600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82" t="s">
        <v>3793</v>
      </c>
      <c r="B73" s="78" t="s">
        <v>503</v>
      </c>
      <c r="C73" s="562" t="s">
        <v>4026</v>
      </c>
      <c r="D73" s="599">
        <v>6480340.0</v>
      </c>
      <c r="E73" s="510" t="s">
        <v>18</v>
      </c>
      <c r="F73" s="599" t="s">
        <v>19</v>
      </c>
      <c r="G73" s="616" t="s">
        <v>257</v>
      </c>
      <c r="H73" s="616" t="str">
        <f>IFERROR(VLOOKUP(G73,'Cadastro de assessores'!A:B,2,FALSE),"Não Cadastrado")</f>
        <v>18009</v>
      </c>
      <c r="I73" s="616"/>
      <c r="J73" s="51" t="s">
        <v>3796</v>
      </c>
      <c r="K73" s="510" t="s">
        <v>111</v>
      </c>
      <c r="L73" s="600">
        <v>44439.0</v>
      </c>
      <c r="M73" s="600">
        <v>44447.0</v>
      </c>
      <c r="N73" s="616"/>
      <c r="O73" s="616" t="s">
        <v>3809</v>
      </c>
      <c r="P73" s="602">
        <v>0.012</v>
      </c>
      <c r="Q73" s="223"/>
      <c r="R73" s="603"/>
      <c r="S73" s="520" t="str">
        <f t="shared" si="9"/>
        <v>Não Qualificado</v>
      </c>
      <c r="T73" s="520" t="s">
        <v>113</v>
      </c>
      <c r="U73" s="520" t="s">
        <v>2818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82" t="s">
        <v>3793</v>
      </c>
      <c r="B74" s="78" t="s">
        <v>2723</v>
      </c>
      <c r="C74" s="606" t="s">
        <v>2720</v>
      </c>
      <c r="D74" s="520">
        <v>260123.0</v>
      </c>
      <c r="E74" s="510" t="s">
        <v>2636</v>
      </c>
      <c r="F74" s="510" t="s">
        <v>29</v>
      </c>
      <c r="G74" s="510" t="s">
        <v>2636</v>
      </c>
      <c r="H74" s="510" t="str">
        <f>IFERROR(VLOOKUP(G74,'Cadastro de assessores'!A:B,2,FALSE),"Não Cadastrado")</f>
        <v>22400</v>
      </c>
      <c r="I74" s="510"/>
      <c r="J74" s="51" t="s">
        <v>3796</v>
      </c>
      <c r="K74" s="520" t="s">
        <v>147</v>
      </c>
      <c r="L74" s="520" t="s">
        <v>2577</v>
      </c>
      <c r="M74" s="629" t="s">
        <v>2576</v>
      </c>
      <c r="N74" s="520"/>
      <c r="O74" s="520" t="s">
        <v>4010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113</v>
      </c>
      <c r="U74" s="520" t="s">
        <v>2600</v>
      </c>
      <c r="V74" s="520" t="s">
        <v>29</v>
      </c>
      <c r="W74" s="604" t="s">
        <v>3803</v>
      </c>
      <c r="X74" s="604" t="s">
        <v>3803</v>
      </c>
      <c r="Y74" s="604" t="s">
        <v>3803</v>
      </c>
      <c r="Z74" s="604" t="s">
        <v>3803</v>
      </c>
      <c r="AA74" s="604" t="s">
        <v>3803</v>
      </c>
      <c r="AB74" s="604" t="s">
        <v>3803</v>
      </c>
      <c r="AC74" s="604" t="s">
        <v>3803</v>
      </c>
      <c r="AD74" s="604" t="s">
        <v>3803</v>
      </c>
      <c r="AE74" s="604" t="s">
        <v>3803</v>
      </c>
      <c r="AF74" s="604" t="s">
        <v>3803</v>
      </c>
      <c r="AG74" s="604" t="s">
        <v>3803</v>
      </c>
      <c r="AH74" s="604"/>
      <c r="AI74" s="604" t="s">
        <v>3803</v>
      </c>
      <c r="AJ74" s="604" t="s">
        <v>3803</v>
      </c>
      <c r="AK74" s="448" t="s">
        <v>2577</v>
      </c>
      <c r="AL74" s="448"/>
      <c r="AM74" s="448" t="s">
        <v>2577</v>
      </c>
      <c r="AN74" s="448" t="s">
        <v>2577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2543</v>
      </c>
      <c r="BE74" s="448" t="s">
        <v>2543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82" t="s">
        <v>3793</v>
      </c>
      <c r="B75" s="78" t="s">
        <v>4027</v>
      </c>
      <c r="C75" s="606" t="s">
        <v>4028</v>
      </c>
      <c r="D75" s="520">
        <v>4522420.0</v>
      </c>
      <c r="E75" s="520" t="s">
        <v>18</v>
      </c>
      <c r="F75" s="520" t="s">
        <v>29</v>
      </c>
      <c r="G75" s="520" t="s">
        <v>3800</v>
      </c>
      <c r="H75" s="520" t="str">
        <f>IFERROR(VLOOKUP(G75,'Cadastro de assessores'!A:B,2,FALSE),"Não Cadastrado")</f>
        <v>17679</v>
      </c>
      <c r="I75" s="520"/>
      <c r="J75" s="51" t="s">
        <v>186</v>
      </c>
      <c r="K75" s="520" t="s">
        <v>2540</v>
      </c>
      <c r="L75" s="608">
        <v>44141.0</v>
      </c>
      <c r="M75" s="608">
        <v>44141.0</v>
      </c>
      <c r="N75" s="608">
        <v>44412.0</v>
      </c>
      <c r="O75" s="520" t="s">
        <v>3801</v>
      </c>
      <c r="P75" s="602">
        <v>0.015</v>
      </c>
      <c r="Q75" s="609" t="s">
        <v>4029</v>
      </c>
      <c r="R75" s="603"/>
      <c r="S75" s="520" t="str">
        <f t="shared" si="9"/>
        <v>Não Qualificado</v>
      </c>
      <c r="T75" s="520" t="s">
        <v>113</v>
      </c>
      <c r="U75" s="520" t="s">
        <v>4030</v>
      </c>
      <c r="V75" s="520" t="s">
        <v>497</v>
      </c>
      <c r="W75" s="604" t="s">
        <v>3803</v>
      </c>
      <c r="X75" s="604" t="s">
        <v>3803</v>
      </c>
      <c r="Y75" s="604" t="s">
        <v>3803</v>
      </c>
      <c r="Z75" s="604" t="s">
        <v>3803</v>
      </c>
      <c r="AA75" s="604" t="s">
        <v>3803</v>
      </c>
      <c r="AB75" s="604" t="s">
        <v>3803</v>
      </c>
      <c r="AC75" s="604" t="s">
        <v>3803</v>
      </c>
      <c r="AD75" s="604" t="s">
        <v>3803</v>
      </c>
      <c r="AE75" s="604" t="s">
        <v>3803</v>
      </c>
      <c r="AF75" s="604" t="s">
        <v>3803</v>
      </c>
      <c r="AG75" s="604" t="s">
        <v>3803</v>
      </c>
      <c r="AH75" s="604" t="s">
        <v>3803</v>
      </c>
      <c r="AI75" s="604" t="s">
        <v>3803</v>
      </c>
      <c r="AJ75" s="604" t="s">
        <v>4031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2543</v>
      </c>
      <c r="BE75" s="448" t="s">
        <v>2543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82" t="s">
        <v>3793</v>
      </c>
      <c r="B76" s="78" t="s">
        <v>4032</v>
      </c>
      <c r="C76" s="562" t="s">
        <v>4033</v>
      </c>
      <c r="D76" s="564">
        <v>6592638.0</v>
      </c>
      <c r="E76" s="510" t="s">
        <v>18</v>
      </c>
      <c r="F76" s="599" t="s">
        <v>19</v>
      </c>
      <c r="G76" s="510" t="s">
        <v>257</v>
      </c>
      <c r="H76" s="510" t="str">
        <f>IFERROR(VLOOKUP(G76,'Cadastro de assessores'!A:B,2,FALSE),"Não Cadastrado")</f>
        <v>18009</v>
      </c>
      <c r="I76" s="510"/>
      <c r="J76" s="46" t="s">
        <v>111</v>
      </c>
      <c r="K76" s="510" t="s">
        <v>111</v>
      </c>
      <c r="L76" s="600">
        <v>44456.0</v>
      </c>
      <c r="M76" s="600">
        <v>44461.0</v>
      </c>
      <c r="N76" s="564"/>
      <c r="O76" s="564" t="s">
        <v>3801</v>
      </c>
      <c r="P76" s="602">
        <v>0.015</v>
      </c>
      <c r="Q76" s="223"/>
      <c r="R76" s="603"/>
      <c r="S76" s="520" t="str">
        <f t="shared" si="9"/>
        <v>Não Qualificado</v>
      </c>
      <c r="T76" s="520" t="s">
        <v>113</v>
      </c>
      <c r="U76" s="520" t="s">
        <v>2596</v>
      </c>
      <c r="V76" s="520" t="s">
        <v>60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82" t="s">
        <v>3793</v>
      </c>
      <c r="B77" s="78" t="s">
        <v>4034</v>
      </c>
      <c r="C77" s="606" t="s">
        <v>4035</v>
      </c>
      <c r="D77" s="520">
        <v>4572882.0</v>
      </c>
      <c r="E77" s="520" t="s">
        <v>56</v>
      </c>
      <c r="F77" s="520" t="s">
        <v>29</v>
      </c>
      <c r="G77" s="520" t="s">
        <v>3636</v>
      </c>
      <c r="H77" s="520" t="str">
        <f>IFERROR(VLOOKUP(G77,'Cadastro de assessores'!A:B,2,FALSE),"Não Cadastrado")</f>
        <v>14574</v>
      </c>
      <c r="I77" s="520"/>
      <c r="J77" s="51" t="s">
        <v>186</v>
      </c>
      <c r="K77" s="520" t="s">
        <v>2540</v>
      </c>
      <c r="L77" s="607">
        <v>44165.0</v>
      </c>
      <c r="M77" s="607">
        <v>44165.0</v>
      </c>
      <c r="N77" s="608">
        <v>44295.0</v>
      </c>
      <c r="O77" s="520" t="s">
        <v>3801</v>
      </c>
      <c r="P77" s="602">
        <v>0.015</v>
      </c>
      <c r="Q77" s="609" t="s">
        <v>4036</v>
      </c>
      <c r="R77" s="603"/>
      <c r="S77" s="520" t="str">
        <f t="shared" si="9"/>
        <v/>
      </c>
      <c r="T77" s="520" t="s">
        <v>113</v>
      </c>
      <c r="U77" s="520" t="s">
        <v>2557</v>
      </c>
      <c r="V77" s="520" t="s">
        <v>29</v>
      </c>
      <c r="W77" s="604" t="s">
        <v>3803</v>
      </c>
      <c r="X77" s="604" t="s">
        <v>3803</v>
      </c>
      <c r="Y77" s="604" t="s">
        <v>3803</v>
      </c>
      <c r="Z77" s="604" t="s">
        <v>3803</v>
      </c>
      <c r="AA77" s="604" t="s">
        <v>3803</v>
      </c>
      <c r="AB77" s="604" t="s">
        <v>3803</v>
      </c>
      <c r="AC77" s="604" t="s">
        <v>3803</v>
      </c>
      <c r="AD77" s="604" t="s">
        <v>3803</v>
      </c>
      <c r="AE77" s="604" t="s">
        <v>3803</v>
      </c>
      <c r="AF77" s="604" t="s">
        <v>3803</v>
      </c>
      <c r="AG77" s="604" t="s">
        <v>3803</v>
      </c>
      <c r="AH77" s="604" t="s">
        <v>3803</v>
      </c>
      <c r="AI77" s="604" t="s">
        <v>3803</v>
      </c>
      <c r="AJ77" s="604" t="s">
        <v>4037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2543</v>
      </c>
      <c r="BE77" s="448" t="s">
        <v>2543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82" t="s">
        <v>3793</v>
      </c>
      <c r="B78" s="78" t="s">
        <v>4038</v>
      </c>
      <c r="C78" s="630" t="s">
        <v>4039</v>
      </c>
      <c r="D78" s="631">
        <v>5956921.0</v>
      </c>
      <c r="E78" s="510" t="s">
        <v>18</v>
      </c>
      <c r="F78" s="599" t="s">
        <v>29</v>
      </c>
      <c r="G78" s="510" t="s">
        <v>2582</v>
      </c>
      <c r="H78" s="616" t="str">
        <f>IFERROR(VLOOKUP(G78,'Cadastro de assessores'!A:B,2,FALSE),"Não Cadastrado")</f>
        <v>18836</v>
      </c>
      <c r="I78" s="616"/>
      <c r="J78" s="51" t="s">
        <v>3796</v>
      </c>
      <c r="K78" s="510" t="s">
        <v>111</v>
      </c>
      <c r="L78" s="601">
        <v>44469.0</v>
      </c>
      <c r="M78" s="601">
        <v>44482.0</v>
      </c>
      <c r="N78" s="564"/>
      <c r="O78" s="564" t="s">
        <v>3801</v>
      </c>
      <c r="P78" s="602">
        <v>0.015</v>
      </c>
      <c r="Q78" s="223"/>
      <c r="R78" s="603"/>
      <c r="S78" s="520" t="str">
        <f t="shared" si="9"/>
        <v>Não Qualificado</v>
      </c>
      <c r="T78" s="520" t="s">
        <v>113</v>
      </c>
      <c r="U78" s="520" t="s">
        <v>2641</v>
      </c>
      <c r="V78" s="520" t="s">
        <v>783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82" t="s">
        <v>3793</v>
      </c>
      <c r="B79" s="78" t="s">
        <v>546</v>
      </c>
      <c r="C79" s="562" t="s">
        <v>4040</v>
      </c>
      <c r="D79" s="612">
        <v>6866947.0</v>
      </c>
      <c r="E79" s="510" t="s">
        <v>18</v>
      </c>
      <c r="F79" s="599" t="s">
        <v>19</v>
      </c>
      <c r="G79" s="510" t="s">
        <v>257</v>
      </c>
      <c r="H79" s="616" t="str">
        <f>IFERROR(VLOOKUP(G79,'Cadastro de assessores'!A:B,2,FALSE),"Não Cadastrado")</f>
        <v>18009</v>
      </c>
      <c r="I79" s="616"/>
      <c r="J79" s="51" t="s">
        <v>3796</v>
      </c>
      <c r="K79" s="510" t="s">
        <v>111</v>
      </c>
      <c r="L79" s="601">
        <v>44495.0</v>
      </c>
      <c r="M79" s="601">
        <v>44497.0</v>
      </c>
      <c r="N79" s="564"/>
      <c r="O79" s="564" t="s">
        <v>3809</v>
      </c>
      <c r="P79" s="602">
        <v>0.012</v>
      </c>
      <c r="Q79" s="622" t="s">
        <v>4041</v>
      </c>
      <c r="R79" s="603"/>
      <c r="S79" s="520" t="str">
        <f t="shared" si="9"/>
        <v/>
      </c>
      <c r="T79" s="520" t="s">
        <v>113</v>
      </c>
      <c r="U79" s="520" t="s">
        <v>2652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82" t="s">
        <v>3793</v>
      </c>
      <c r="B80" s="78" t="s">
        <v>550</v>
      </c>
      <c r="C80" s="562" t="s">
        <v>547</v>
      </c>
      <c r="D80" s="631">
        <v>3241823.0</v>
      </c>
      <c r="E80" s="510" t="s">
        <v>18</v>
      </c>
      <c r="F80" s="599" t="s">
        <v>29</v>
      </c>
      <c r="G80" s="510" t="s">
        <v>142</v>
      </c>
      <c r="H80" s="616">
        <f>IFERROR(VLOOKUP(G80,'Cadastro de assessores'!A:B,2,FALSE),"Não Cadastrado")</f>
        <v>12332</v>
      </c>
      <c r="I80" s="616"/>
      <c r="J80" s="51" t="s">
        <v>3796</v>
      </c>
      <c r="K80" s="632"/>
      <c r="L80" s="510" t="s">
        <v>147</v>
      </c>
      <c r="M80" s="601">
        <v>44819.0</v>
      </c>
      <c r="N80" s="564"/>
      <c r="O80" s="564" t="s">
        <v>3809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82" t="s">
        <v>3793</v>
      </c>
      <c r="B81" s="78" t="s">
        <v>568</v>
      </c>
      <c r="C81" s="606" t="s">
        <v>4042</v>
      </c>
      <c r="D81" s="520">
        <v>3960153.0</v>
      </c>
      <c r="E81" s="520" t="s">
        <v>18</v>
      </c>
      <c r="F81" s="520" t="s">
        <v>29</v>
      </c>
      <c r="G81" s="520" t="s">
        <v>567</v>
      </c>
      <c r="H81" s="520"/>
      <c r="I81" s="520"/>
      <c r="J81" s="51" t="s">
        <v>3796</v>
      </c>
      <c r="K81" s="520"/>
      <c r="L81" s="607"/>
      <c r="M81" s="607"/>
      <c r="N81" s="608"/>
      <c r="O81" s="520" t="s">
        <v>3801</v>
      </c>
      <c r="P81" s="602">
        <v>0.012</v>
      </c>
      <c r="Q81" s="633" t="s">
        <v>3876</v>
      </c>
      <c r="R81" s="603"/>
      <c r="S81" s="520"/>
      <c r="T81" s="520"/>
      <c r="U81" s="520"/>
      <c r="V81" s="520" t="s">
        <v>1330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82" t="s">
        <v>3793</v>
      </c>
      <c r="B82" s="78" t="s">
        <v>4043</v>
      </c>
      <c r="C82" s="606" t="s">
        <v>4044</v>
      </c>
      <c r="D82" s="520">
        <v>3432427.0</v>
      </c>
      <c r="E82" s="520" t="s">
        <v>18</v>
      </c>
      <c r="F82" s="520" t="s">
        <v>19</v>
      </c>
      <c r="G82" s="520" t="s">
        <v>257</v>
      </c>
      <c r="H82" s="520" t="str">
        <f>IFERROR(VLOOKUP(G82,'Cadastro de assessores'!A:B,2,FALSE),"Não Cadastrado")</f>
        <v>18009</v>
      </c>
      <c r="I82" s="520"/>
      <c r="J82" s="51" t="s">
        <v>186</v>
      </c>
      <c r="K82" s="520" t="s">
        <v>2540</v>
      </c>
      <c r="L82" s="607">
        <v>44445.0</v>
      </c>
      <c r="M82" s="607">
        <v>44445.0</v>
      </c>
      <c r="N82" s="608">
        <v>44658.0</v>
      </c>
      <c r="O82" s="520" t="s">
        <v>4003</v>
      </c>
      <c r="P82" s="602">
        <v>0.008</v>
      </c>
      <c r="Q82" s="609" t="s">
        <v>4045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113</v>
      </c>
      <c r="U82" s="520" t="s">
        <v>2596</v>
      </c>
      <c r="V82" s="520" t="s">
        <v>60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2543</v>
      </c>
      <c r="BE82" s="448" t="s">
        <v>2543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82" t="s">
        <v>3793</v>
      </c>
      <c r="B83" s="78" t="s">
        <v>4046</v>
      </c>
      <c r="C83" s="606" t="s">
        <v>4047</v>
      </c>
      <c r="D83" s="520">
        <v>4478774.0</v>
      </c>
      <c r="E83" s="510" t="s">
        <v>56</v>
      </c>
      <c r="F83" s="510" t="s">
        <v>29</v>
      </c>
      <c r="G83" s="510" t="s">
        <v>4048</v>
      </c>
      <c r="H83" s="510" t="str">
        <f>IFERROR(VLOOKUP(G83,'Cadastro de assessores'!A:B,2,FALSE),"Não Cadastrado")</f>
        <v>19634</v>
      </c>
      <c r="I83" s="510"/>
      <c r="J83" s="51" t="s">
        <v>3796</v>
      </c>
      <c r="K83" s="510" t="s">
        <v>111</v>
      </c>
      <c r="L83" s="600">
        <v>44103.0</v>
      </c>
      <c r="M83" s="600">
        <v>44103.0</v>
      </c>
      <c r="N83" s="520"/>
      <c r="O83" s="520" t="s">
        <v>3809</v>
      </c>
      <c r="P83" s="602">
        <v>0.012</v>
      </c>
      <c r="Q83" s="609" t="s">
        <v>2534</v>
      </c>
      <c r="R83" s="603" t="s">
        <v>4025</v>
      </c>
      <c r="S83" s="520" t="str">
        <f t="shared" si="10"/>
        <v>Não Qualificado</v>
      </c>
      <c r="T83" s="520" t="s">
        <v>113</v>
      </c>
      <c r="U83" s="520" t="s">
        <v>2568</v>
      </c>
      <c r="V83" s="520" t="s">
        <v>29</v>
      </c>
      <c r="W83" s="604" t="s">
        <v>3803</v>
      </c>
      <c r="X83" s="604" t="s">
        <v>3803</v>
      </c>
      <c r="Y83" s="604" t="s">
        <v>3803</v>
      </c>
      <c r="Z83" s="604" t="s">
        <v>3803</v>
      </c>
      <c r="AA83" s="604" t="s">
        <v>3803</v>
      </c>
      <c r="AB83" s="604" t="s">
        <v>3803</v>
      </c>
      <c r="AC83" s="604" t="s">
        <v>3803</v>
      </c>
      <c r="AD83" s="604" t="s">
        <v>3803</v>
      </c>
      <c r="AE83" s="604" t="s">
        <v>3803</v>
      </c>
      <c r="AF83" s="604" t="s">
        <v>3803</v>
      </c>
      <c r="AG83" s="604" t="s">
        <v>3803</v>
      </c>
      <c r="AH83" s="604" t="s">
        <v>4049</v>
      </c>
      <c r="AI83" s="604" t="s">
        <v>4050</v>
      </c>
      <c r="AJ83" s="604" t="s">
        <v>4051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82" t="s">
        <v>3793</v>
      </c>
      <c r="B84" s="78" t="s">
        <v>4052</v>
      </c>
      <c r="C84" s="562" t="s">
        <v>4053</v>
      </c>
      <c r="D84" s="564">
        <v>5692353.0</v>
      </c>
      <c r="E84" s="520" t="s">
        <v>18</v>
      </c>
      <c r="F84" s="509" t="s">
        <v>19</v>
      </c>
      <c r="G84" s="520" t="s">
        <v>257</v>
      </c>
      <c r="H84" s="509" t="str">
        <f>IFERROR(VLOOKUP(G84,'Cadastro de assessores'!A:B,2,FALSE),"Não Cadastrado")</f>
        <v>18009</v>
      </c>
      <c r="I84" s="509"/>
      <c r="J84" s="51" t="s">
        <v>186</v>
      </c>
      <c r="K84" s="520" t="s">
        <v>2540</v>
      </c>
      <c r="L84" s="608">
        <v>44466.0</v>
      </c>
      <c r="M84" s="608">
        <v>44466.0</v>
      </c>
      <c r="N84" s="565">
        <v>44740.0</v>
      </c>
      <c r="O84" s="564" t="s">
        <v>3813</v>
      </c>
      <c r="P84" s="602">
        <v>0.025</v>
      </c>
      <c r="Q84" s="223" t="s">
        <v>4054</v>
      </c>
      <c r="R84" s="603"/>
      <c r="S84" s="520" t="str">
        <f t="shared" si="10"/>
        <v>Não Qualificado</v>
      </c>
      <c r="T84" s="564" t="s">
        <v>113</v>
      </c>
      <c r="U84" s="564" t="s">
        <v>2596</v>
      </c>
      <c r="V84" s="564" t="s">
        <v>60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82" t="s">
        <v>3793</v>
      </c>
      <c r="B85" s="78" t="s">
        <v>4055</v>
      </c>
      <c r="C85" s="610" t="s">
        <v>4056</v>
      </c>
      <c r="D85" s="510">
        <v>4848604.0</v>
      </c>
      <c r="E85" s="510" t="s">
        <v>56</v>
      </c>
      <c r="F85" s="510" t="s">
        <v>29</v>
      </c>
      <c r="G85" s="510" t="s">
        <v>4057</v>
      </c>
      <c r="H85" s="510" t="str">
        <f>IFERROR(VLOOKUP(G85,'Cadastro de assessores'!A:B,2,FALSE),"Não Cadastrado")</f>
        <v>15049</v>
      </c>
      <c r="I85" s="510"/>
      <c r="J85" s="51" t="s">
        <v>3796</v>
      </c>
      <c r="K85" s="510" t="s">
        <v>111</v>
      </c>
      <c r="L85" s="600">
        <v>44236.0</v>
      </c>
      <c r="M85" s="600">
        <v>44236.0</v>
      </c>
      <c r="N85" s="520"/>
      <c r="O85" s="520" t="s">
        <v>3809</v>
      </c>
      <c r="P85" s="602">
        <v>0.012</v>
      </c>
      <c r="Q85" s="609"/>
      <c r="R85" s="603"/>
      <c r="S85" s="520" t="str">
        <f t="shared" si="10"/>
        <v/>
      </c>
      <c r="T85" s="520" t="s">
        <v>113</v>
      </c>
      <c r="U85" s="520" t="s">
        <v>2579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82" t="s">
        <v>3793</v>
      </c>
      <c r="B86" s="78" t="s">
        <v>4058</v>
      </c>
      <c r="C86" s="606" t="s">
        <v>4059</v>
      </c>
      <c r="D86" s="520">
        <v>4537911.0</v>
      </c>
      <c r="E86" s="510" t="s">
        <v>56</v>
      </c>
      <c r="F86" s="510" t="s">
        <v>29</v>
      </c>
      <c r="G86" s="510" t="s">
        <v>4060</v>
      </c>
      <c r="H86" s="510" t="str">
        <f>IFERROR(VLOOKUP(G86,'Cadastro de assessores'!A:B,2,FALSE),"Não Cadastrado")</f>
        <v>17243</v>
      </c>
      <c r="I86" s="510"/>
      <c r="J86" s="51" t="s">
        <v>186</v>
      </c>
      <c r="K86" s="510" t="s">
        <v>111</v>
      </c>
      <c r="L86" s="601">
        <v>44126.0</v>
      </c>
      <c r="M86" s="601">
        <v>44130.0</v>
      </c>
      <c r="N86" s="608">
        <v>44988.0</v>
      </c>
      <c r="O86" s="520" t="s">
        <v>3801</v>
      </c>
      <c r="P86" s="602">
        <v>0.015</v>
      </c>
      <c r="Q86" s="609" t="s">
        <v>4061</v>
      </c>
      <c r="R86" s="603"/>
      <c r="S86" s="520" t="str">
        <f t="shared" si="10"/>
        <v>Não Qualificado</v>
      </c>
      <c r="T86" s="520" t="s">
        <v>365</v>
      </c>
      <c r="U86" s="520" t="s">
        <v>4062</v>
      </c>
      <c r="V86" s="520" t="s">
        <v>29</v>
      </c>
      <c r="W86" s="604" t="s">
        <v>3803</v>
      </c>
      <c r="X86" s="604" t="s">
        <v>3803</v>
      </c>
      <c r="Y86" s="604" t="s">
        <v>3803</v>
      </c>
      <c r="Z86" s="604" t="s">
        <v>3803</v>
      </c>
      <c r="AA86" s="604" t="s">
        <v>3803</v>
      </c>
      <c r="AB86" s="604" t="s">
        <v>3803</v>
      </c>
      <c r="AC86" s="604" t="s">
        <v>3803</v>
      </c>
      <c r="AD86" s="604" t="s">
        <v>3803</v>
      </c>
      <c r="AE86" s="604" t="s">
        <v>3803</v>
      </c>
      <c r="AF86" s="604" t="s">
        <v>3803</v>
      </c>
      <c r="AG86" s="604" t="s">
        <v>3803</v>
      </c>
      <c r="AH86" s="604" t="s">
        <v>3803</v>
      </c>
      <c r="AI86" s="604" t="s">
        <v>4063</v>
      </c>
      <c r="AJ86" s="604" t="s">
        <v>4064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82" t="s">
        <v>3793</v>
      </c>
      <c r="B87" s="78" t="s">
        <v>4065</v>
      </c>
      <c r="C87" s="634" t="s">
        <v>4066</v>
      </c>
      <c r="D87" s="612">
        <v>4068685.0</v>
      </c>
      <c r="E87" s="510" t="s">
        <v>18</v>
      </c>
      <c r="F87" s="599" t="s">
        <v>19</v>
      </c>
      <c r="G87" s="510" t="s">
        <v>257</v>
      </c>
      <c r="H87" s="510" t="str">
        <f>IFERROR(VLOOKUP(G87,'Cadastro de assessores'!A:B,2,FALSE),"Não Cadastrado")</f>
        <v>18009</v>
      </c>
      <c r="I87" s="510"/>
      <c r="J87" s="51" t="s">
        <v>3796</v>
      </c>
      <c r="K87" s="510" t="s">
        <v>111</v>
      </c>
      <c r="L87" s="600">
        <v>44427.0</v>
      </c>
      <c r="M87" s="600">
        <v>44454.0</v>
      </c>
      <c r="N87" s="564"/>
      <c r="O87" s="564" t="s">
        <v>3801</v>
      </c>
      <c r="P87" s="602">
        <v>0.015</v>
      </c>
      <c r="Q87" s="223" t="s">
        <v>4067</v>
      </c>
      <c r="R87" s="603"/>
      <c r="S87" s="520" t="str">
        <f t="shared" si="10"/>
        <v/>
      </c>
      <c r="T87" s="520" t="s">
        <v>113</v>
      </c>
      <c r="U87" s="520" t="s">
        <v>4068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82" t="s">
        <v>3793</v>
      </c>
      <c r="B88" s="78" t="s">
        <v>4069</v>
      </c>
      <c r="C88" s="634" t="s">
        <v>583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1" t="s">
        <v>3796</v>
      </c>
      <c r="K88" s="510"/>
      <c r="L88" s="600"/>
      <c r="M88" s="600">
        <v>44851.0</v>
      </c>
      <c r="N88" s="564"/>
      <c r="O88" s="564" t="s">
        <v>3801</v>
      </c>
      <c r="P88" s="602">
        <v>0.015</v>
      </c>
      <c r="Q88" s="223" t="s">
        <v>4070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82" t="s">
        <v>3793</v>
      </c>
      <c r="B89" s="78" t="s">
        <v>4071</v>
      </c>
      <c r="C89" s="562" t="s">
        <v>4072</v>
      </c>
      <c r="D89" s="624">
        <v>7911381.0</v>
      </c>
      <c r="E89" s="509" t="s">
        <v>18</v>
      </c>
      <c r="F89" s="509" t="s">
        <v>29</v>
      </c>
      <c r="G89" s="520" t="s">
        <v>142</v>
      </c>
      <c r="H89" s="564">
        <f>IFERROR(VLOOKUP(G89,'Cadastro de assessores'!A:B,2,FALSE),"Não Cadastrado")</f>
        <v>12332</v>
      </c>
      <c r="I89" s="564"/>
      <c r="J89" s="51" t="s">
        <v>186</v>
      </c>
      <c r="K89" s="520" t="s">
        <v>2540</v>
      </c>
      <c r="L89" s="608">
        <v>44655.0</v>
      </c>
      <c r="M89" s="608">
        <v>44655.0</v>
      </c>
      <c r="N89" s="565">
        <v>44723.0</v>
      </c>
      <c r="O89" s="564" t="s">
        <v>3807</v>
      </c>
      <c r="P89" s="602">
        <v>0.007</v>
      </c>
      <c r="Q89" s="223" t="s">
        <v>4073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113</v>
      </c>
      <c r="U89" s="520" t="s">
        <v>2652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82" t="s">
        <v>3793</v>
      </c>
      <c r="B90" s="78" t="s">
        <v>597</v>
      </c>
      <c r="C90" s="634" t="s">
        <v>4074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1" t="s">
        <v>3796</v>
      </c>
      <c r="K90" s="510" t="s">
        <v>111</v>
      </c>
      <c r="L90" s="600">
        <v>44760.0</v>
      </c>
      <c r="M90" s="600">
        <v>44762.0</v>
      </c>
      <c r="N90" s="564"/>
      <c r="O90" s="564" t="s">
        <v>3809</v>
      </c>
      <c r="P90" s="602">
        <v>0.012</v>
      </c>
      <c r="Q90" s="609" t="s">
        <v>4075</v>
      </c>
      <c r="R90" s="603"/>
      <c r="S90" s="520"/>
      <c r="T90" s="520" t="s">
        <v>113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82" t="s">
        <v>3793</v>
      </c>
      <c r="B91" s="78" t="s">
        <v>600</v>
      </c>
      <c r="C91" s="562" t="s">
        <v>598</v>
      </c>
      <c r="D91" s="564">
        <v>2218849.0</v>
      </c>
      <c r="E91" s="510" t="s">
        <v>18</v>
      </c>
      <c r="F91" s="599" t="s">
        <v>19</v>
      </c>
      <c r="G91" s="510" t="s">
        <v>257</v>
      </c>
      <c r="H91" s="564" t="str">
        <f>IFERROR(VLOOKUP(G91,'Cadastro de assessores'!A:B,2,FALSE),"Não Cadastrado")</f>
        <v>18009</v>
      </c>
      <c r="I91" s="564"/>
      <c r="J91" s="51" t="s">
        <v>3796</v>
      </c>
      <c r="K91" s="510" t="s">
        <v>111</v>
      </c>
      <c r="L91" s="600">
        <v>44407.0</v>
      </c>
      <c r="M91" s="600">
        <v>44407.0</v>
      </c>
      <c r="N91" s="564"/>
      <c r="O91" s="564" t="s">
        <v>4002</v>
      </c>
      <c r="P91" s="602">
        <v>0.02</v>
      </c>
      <c r="Q91" s="223" t="s">
        <v>4076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113</v>
      </c>
      <c r="U91" s="520" t="s">
        <v>2596</v>
      </c>
      <c r="V91" s="520" t="s">
        <v>60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82" t="s">
        <v>3793</v>
      </c>
      <c r="B92" s="78" t="s">
        <v>4077</v>
      </c>
      <c r="C92" s="562" t="s">
        <v>4078</v>
      </c>
      <c r="D92" s="564">
        <v>5900668.0</v>
      </c>
      <c r="E92" s="510" t="s">
        <v>18</v>
      </c>
      <c r="F92" s="599" t="s">
        <v>19</v>
      </c>
      <c r="G92" s="510" t="s">
        <v>257</v>
      </c>
      <c r="H92" s="564" t="str">
        <f>IFERROR(VLOOKUP(G92,'Cadastro de assessores'!A:B,2,FALSE),"Não Cadastrado")</f>
        <v>18009</v>
      </c>
      <c r="I92" s="564"/>
      <c r="J92" s="51" t="s">
        <v>3796</v>
      </c>
      <c r="K92" s="520" t="s">
        <v>147</v>
      </c>
      <c r="L92" s="520" t="s">
        <v>2577</v>
      </c>
      <c r="M92" s="629" t="s">
        <v>2576</v>
      </c>
      <c r="N92" s="564"/>
      <c r="O92" s="564" t="s">
        <v>3797</v>
      </c>
      <c r="P92" s="602">
        <v>0.02</v>
      </c>
      <c r="Q92" s="223"/>
      <c r="R92" s="603"/>
      <c r="S92" s="520" t="str">
        <f t="shared" si="11"/>
        <v/>
      </c>
      <c r="T92" s="520" t="s">
        <v>113</v>
      </c>
      <c r="U92" s="520" t="s">
        <v>2596</v>
      </c>
      <c r="V92" s="520" t="s">
        <v>60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2543</v>
      </c>
      <c r="BE92" s="448" t="s">
        <v>2543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82" t="s">
        <v>3793</v>
      </c>
      <c r="B93" s="78" t="s">
        <v>4079</v>
      </c>
      <c r="C93" s="606" t="s">
        <v>4080</v>
      </c>
      <c r="D93" s="520">
        <v>4748841.0</v>
      </c>
      <c r="E93" s="520" t="s">
        <v>2526</v>
      </c>
      <c r="F93" s="520" t="s">
        <v>29</v>
      </c>
      <c r="G93" s="520" t="s">
        <v>2526</v>
      </c>
      <c r="H93" s="520" t="str">
        <f>IFERROR(VLOOKUP(G93,'Cadastro de assessores'!A:B,2,FALSE),"Não Cadastrado")</f>
        <v>18986</v>
      </c>
      <c r="I93" s="520"/>
      <c r="J93" s="51" t="s">
        <v>186</v>
      </c>
      <c r="K93" s="520" t="s">
        <v>2540</v>
      </c>
      <c r="L93" s="608">
        <v>44215.0</v>
      </c>
      <c r="M93" s="608">
        <v>44215.0</v>
      </c>
      <c r="N93" s="608">
        <v>44719.0</v>
      </c>
      <c r="O93" s="520" t="s">
        <v>3813</v>
      </c>
      <c r="P93" s="602">
        <v>0.025</v>
      </c>
      <c r="Q93" s="609" t="s">
        <v>4081</v>
      </c>
      <c r="R93" s="603"/>
      <c r="S93" s="520" t="str">
        <f t="shared" si="11"/>
        <v/>
      </c>
      <c r="T93" s="520" t="s">
        <v>113</v>
      </c>
      <c r="U93" s="520" t="s">
        <v>2557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2543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82" t="s">
        <v>3793</v>
      </c>
      <c r="B94" s="78" t="s">
        <v>4082</v>
      </c>
      <c r="C94" s="562" t="s">
        <v>4083</v>
      </c>
      <c r="D94" s="564">
        <v>5891248.0</v>
      </c>
      <c r="E94" s="520" t="s">
        <v>18</v>
      </c>
      <c r="F94" s="509" t="s">
        <v>19</v>
      </c>
      <c r="G94" s="520" t="s">
        <v>257</v>
      </c>
      <c r="H94" s="509" t="str">
        <f>IFERROR(VLOOKUP(G94,'Cadastro de assessores'!A:B,2,FALSE),"Não Cadastrado")</f>
        <v>18009</v>
      </c>
      <c r="I94" s="509"/>
      <c r="J94" s="51" t="s">
        <v>186</v>
      </c>
      <c r="K94" s="520" t="s">
        <v>2540</v>
      </c>
      <c r="L94" s="565">
        <v>44385.0</v>
      </c>
      <c r="M94" s="565">
        <v>44385.0</v>
      </c>
      <c r="N94" s="565">
        <v>44650.0</v>
      </c>
      <c r="O94" s="564" t="s">
        <v>3797</v>
      </c>
      <c r="P94" s="602">
        <v>0.02</v>
      </c>
      <c r="Q94" s="609" t="s">
        <v>4084</v>
      </c>
      <c r="R94" s="603"/>
      <c r="S94" s="520" t="str">
        <f t="shared" si="11"/>
        <v>Qualificado</v>
      </c>
      <c r="T94" s="520" t="s">
        <v>113</v>
      </c>
      <c r="U94" s="520" t="s">
        <v>4085</v>
      </c>
      <c r="V94" s="520" t="s">
        <v>60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2543</v>
      </c>
      <c r="BE94" s="448" t="s">
        <v>2543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82" t="s">
        <v>3793</v>
      </c>
      <c r="B95" s="78" t="s">
        <v>4086</v>
      </c>
      <c r="C95" s="606" t="s">
        <v>4087</v>
      </c>
      <c r="D95" s="520">
        <v>4947220.0</v>
      </c>
      <c r="E95" s="520" t="s">
        <v>18</v>
      </c>
      <c r="F95" s="520" t="s">
        <v>29</v>
      </c>
      <c r="G95" s="520" t="s">
        <v>4088</v>
      </c>
      <c r="H95" s="520">
        <f>IFERROR(VLOOKUP(G95,'Cadastro de assessores'!A:B,2,FALSE),"Não Cadastrado")</f>
        <v>12339</v>
      </c>
      <c r="I95" s="520"/>
      <c r="J95" s="51" t="s">
        <v>186</v>
      </c>
      <c r="K95" s="520" t="s">
        <v>2540</v>
      </c>
      <c r="L95" s="608">
        <v>44277.0</v>
      </c>
      <c r="M95" s="608">
        <v>44277.0</v>
      </c>
      <c r="N95" s="608">
        <v>44781.0</v>
      </c>
      <c r="O95" s="520" t="s">
        <v>3809</v>
      </c>
      <c r="P95" s="602">
        <v>0.012</v>
      </c>
      <c r="Q95" s="609" t="s">
        <v>4089</v>
      </c>
      <c r="R95" s="603"/>
      <c r="S95" s="520" t="str">
        <f t="shared" si="11"/>
        <v>Não Qualificado</v>
      </c>
      <c r="T95" s="520" t="s">
        <v>113</v>
      </c>
      <c r="U95" s="520" t="s">
        <v>2596</v>
      </c>
      <c r="V95" s="520" t="s">
        <v>60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82" t="s">
        <v>3793</v>
      </c>
      <c r="B96" s="78" t="s">
        <v>4090</v>
      </c>
      <c r="C96" s="634" t="s">
        <v>4091</v>
      </c>
      <c r="D96" s="599">
        <v>6478648.0</v>
      </c>
      <c r="E96" s="510" t="s">
        <v>18</v>
      </c>
      <c r="F96" s="599" t="s">
        <v>19</v>
      </c>
      <c r="G96" s="616" t="s">
        <v>257</v>
      </c>
      <c r="H96" s="616" t="str">
        <f>IFERROR(VLOOKUP(G96,'Cadastro de assessores'!A:B,2,FALSE),"Não Cadastrado")</f>
        <v>18009</v>
      </c>
      <c r="I96" s="616"/>
      <c r="J96" s="51" t="s">
        <v>186</v>
      </c>
      <c r="K96" s="510" t="s">
        <v>111</v>
      </c>
      <c r="L96" s="600">
        <v>44442.0</v>
      </c>
      <c r="M96" s="600">
        <v>44445.0</v>
      </c>
      <c r="N96" s="607">
        <v>44914.0</v>
      </c>
      <c r="O96" s="520" t="s">
        <v>3807</v>
      </c>
      <c r="P96" s="602">
        <v>0.007</v>
      </c>
      <c r="Q96" s="223" t="s">
        <v>4092</v>
      </c>
      <c r="R96" s="603"/>
      <c r="S96" s="520" t="str">
        <f t="shared" si="11"/>
        <v>Não Qualificado</v>
      </c>
      <c r="T96" s="520" t="s">
        <v>113</v>
      </c>
      <c r="U96" s="520" t="s">
        <v>2818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82" t="s">
        <v>3793</v>
      </c>
      <c r="B97" s="78" t="s">
        <v>4093</v>
      </c>
      <c r="C97" s="606" t="s">
        <v>4094</v>
      </c>
      <c r="D97" s="520">
        <v>4553905.0</v>
      </c>
      <c r="E97" s="510" t="s">
        <v>56</v>
      </c>
      <c r="F97" s="510" t="s">
        <v>29</v>
      </c>
      <c r="G97" s="510" t="s">
        <v>4095</v>
      </c>
      <c r="H97" s="510" t="str">
        <f>IFERROR(VLOOKUP(G97,'Cadastro de assessores'!A:B,2,FALSE),"Não Cadastrado")</f>
        <v>19157</v>
      </c>
      <c r="I97" s="510"/>
      <c r="J97" s="51" t="s">
        <v>3796</v>
      </c>
      <c r="K97" s="520" t="s">
        <v>147</v>
      </c>
      <c r="L97" s="601">
        <v>44130.0</v>
      </c>
      <c r="M97" s="601">
        <v>44132.0</v>
      </c>
      <c r="N97" s="564"/>
      <c r="O97" s="564" t="s">
        <v>3797</v>
      </c>
      <c r="P97" s="602">
        <v>0.02</v>
      </c>
      <c r="Q97" s="609"/>
      <c r="R97" s="603"/>
      <c r="S97" s="520" t="str">
        <f t="shared" si="11"/>
        <v/>
      </c>
      <c r="T97" s="520" t="s">
        <v>113</v>
      </c>
      <c r="U97" s="520" t="s">
        <v>2568</v>
      </c>
      <c r="V97" s="520" t="s">
        <v>29</v>
      </c>
      <c r="W97" s="604" t="s">
        <v>3803</v>
      </c>
      <c r="X97" s="604" t="s">
        <v>3803</v>
      </c>
      <c r="Y97" s="604" t="s">
        <v>3803</v>
      </c>
      <c r="Z97" s="604" t="s">
        <v>3803</v>
      </c>
      <c r="AA97" s="604" t="s">
        <v>3803</v>
      </c>
      <c r="AB97" s="604" t="s">
        <v>3803</v>
      </c>
      <c r="AC97" s="604" t="s">
        <v>3803</v>
      </c>
      <c r="AD97" s="604" t="s">
        <v>3803</v>
      </c>
      <c r="AE97" s="604" t="s">
        <v>3803</v>
      </c>
      <c r="AF97" s="604" t="s">
        <v>3803</v>
      </c>
      <c r="AG97" s="604" t="s">
        <v>3803</v>
      </c>
      <c r="AH97" s="604" t="s">
        <v>3803</v>
      </c>
      <c r="AI97" s="604" t="s">
        <v>4096</v>
      </c>
      <c r="AJ97" s="604" t="s">
        <v>4097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2543</v>
      </c>
      <c r="BE97" s="448" t="s">
        <v>2543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82" t="s">
        <v>3793</v>
      </c>
      <c r="B98" s="78" t="s">
        <v>3637</v>
      </c>
      <c r="C98" s="606" t="s">
        <v>3634</v>
      </c>
      <c r="D98" s="520">
        <v>4425922.0</v>
      </c>
      <c r="E98" s="520" t="s">
        <v>56</v>
      </c>
      <c r="F98" s="520" t="s">
        <v>29</v>
      </c>
      <c r="G98" s="520" t="s">
        <v>3636</v>
      </c>
      <c r="H98" s="520" t="str">
        <f>IFERROR(VLOOKUP(G98,'Cadastro de assessores'!A:B,2,FALSE),"Não Cadastrado")</f>
        <v>14574</v>
      </c>
      <c r="I98" s="520"/>
      <c r="J98" s="51" t="s">
        <v>186</v>
      </c>
      <c r="K98" s="520" t="s">
        <v>2540</v>
      </c>
      <c r="L98" s="608">
        <v>44076.0</v>
      </c>
      <c r="M98" s="608">
        <v>44076.0</v>
      </c>
      <c r="N98" s="520"/>
      <c r="O98" s="520" t="s">
        <v>3801</v>
      </c>
      <c r="P98" s="602">
        <v>0.015</v>
      </c>
      <c r="Q98" s="609" t="s">
        <v>4098</v>
      </c>
      <c r="R98" s="603"/>
      <c r="S98" s="520" t="str">
        <f t="shared" si="11"/>
        <v/>
      </c>
      <c r="T98" s="520" t="s">
        <v>113</v>
      </c>
      <c r="U98" s="520" t="s">
        <v>2542</v>
      </c>
      <c r="V98" s="520" t="s">
        <v>29</v>
      </c>
      <c r="W98" s="604" t="s">
        <v>3803</v>
      </c>
      <c r="X98" s="604" t="s">
        <v>3803</v>
      </c>
      <c r="Y98" s="604" t="s">
        <v>3803</v>
      </c>
      <c r="Z98" s="604" t="s">
        <v>3803</v>
      </c>
      <c r="AA98" s="604" t="s">
        <v>3803</v>
      </c>
      <c r="AB98" s="604" t="s">
        <v>3803</v>
      </c>
      <c r="AC98" s="604" t="s">
        <v>3803</v>
      </c>
      <c r="AD98" s="604" t="s">
        <v>3803</v>
      </c>
      <c r="AE98" s="604" t="s">
        <v>3803</v>
      </c>
      <c r="AF98" s="604" t="s">
        <v>3803</v>
      </c>
      <c r="AG98" s="604" t="s">
        <v>3803</v>
      </c>
      <c r="AH98" s="604" t="s">
        <v>4099</v>
      </c>
      <c r="AI98" s="604" t="s">
        <v>4100</v>
      </c>
      <c r="AJ98" s="604" t="s">
        <v>4101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82" t="s">
        <v>3793</v>
      </c>
      <c r="B99" s="78" t="s">
        <v>4102</v>
      </c>
      <c r="C99" s="562" t="s">
        <v>4103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1" t="s">
        <v>186</v>
      </c>
      <c r="K99" s="520" t="s">
        <v>2540</v>
      </c>
      <c r="L99" s="608">
        <v>44648.0</v>
      </c>
      <c r="M99" s="608">
        <v>44648.0</v>
      </c>
      <c r="N99" s="608">
        <v>44796.0</v>
      </c>
      <c r="O99" s="520" t="s">
        <v>3801</v>
      </c>
      <c r="P99" s="602">
        <v>0.0</v>
      </c>
      <c r="Q99" s="635" t="s">
        <v>4104</v>
      </c>
      <c r="R99" s="603"/>
      <c r="S99" s="520" t="str">
        <f t="shared" si="11"/>
        <v>Não Qualificado</v>
      </c>
      <c r="T99" s="520" t="s">
        <v>113</v>
      </c>
      <c r="U99" s="520" t="s">
        <v>2629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2543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82" t="s">
        <v>3793</v>
      </c>
      <c r="B100" s="78" t="s">
        <v>4102</v>
      </c>
      <c r="C100" s="562" t="s">
        <v>4103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1" t="s">
        <v>186</v>
      </c>
      <c r="K100" s="520" t="s">
        <v>2540</v>
      </c>
      <c r="L100" s="608">
        <v>44648.0</v>
      </c>
      <c r="M100" s="608">
        <v>44648.0</v>
      </c>
      <c r="N100" s="608">
        <v>44796.0</v>
      </c>
      <c r="O100" s="520" t="s">
        <v>3801</v>
      </c>
      <c r="P100" s="602">
        <v>0.015</v>
      </c>
      <c r="Q100" s="223" t="s">
        <v>4105</v>
      </c>
      <c r="R100" s="603"/>
      <c r="S100" s="520" t="str">
        <f t="shared" si="11"/>
        <v/>
      </c>
      <c r="T100" s="520" t="s">
        <v>113</v>
      </c>
      <c r="U100" s="520" t="s">
        <v>2629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82" t="s">
        <v>3793</v>
      </c>
      <c r="B101" s="78" t="s">
        <v>4106</v>
      </c>
      <c r="C101" s="606" t="s">
        <v>4107</v>
      </c>
      <c r="D101" s="520">
        <v>4638237.0</v>
      </c>
      <c r="E101" s="520" t="s">
        <v>56</v>
      </c>
      <c r="F101" s="520" t="s">
        <v>29</v>
      </c>
      <c r="G101" s="520" t="s">
        <v>4057</v>
      </c>
      <c r="H101" s="520" t="str">
        <f>IFERROR(VLOOKUP(G101,'Cadastro de assessores'!A:B,2,FALSE),"Não Cadastrado")</f>
        <v>15049</v>
      </c>
      <c r="I101" s="520"/>
      <c r="J101" s="51" t="s">
        <v>186</v>
      </c>
      <c r="K101" s="520" t="s">
        <v>2540</v>
      </c>
      <c r="L101" s="607"/>
      <c r="M101" s="607">
        <v>44186.0</v>
      </c>
      <c r="N101" s="608">
        <v>44803.0</v>
      </c>
      <c r="O101" s="520" t="s">
        <v>3809</v>
      </c>
      <c r="P101" s="602">
        <v>0.012</v>
      </c>
      <c r="Q101" s="609" t="s">
        <v>4108</v>
      </c>
      <c r="R101" s="603"/>
      <c r="S101" s="520" t="str">
        <f t="shared" si="11"/>
        <v>Não Qualificado</v>
      </c>
      <c r="T101" s="520" t="s">
        <v>113</v>
      </c>
      <c r="U101" s="520" t="s">
        <v>4109</v>
      </c>
      <c r="V101" s="520" t="s">
        <v>1481</v>
      </c>
      <c r="W101" s="604" t="s">
        <v>3803</v>
      </c>
      <c r="X101" s="604" t="s">
        <v>3803</v>
      </c>
      <c r="Y101" s="604" t="s">
        <v>3803</v>
      </c>
      <c r="Z101" s="604" t="s">
        <v>3803</v>
      </c>
      <c r="AA101" s="604" t="s">
        <v>3803</v>
      </c>
      <c r="AB101" s="604" t="s">
        <v>3803</v>
      </c>
      <c r="AC101" s="604" t="s">
        <v>3803</v>
      </c>
      <c r="AD101" s="604" t="s">
        <v>3803</v>
      </c>
      <c r="AE101" s="604" t="s">
        <v>3803</v>
      </c>
      <c r="AF101" s="604" t="s">
        <v>3803</v>
      </c>
      <c r="AG101" s="604" t="s">
        <v>3803</v>
      </c>
      <c r="AH101" s="604" t="s">
        <v>3803</v>
      </c>
      <c r="AI101" s="604" t="s">
        <v>3803</v>
      </c>
      <c r="AJ101" s="604" t="s">
        <v>3803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82" t="s">
        <v>3793</v>
      </c>
      <c r="B102" s="78" t="s">
        <v>4110</v>
      </c>
      <c r="C102" s="606" t="s">
        <v>4111</v>
      </c>
      <c r="D102" s="520">
        <v>9920.0</v>
      </c>
      <c r="E102" s="520" t="s">
        <v>56</v>
      </c>
      <c r="F102" s="520" t="s">
        <v>29</v>
      </c>
      <c r="G102" s="520" t="s">
        <v>56</v>
      </c>
      <c r="H102" s="520" t="str">
        <f>IFERROR(VLOOKUP(G102,'Cadastro de assessores'!A:B,2,FALSE),"Não Cadastrado")</f>
        <v>13489</v>
      </c>
      <c r="I102" s="520"/>
      <c r="J102" s="51" t="s">
        <v>186</v>
      </c>
      <c r="K102" s="520"/>
      <c r="L102" s="608"/>
      <c r="M102" s="608">
        <v>44105.0</v>
      </c>
      <c r="N102" s="608">
        <v>44777.0</v>
      </c>
      <c r="O102" s="520" t="s">
        <v>4112</v>
      </c>
      <c r="P102" s="602">
        <v>0.015</v>
      </c>
      <c r="Q102" s="480" t="s">
        <v>4113</v>
      </c>
      <c r="R102" s="603"/>
      <c r="S102" s="520" t="str">
        <f t="shared" si="11"/>
        <v>Não Qualificado</v>
      </c>
      <c r="T102" s="520" t="s">
        <v>4114</v>
      </c>
      <c r="U102" s="520" t="s">
        <v>2641</v>
      </c>
      <c r="V102" s="520" t="s">
        <v>783</v>
      </c>
      <c r="W102" s="604" t="s">
        <v>3803</v>
      </c>
      <c r="X102" s="604" t="s">
        <v>3803</v>
      </c>
      <c r="Y102" s="604" t="s">
        <v>3803</v>
      </c>
      <c r="Z102" s="604" t="s">
        <v>3803</v>
      </c>
      <c r="AA102" s="604" t="s">
        <v>3803</v>
      </c>
      <c r="AB102" s="604" t="s">
        <v>3803</v>
      </c>
      <c r="AC102" s="604" t="s">
        <v>3803</v>
      </c>
      <c r="AD102" s="604" t="s">
        <v>3803</v>
      </c>
      <c r="AE102" s="604" t="s">
        <v>3803</v>
      </c>
      <c r="AF102" s="604" t="s">
        <v>3803</v>
      </c>
      <c r="AG102" s="604" t="s">
        <v>3803</v>
      </c>
      <c r="AH102" s="604" t="s">
        <v>3803</v>
      </c>
      <c r="AI102" s="604" t="s">
        <v>3803</v>
      </c>
      <c r="AJ102" s="604" t="s">
        <v>4115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4116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82" t="s">
        <v>3793</v>
      </c>
      <c r="B103" s="78" t="s">
        <v>4117</v>
      </c>
      <c r="C103" s="562" t="s">
        <v>4118</v>
      </c>
      <c r="D103" s="509">
        <v>4422283.0</v>
      </c>
      <c r="E103" s="520" t="s">
        <v>56</v>
      </c>
      <c r="F103" s="509" t="s">
        <v>29</v>
      </c>
      <c r="G103" s="520" t="s">
        <v>4119</v>
      </c>
      <c r="H103" s="520" t="str">
        <f>IFERROR(VLOOKUP(G103,'Cadastro de assessores'!A:B,2,FALSE),"Não Cadastrado")</f>
        <v>17489</v>
      </c>
      <c r="I103" s="520"/>
      <c r="J103" s="51" t="s">
        <v>186</v>
      </c>
      <c r="K103" s="520" t="s">
        <v>2540</v>
      </c>
      <c r="L103" s="608">
        <v>44091.0</v>
      </c>
      <c r="M103" s="608">
        <v>44091.0</v>
      </c>
      <c r="N103" s="608">
        <v>44692.0</v>
      </c>
      <c r="O103" s="520" t="s">
        <v>3813</v>
      </c>
      <c r="P103" s="602">
        <v>0.025</v>
      </c>
      <c r="Q103" s="609" t="s">
        <v>3889</v>
      </c>
      <c r="R103" s="603"/>
      <c r="S103" s="520" t="str">
        <f t="shared" si="11"/>
        <v>Não Qualificado</v>
      </c>
      <c r="T103" s="520" t="s">
        <v>113</v>
      </c>
      <c r="U103" s="520" t="s">
        <v>2542</v>
      </c>
      <c r="V103" s="520" t="s">
        <v>29</v>
      </c>
      <c r="W103" s="604" t="s">
        <v>3803</v>
      </c>
      <c r="X103" s="604" t="s">
        <v>3803</v>
      </c>
      <c r="Y103" s="604" t="s">
        <v>3803</v>
      </c>
      <c r="Z103" s="604" t="s">
        <v>3803</v>
      </c>
      <c r="AA103" s="604" t="s">
        <v>3803</v>
      </c>
      <c r="AB103" s="604" t="s">
        <v>3803</v>
      </c>
      <c r="AC103" s="604" t="s">
        <v>3803</v>
      </c>
      <c r="AD103" s="604" t="s">
        <v>3803</v>
      </c>
      <c r="AE103" s="604" t="s">
        <v>3803</v>
      </c>
      <c r="AF103" s="604" t="s">
        <v>3803</v>
      </c>
      <c r="AG103" s="604" t="s">
        <v>3803</v>
      </c>
      <c r="AH103" s="604" t="s">
        <v>4120</v>
      </c>
      <c r="AI103" s="604" t="s">
        <v>4121</v>
      </c>
      <c r="AJ103" s="604" t="s">
        <v>4122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2543</v>
      </c>
      <c r="BE103" s="448" t="s">
        <v>2543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82" t="s">
        <v>3793</v>
      </c>
      <c r="B104" s="78" t="s">
        <v>4123</v>
      </c>
      <c r="C104" s="562" t="s">
        <v>4124</v>
      </c>
      <c r="D104" s="509">
        <v>5928177.0</v>
      </c>
      <c r="E104" s="520" t="s">
        <v>18</v>
      </c>
      <c r="F104" s="509" t="s">
        <v>19</v>
      </c>
      <c r="G104" s="520" t="s">
        <v>4125</v>
      </c>
      <c r="H104" s="520" t="str">
        <f>IFERROR(VLOOKUP(G104,'Cadastro de assessores'!A:B,2,FALSE),"Não Cadastrado")</f>
        <v>14294</v>
      </c>
      <c r="I104" s="520"/>
      <c r="J104" s="51" t="s">
        <v>186</v>
      </c>
      <c r="K104" s="520" t="s">
        <v>2540</v>
      </c>
      <c r="L104" s="608">
        <v>44398.0</v>
      </c>
      <c r="M104" s="608">
        <v>44398.0</v>
      </c>
      <c r="N104" s="608">
        <v>44680.0</v>
      </c>
      <c r="O104" s="520" t="s">
        <v>3807</v>
      </c>
      <c r="P104" s="602">
        <v>0.007</v>
      </c>
      <c r="Q104" s="223" t="s">
        <v>4126</v>
      </c>
      <c r="R104" s="603"/>
      <c r="S104" s="520" t="str">
        <f t="shared" si="11"/>
        <v>Não Qualificado</v>
      </c>
      <c r="T104" s="564" t="s">
        <v>365</v>
      </c>
      <c r="U104" s="564" t="s">
        <v>4127</v>
      </c>
      <c r="V104" s="564" t="s">
        <v>46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2543</v>
      </c>
      <c r="BE104" s="448" t="s">
        <v>2543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82" t="s">
        <v>3793</v>
      </c>
      <c r="B105" s="78" t="s">
        <v>4128</v>
      </c>
      <c r="C105" s="606" t="s">
        <v>4129</v>
      </c>
      <c r="D105" s="520">
        <v>4627802.0</v>
      </c>
      <c r="E105" s="520" t="s">
        <v>56</v>
      </c>
      <c r="F105" s="520" t="s">
        <v>29</v>
      </c>
      <c r="G105" s="520" t="s">
        <v>629</v>
      </c>
      <c r="H105" s="520" t="str">
        <f>IFERROR(VLOOKUP(G105,'Cadastro de assessores'!A:B,2,FALSE),"Não Cadastrado")</f>
        <v>14699</v>
      </c>
      <c r="I105" s="520"/>
      <c r="J105" s="51" t="s">
        <v>186</v>
      </c>
      <c r="K105" s="520" t="s">
        <v>2540</v>
      </c>
      <c r="L105" s="607">
        <v>44183.0</v>
      </c>
      <c r="M105" s="607">
        <v>44183.0</v>
      </c>
      <c r="N105" s="608">
        <v>44253.0</v>
      </c>
      <c r="O105" s="520" t="s">
        <v>3801</v>
      </c>
      <c r="P105" s="602">
        <v>0.015</v>
      </c>
      <c r="Q105" s="609" t="s">
        <v>4130</v>
      </c>
      <c r="R105" s="603"/>
      <c r="S105" s="520" t="str">
        <f t="shared" si="11"/>
        <v/>
      </c>
      <c r="T105" s="520" t="s">
        <v>113</v>
      </c>
      <c r="U105" s="520" t="s">
        <v>2568</v>
      </c>
      <c r="V105" s="520" t="s">
        <v>29</v>
      </c>
      <c r="W105" s="604" t="s">
        <v>3803</v>
      </c>
      <c r="X105" s="604" t="s">
        <v>3803</v>
      </c>
      <c r="Y105" s="604" t="s">
        <v>3803</v>
      </c>
      <c r="Z105" s="604" t="s">
        <v>3803</v>
      </c>
      <c r="AA105" s="604" t="s">
        <v>3803</v>
      </c>
      <c r="AB105" s="604" t="s">
        <v>3803</v>
      </c>
      <c r="AC105" s="604" t="s">
        <v>3803</v>
      </c>
      <c r="AD105" s="604" t="s">
        <v>3803</v>
      </c>
      <c r="AE105" s="604" t="s">
        <v>3803</v>
      </c>
      <c r="AF105" s="604" t="s">
        <v>3803</v>
      </c>
      <c r="AG105" s="604" t="s">
        <v>3803</v>
      </c>
      <c r="AH105" s="604" t="s">
        <v>3803</v>
      </c>
      <c r="AI105" s="604" t="s">
        <v>3803</v>
      </c>
      <c r="AJ105" s="604" t="s">
        <v>3803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2543</v>
      </c>
      <c r="BE105" s="448" t="s">
        <v>2543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82" t="s">
        <v>3793</v>
      </c>
      <c r="B106" s="78" t="s">
        <v>4131</v>
      </c>
      <c r="C106" s="606" t="s">
        <v>4132</v>
      </c>
      <c r="D106" s="520">
        <v>4401235.0</v>
      </c>
      <c r="E106" s="510" t="s">
        <v>18</v>
      </c>
      <c r="F106" s="510" t="s">
        <v>29</v>
      </c>
      <c r="G106" s="510" t="s">
        <v>4133</v>
      </c>
      <c r="H106" s="510">
        <f>IFERROR(VLOOKUP(G106,'Cadastro de assessores'!A:B,2,FALSE),"Não Cadastrado")</f>
        <v>12337</v>
      </c>
      <c r="I106" s="510"/>
      <c r="J106" s="51" t="s">
        <v>186</v>
      </c>
      <c r="K106" s="510" t="s">
        <v>111</v>
      </c>
      <c r="L106" s="600">
        <v>44819.0</v>
      </c>
      <c r="M106" s="600">
        <v>44089.0</v>
      </c>
      <c r="N106" s="608">
        <v>44930.0</v>
      </c>
      <c r="O106" s="520" t="s">
        <v>3807</v>
      </c>
      <c r="P106" s="602">
        <v>0.007</v>
      </c>
      <c r="Q106" s="609" t="s">
        <v>4134</v>
      </c>
      <c r="R106" s="603"/>
      <c r="S106" s="520" t="str">
        <f t="shared" si="11"/>
        <v/>
      </c>
      <c r="T106" s="520" t="s">
        <v>113</v>
      </c>
      <c r="U106" s="520" t="s">
        <v>2600</v>
      </c>
      <c r="V106" s="564" t="s">
        <v>29</v>
      </c>
      <c r="W106" s="604" t="s">
        <v>3803</v>
      </c>
      <c r="X106" s="604" t="s">
        <v>3803</v>
      </c>
      <c r="Y106" s="604" t="s">
        <v>3803</v>
      </c>
      <c r="Z106" s="604" t="s">
        <v>3803</v>
      </c>
      <c r="AA106" s="604" t="s">
        <v>3803</v>
      </c>
      <c r="AB106" s="604" t="s">
        <v>3803</v>
      </c>
      <c r="AC106" s="604" t="s">
        <v>3803</v>
      </c>
      <c r="AD106" s="604" t="s">
        <v>3803</v>
      </c>
      <c r="AE106" s="604" t="s">
        <v>3803</v>
      </c>
      <c r="AF106" s="604" t="s">
        <v>3803</v>
      </c>
      <c r="AG106" s="604" t="s">
        <v>3803</v>
      </c>
      <c r="AH106" s="604" t="s">
        <v>4135</v>
      </c>
      <c r="AI106" s="604" t="s">
        <v>4136</v>
      </c>
      <c r="AJ106" s="604" t="s">
        <v>4137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82" t="s">
        <v>3793</v>
      </c>
      <c r="B107" s="78" t="s">
        <v>669</v>
      </c>
      <c r="C107" s="606" t="s">
        <v>667</v>
      </c>
      <c r="D107" s="520">
        <v>2720929.0</v>
      </c>
      <c r="E107" s="510" t="s">
        <v>18</v>
      </c>
      <c r="F107" s="510" t="s">
        <v>29</v>
      </c>
      <c r="G107" s="510" t="s">
        <v>4133</v>
      </c>
      <c r="H107" s="510">
        <f>IFERROR(VLOOKUP(G107,'Cadastro de assessores'!A:B,2,FALSE),"Não Cadastrado")</f>
        <v>12337</v>
      </c>
      <c r="I107" s="510"/>
      <c r="J107" s="51" t="s">
        <v>3796</v>
      </c>
      <c r="K107" s="510" t="s">
        <v>111</v>
      </c>
      <c r="L107" s="600">
        <v>44109.0</v>
      </c>
      <c r="M107" s="600">
        <v>44111.0</v>
      </c>
      <c r="N107" s="520"/>
      <c r="O107" s="520" t="s">
        <v>3809</v>
      </c>
      <c r="P107" s="602">
        <v>0.012</v>
      </c>
      <c r="Q107" s="609" t="s">
        <v>4138</v>
      </c>
      <c r="R107" s="603"/>
      <c r="S107" s="520" t="str">
        <f t="shared" si="11"/>
        <v>Qualificado</v>
      </c>
      <c r="T107" s="520" t="s">
        <v>113</v>
      </c>
      <c r="U107" s="520" t="s">
        <v>2600</v>
      </c>
      <c r="V107" s="564" t="s">
        <v>29</v>
      </c>
      <c r="W107" s="604" t="s">
        <v>3803</v>
      </c>
      <c r="X107" s="604" t="s">
        <v>3803</v>
      </c>
      <c r="Y107" s="604" t="s">
        <v>3803</v>
      </c>
      <c r="Z107" s="604" t="s">
        <v>3803</v>
      </c>
      <c r="AA107" s="604" t="s">
        <v>3803</v>
      </c>
      <c r="AB107" s="604" t="s">
        <v>3803</v>
      </c>
      <c r="AC107" s="604" t="s">
        <v>3803</v>
      </c>
      <c r="AD107" s="604" t="s">
        <v>3803</v>
      </c>
      <c r="AE107" s="604" t="s">
        <v>3803</v>
      </c>
      <c r="AF107" s="604" t="s">
        <v>3803</v>
      </c>
      <c r="AG107" s="604" t="s">
        <v>3803</v>
      </c>
      <c r="AH107" s="604" t="s">
        <v>3803</v>
      </c>
      <c r="AI107" s="604" t="s">
        <v>4139</v>
      </c>
      <c r="AJ107" s="604" t="s">
        <v>4140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82" t="s">
        <v>3793</v>
      </c>
      <c r="B108" s="78" t="s">
        <v>669</v>
      </c>
      <c r="C108" s="562" t="s">
        <v>667</v>
      </c>
      <c r="D108" s="612">
        <v>8233833.0</v>
      </c>
      <c r="E108" s="510" t="s">
        <v>18</v>
      </c>
      <c r="F108" s="510" t="s">
        <v>29</v>
      </c>
      <c r="G108" s="510" t="s">
        <v>167</v>
      </c>
      <c r="H108" s="510">
        <f>IFERROR(VLOOKUP(G108,'Cadastro de assessores'!A:B,2,FALSE),"Não Cadastrado")</f>
        <v>12344</v>
      </c>
      <c r="I108" s="510"/>
      <c r="J108" s="51" t="s">
        <v>3796</v>
      </c>
      <c r="K108" s="520" t="s">
        <v>147</v>
      </c>
      <c r="L108" s="520" t="s">
        <v>2577</v>
      </c>
      <c r="M108" s="629" t="s">
        <v>2576</v>
      </c>
      <c r="N108" s="520"/>
      <c r="O108" s="520" t="s">
        <v>4141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113</v>
      </c>
      <c r="U108" s="520" t="s">
        <v>2600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2543</v>
      </c>
      <c r="BE108" s="448" t="s">
        <v>2543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82" t="s">
        <v>3793</v>
      </c>
      <c r="B109" s="78" t="s">
        <v>676</v>
      </c>
      <c r="C109" s="606" t="s">
        <v>4142</v>
      </c>
      <c r="D109" s="612">
        <v>6096787.0</v>
      </c>
      <c r="E109" s="510" t="s">
        <v>56</v>
      </c>
      <c r="F109" s="510" t="s">
        <v>29</v>
      </c>
      <c r="G109" s="510" t="s">
        <v>4143</v>
      </c>
      <c r="H109" s="510">
        <f>IFERROR(VLOOKUP(G109,'Cadastro de assessores'!A:B,2,FALSE),"Não Cadastrado")</f>
        <v>12352</v>
      </c>
      <c r="I109" s="510"/>
      <c r="J109" s="51" t="s">
        <v>3796</v>
      </c>
      <c r="K109" s="510"/>
      <c r="L109" s="600">
        <v>44834.0</v>
      </c>
      <c r="M109" s="600">
        <v>44840.0</v>
      </c>
      <c r="N109" s="564"/>
      <c r="O109" s="564" t="s">
        <v>3807</v>
      </c>
      <c r="P109" s="602">
        <v>0.01</v>
      </c>
      <c r="Q109" s="609"/>
      <c r="R109" s="603"/>
      <c r="S109" s="520"/>
      <c r="T109" s="520"/>
      <c r="U109" s="520"/>
      <c r="V109" s="520" t="s">
        <v>2577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82" t="s">
        <v>3793</v>
      </c>
      <c r="B110" s="78" t="s">
        <v>4144</v>
      </c>
      <c r="C110" s="606" t="s">
        <v>4145</v>
      </c>
      <c r="D110" s="520">
        <v>4860809.0</v>
      </c>
      <c r="E110" s="510" t="s">
        <v>56</v>
      </c>
      <c r="F110" s="510" t="s">
        <v>29</v>
      </c>
      <c r="G110" s="510" t="s">
        <v>629</v>
      </c>
      <c r="H110" s="510" t="str">
        <f>IFERROR(VLOOKUP(G110,'Cadastro de assessores'!A:B,2,FALSE),"Não Cadastrado")</f>
        <v>14699</v>
      </c>
      <c r="I110" s="510"/>
      <c r="J110" s="51" t="s">
        <v>3796</v>
      </c>
      <c r="K110" s="510" t="s">
        <v>111</v>
      </c>
      <c r="L110" s="600">
        <v>44264.0</v>
      </c>
      <c r="M110" s="600">
        <v>44264.0</v>
      </c>
      <c r="N110" s="564"/>
      <c r="O110" s="564" t="s">
        <v>3842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113</v>
      </c>
      <c r="U110" s="520" t="s">
        <v>2568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82" t="s">
        <v>3793</v>
      </c>
      <c r="B111" s="78" t="s">
        <v>4144</v>
      </c>
      <c r="C111" s="606" t="s">
        <v>4145</v>
      </c>
      <c r="D111" s="520">
        <v>4841420.0</v>
      </c>
      <c r="E111" s="510" t="s">
        <v>56</v>
      </c>
      <c r="F111" s="510" t="s">
        <v>29</v>
      </c>
      <c r="G111" s="510" t="s">
        <v>629</v>
      </c>
      <c r="H111" s="510" t="str">
        <f>IFERROR(VLOOKUP(G111,'Cadastro de assessores'!A:B,2,FALSE),"Não Cadastrado")</f>
        <v>14699</v>
      </c>
      <c r="I111" s="510"/>
      <c r="J111" s="51" t="s">
        <v>3796</v>
      </c>
      <c r="K111" s="510" t="s">
        <v>111</v>
      </c>
      <c r="L111" s="600">
        <v>44264.0</v>
      </c>
      <c r="M111" s="600">
        <v>44264.0</v>
      </c>
      <c r="N111" s="520"/>
      <c r="O111" s="520" t="s">
        <v>3801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113</v>
      </c>
      <c r="U111" s="520" t="s">
        <v>2568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82" t="s">
        <v>3793</v>
      </c>
      <c r="B112" s="78" t="s">
        <v>4146</v>
      </c>
      <c r="C112" s="562" t="s">
        <v>4147</v>
      </c>
      <c r="D112" s="564">
        <v>6404430.0</v>
      </c>
      <c r="E112" s="637" t="s">
        <v>4148</v>
      </c>
      <c r="F112" s="564" t="s">
        <v>783</v>
      </c>
      <c r="G112" s="564" t="s">
        <v>4149</v>
      </c>
      <c r="H112" s="564" t="str">
        <f>IFERROR(VLOOKUP(G112,'Cadastro de assessores'!A:B,2,FALSE),"Não Cadastrado")</f>
        <v>14434</v>
      </c>
      <c r="I112" s="564"/>
      <c r="J112" s="51" t="s">
        <v>186</v>
      </c>
      <c r="K112" s="520" t="s">
        <v>2540</v>
      </c>
      <c r="L112" s="638">
        <v>44461.0</v>
      </c>
      <c r="M112" s="638">
        <v>44461.0</v>
      </c>
      <c r="N112" s="564"/>
      <c r="O112" s="564" t="s">
        <v>3807</v>
      </c>
      <c r="P112" s="639">
        <v>0.007</v>
      </c>
      <c r="Q112" s="522" t="s">
        <v>4150</v>
      </c>
      <c r="R112" s="603"/>
      <c r="S112" s="520" t="str">
        <f t="shared" si="12"/>
        <v>Qualificado</v>
      </c>
      <c r="T112" s="520" t="s">
        <v>113</v>
      </c>
      <c r="U112" s="520" t="s">
        <v>2641</v>
      </c>
      <c r="V112" s="520" t="s">
        <v>783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2543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82" t="s">
        <v>3793</v>
      </c>
      <c r="B113" s="78" t="s">
        <v>4146</v>
      </c>
      <c r="C113" s="562" t="s">
        <v>4147</v>
      </c>
      <c r="D113" s="640">
        <v>2126289.0</v>
      </c>
      <c r="E113" s="520" t="s">
        <v>4148</v>
      </c>
      <c r="F113" s="509" t="s">
        <v>783</v>
      </c>
      <c r="G113" s="564" t="s">
        <v>4149</v>
      </c>
      <c r="H113" s="564" t="str">
        <f>IFERROR(VLOOKUP(G113,'Cadastro de assessores'!A:B,2,FALSE),"Não Cadastrado")</f>
        <v>14434</v>
      </c>
      <c r="I113" s="564"/>
      <c r="J113" s="51" t="s">
        <v>186</v>
      </c>
      <c r="K113" s="520" t="s">
        <v>2540</v>
      </c>
      <c r="L113" s="608">
        <v>44432.0</v>
      </c>
      <c r="M113" s="608">
        <v>44432.0</v>
      </c>
      <c r="N113" s="564"/>
      <c r="O113" s="564" t="s">
        <v>3801</v>
      </c>
      <c r="P113" s="602">
        <v>0.015</v>
      </c>
      <c r="Q113" s="522" t="s">
        <v>4151</v>
      </c>
      <c r="R113" s="603"/>
      <c r="S113" s="520" t="str">
        <f t="shared" si="12"/>
        <v>Não Qualificado</v>
      </c>
      <c r="T113" s="520" t="s">
        <v>113</v>
      </c>
      <c r="U113" s="520" t="s">
        <v>2641</v>
      </c>
      <c r="V113" s="520" t="s">
        <v>783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82" t="s">
        <v>3793</v>
      </c>
      <c r="B114" s="78" t="s">
        <v>679</v>
      </c>
      <c r="C114" s="606" t="s">
        <v>677</v>
      </c>
      <c r="D114" s="520">
        <v>4413613.0</v>
      </c>
      <c r="E114" s="510" t="s">
        <v>56</v>
      </c>
      <c r="F114" s="510" t="s">
        <v>29</v>
      </c>
      <c r="G114" s="510" t="s">
        <v>3966</v>
      </c>
      <c r="H114" s="510" t="str">
        <f>IFERROR(VLOOKUP(G114,'Cadastro de assessores'!A:B,2,FALSE),"Não Cadastrado")</f>
        <v>16459</v>
      </c>
      <c r="I114" s="510"/>
      <c r="J114" s="51" t="s">
        <v>3796</v>
      </c>
      <c r="K114" s="510" t="s">
        <v>111</v>
      </c>
      <c r="L114" s="600">
        <v>44071.0</v>
      </c>
      <c r="M114" s="600">
        <v>44071.0</v>
      </c>
      <c r="N114" s="564"/>
      <c r="O114" s="564" t="s">
        <v>3797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113</v>
      </c>
      <c r="U114" s="520" t="s">
        <v>2600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4152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82" t="s">
        <v>3793</v>
      </c>
      <c r="B115" s="78" t="s">
        <v>4153</v>
      </c>
      <c r="C115" s="562" t="s">
        <v>4154</v>
      </c>
      <c r="D115" s="624">
        <v>7991210.0</v>
      </c>
      <c r="E115" s="509" t="s">
        <v>18</v>
      </c>
      <c r="F115" s="509" t="s">
        <v>29</v>
      </c>
      <c r="G115" s="520" t="s">
        <v>142</v>
      </c>
      <c r="H115" s="520">
        <f>IFERROR(VLOOKUP(G115,'Cadastro de assessores'!A:B,2,FALSE),"Não Cadastrado")</f>
        <v>12332</v>
      </c>
      <c r="I115" s="520"/>
      <c r="J115" s="51" t="s">
        <v>186</v>
      </c>
      <c r="K115" s="520" t="s">
        <v>2540</v>
      </c>
      <c r="L115" s="608">
        <v>44613.0</v>
      </c>
      <c r="M115" s="608">
        <v>44613.0</v>
      </c>
      <c r="N115" s="608">
        <v>44711.0</v>
      </c>
      <c r="O115" s="520" t="s">
        <v>3807</v>
      </c>
      <c r="P115" s="566">
        <v>0.007</v>
      </c>
      <c r="Q115" s="223" t="s">
        <v>4155</v>
      </c>
      <c r="R115" s="603"/>
      <c r="S115" s="520" t="str">
        <f t="shared" si="12"/>
        <v>Não Qualificado</v>
      </c>
      <c r="T115" s="509" t="s">
        <v>113</v>
      </c>
      <c r="U115" s="509"/>
      <c r="V115" s="509" t="s">
        <v>2577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2543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82" t="s">
        <v>3793</v>
      </c>
      <c r="B116" s="78" t="s">
        <v>4156</v>
      </c>
      <c r="C116" s="562" t="s">
        <v>4157</v>
      </c>
      <c r="D116" s="564">
        <v>5182986.0</v>
      </c>
      <c r="E116" s="510" t="s">
        <v>18</v>
      </c>
      <c r="F116" s="510" t="s">
        <v>29</v>
      </c>
      <c r="G116" s="510" t="s">
        <v>4158</v>
      </c>
      <c r="H116" s="510" t="str">
        <f>IFERROR(VLOOKUP(G116,'Cadastro de assessores'!A:B,2,FALSE),"Não Cadastrado")</f>
        <v>13363</v>
      </c>
      <c r="I116" s="510"/>
      <c r="J116" s="51" t="s">
        <v>3796</v>
      </c>
      <c r="K116" s="520" t="s">
        <v>147</v>
      </c>
      <c r="L116" s="600">
        <v>44298.0</v>
      </c>
      <c r="M116" s="600">
        <v>44305.0</v>
      </c>
      <c r="N116" s="520"/>
      <c r="O116" s="520" t="s">
        <v>3813</v>
      </c>
      <c r="P116" s="566">
        <v>0.025</v>
      </c>
      <c r="Q116" s="223"/>
      <c r="R116" s="603"/>
      <c r="S116" s="520" t="str">
        <f t="shared" si="12"/>
        <v>Não Qualificado</v>
      </c>
      <c r="T116" s="509" t="s">
        <v>113</v>
      </c>
      <c r="U116" s="509" t="s">
        <v>2568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82" t="s">
        <v>3793</v>
      </c>
      <c r="B117" s="78" t="s">
        <v>4159</v>
      </c>
      <c r="C117" s="562" t="s">
        <v>4160</v>
      </c>
      <c r="D117" s="564">
        <v>2735065.0</v>
      </c>
      <c r="E117" s="520" t="s">
        <v>18</v>
      </c>
      <c r="F117" s="509" t="s">
        <v>29</v>
      </c>
      <c r="G117" s="509" t="s">
        <v>3683</v>
      </c>
      <c r="H117" s="509" t="str">
        <f>IFERROR(VLOOKUP(G117,'Cadastro de assessores'!A:B,2,FALSE),"Não Cadastrado")</f>
        <v>18266</v>
      </c>
      <c r="I117" s="509"/>
      <c r="J117" s="51" t="s">
        <v>186</v>
      </c>
      <c r="K117" s="520" t="s">
        <v>2540</v>
      </c>
      <c r="L117" s="608">
        <v>44365.0</v>
      </c>
      <c r="M117" s="608">
        <v>44365.0</v>
      </c>
      <c r="N117" s="565">
        <v>44641.0</v>
      </c>
      <c r="O117" s="564" t="s">
        <v>3842</v>
      </c>
      <c r="P117" s="566">
        <v>0.008</v>
      </c>
      <c r="Q117" s="223" t="s">
        <v>4161</v>
      </c>
      <c r="R117" s="603"/>
      <c r="S117" s="520" t="str">
        <f t="shared" si="12"/>
        <v/>
      </c>
      <c r="T117" s="520" t="s">
        <v>113</v>
      </c>
      <c r="U117" s="520" t="s">
        <v>2641</v>
      </c>
      <c r="V117" s="509" t="s">
        <v>783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2543</v>
      </c>
      <c r="BE117" s="448" t="s">
        <v>2543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82" t="s">
        <v>3793</v>
      </c>
      <c r="B118" s="78" t="s">
        <v>687</v>
      </c>
      <c r="C118" s="562" t="s">
        <v>683</v>
      </c>
      <c r="D118" s="564">
        <v>2889018.0</v>
      </c>
      <c r="E118" s="510" t="s">
        <v>18</v>
      </c>
      <c r="F118" s="510" t="s">
        <v>29</v>
      </c>
      <c r="G118" s="510" t="s">
        <v>142</v>
      </c>
      <c r="H118" s="510">
        <f>IFERROR(VLOOKUP(G118,'Cadastro de assessores'!A:B,2,FALSE),"Não Cadastrado")</f>
        <v>12332</v>
      </c>
      <c r="I118" s="510"/>
      <c r="J118" s="46" t="s">
        <v>111</v>
      </c>
      <c r="K118" s="510" t="s">
        <v>111</v>
      </c>
      <c r="L118" s="600">
        <v>44421.0</v>
      </c>
      <c r="M118" s="600">
        <v>44421.0</v>
      </c>
      <c r="N118" s="520"/>
      <c r="O118" s="520" t="s">
        <v>3801</v>
      </c>
      <c r="P118" s="618">
        <v>0.015</v>
      </c>
      <c r="Q118" s="642" t="s">
        <v>4162</v>
      </c>
      <c r="R118" s="603"/>
      <c r="S118" s="520" t="str">
        <f t="shared" si="12"/>
        <v>Não Qualificado</v>
      </c>
      <c r="T118" s="520" t="s">
        <v>113</v>
      </c>
      <c r="U118" s="520" t="s">
        <v>2579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82" t="s">
        <v>3793</v>
      </c>
      <c r="B119" s="78" t="s">
        <v>4163</v>
      </c>
      <c r="C119" s="562" t="s">
        <v>4164</v>
      </c>
      <c r="D119" s="599">
        <v>4089984.0</v>
      </c>
      <c r="E119" s="510" t="s">
        <v>18</v>
      </c>
      <c r="F119" s="599" t="s">
        <v>19</v>
      </c>
      <c r="G119" s="510" t="s">
        <v>257</v>
      </c>
      <c r="H119" s="599" t="str">
        <f>IFERROR(VLOOKUP(G119,'Cadastro de assessores'!A:B,2,FALSE),"Não Cadastrado")</f>
        <v>18009</v>
      </c>
      <c r="I119" s="599"/>
      <c r="J119" s="46" t="s">
        <v>111</v>
      </c>
      <c r="K119" s="510" t="s">
        <v>111</v>
      </c>
      <c r="L119" s="600">
        <v>44341.0</v>
      </c>
      <c r="M119" s="600">
        <v>44357.0</v>
      </c>
      <c r="N119" s="520"/>
      <c r="O119" s="520" t="s">
        <v>3813</v>
      </c>
      <c r="P119" s="566">
        <v>0.025</v>
      </c>
      <c r="Q119" s="223" t="s">
        <v>4165</v>
      </c>
      <c r="R119" s="603"/>
      <c r="S119" s="520" t="str">
        <f t="shared" si="12"/>
        <v/>
      </c>
      <c r="T119" s="520" t="s">
        <v>113</v>
      </c>
      <c r="U119" s="520" t="s">
        <v>4085</v>
      </c>
      <c r="V119" s="564" t="s">
        <v>60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82" t="s">
        <v>3793</v>
      </c>
      <c r="B120" s="78" t="s">
        <v>4166</v>
      </c>
      <c r="C120" s="562" t="s">
        <v>4167</v>
      </c>
      <c r="D120" s="564">
        <v>5635853.0</v>
      </c>
      <c r="E120" s="510" t="s">
        <v>2526</v>
      </c>
      <c r="F120" s="599" t="s">
        <v>29</v>
      </c>
      <c r="G120" s="599" t="s">
        <v>2526</v>
      </c>
      <c r="H120" s="599" t="str">
        <f>IFERROR(VLOOKUP(G120,'Cadastro de assessores'!A:B,2,FALSE),"Não Cadastrado")</f>
        <v>18986</v>
      </c>
      <c r="I120" s="599"/>
      <c r="J120" s="51" t="s">
        <v>3796</v>
      </c>
      <c r="K120" s="520" t="s">
        <v>147</v>
      </c>
      <c r="L120" s="600">
        <v>44368.0</v>
      </c>
      <c r="M120" s="600">
        <v>44368.0</v>
      </c>
      <c r="N120" s="520"/>
      <c r="O120" s="520" t="s">
        <v>3801</v>
      </c>
      <c r="P120" s="618">
        <v>0.015</v>
      </c>
      <c r="Q120" s="223"/>
      <c r="R120" s="603"/>
      <c r="S120" s="520" t="str">
        <f t="shared" si="12"/>
        <v/>
      </c>
      <c r="T120" s="520" t="s">
        <v>113</v>
      </c>
      <c r="U120" s="520" t="s">
        <v>4068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82" t="s">
        <v>3793</v>
      </c>
      <c r="B121" s="78" t="s">
        <v>691</v>
      </c>
      <c r="C121" s="562" t="s">
        <v>688</v>
      </c>
      <c r="D121" s="612">
        <v>5891073.0</v>
      </c>
      <c r="E121" s="510" t="s">
        <v>56</v>
      </c>
      <c r="F121" s="510" t="s">
        <v>29</v>
      </c>
      <c r="G121" s="510" t="s">
        <v>3860</v>
      </c>
      <c r="H121" s="510" t="str">
        <f>IFERROR(VLOOKUP(G121,'Cadastro de assessores'!A:B,2,FALSE),"Não Cadastrado")</f>
        <v>1298</v>
      </c>
      <c r="I121" s="510"/>
      <c r="J121" s="51" t="s">
        <v>3796</v>
      </c>
      <c r="K121" s="520" t="s">
        <v>147</v>
      </c>
      <c r="L121" s="510" t="s">
        <v>2577</v>
      </c>
      <c r="M121" s="510" t="s">
        <v>2576</v>
      </c>
      <c r="N121" s="564"/>
      <c r="O121" s="564" t="s">
        <v>3807</v>
      </c>
      <c r="P121" s="602">
        <v>0.007</v>
      </c>
      <c r="Q121" s="223" t="s">
        <v>4168</v>
      </c>
      <c r="R121" s="603"/>
      <c r="S121" s="520" t="str">
        <f t="shared" si="12"/>
        <v/>
      </c>
      <c r="T121" s="520" t="s">
        <v>113</v>
      </c>
      <c r="U121" s="520" t="s">
        <v>2918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2543</v>
      </c>
      <c r="BE121" s="448" t="s">
        <v>2543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82" t="s">
        <v>3793</v>
      </c>
      <c r="B122" s="78" t="s">
        <v>691</v>
      </c>
      <c r="C122" s="606" t="s">
        <v>688</v>
      </c>
      <c r="D122" s="520">
        <v>4556454.0</v>
      </c>
      <c r="E122" s="510" t="s">
        <v>56</v>
      </c>
      <c r="F122" s="510" t="s">
        <v>29</v>
      </c>
      <c r="G122" s="510" t="s">
        <v>3860</v>
      </c>
      <c r="H122" s="510" t="str">
        <f>IFERROR(VLOOKUP(G122,'Cadastro de assessores'!A:B,2,FALSE),"Não Cadastrado")</f>
        <v>1298</v>
      </c>
      <c r="I122" s="510"/>
      <c r="J122" s="51" t="s">
        <v>3796</v>
      </c>
      <c r="K122" s="510" t="s">
        <v>111</v>
      </c>
      <c r="L122" s="601">
        <v>44151.0</v>
      </c>
      <c r="M122" s="601">
        <v>44151.0</v>
      </c>
      <c r="N122" s="564"/>
      <c r="O122" s="564" t="s">
        <v>3797</v>
      </c>
      <c r="P122" s="602">
        <v>0.02</v>
      </c>
      <c r="Q122" s="609" t="s">
        <v>4169</v>
      </c>
      <c r="R122" s="603"/>
      <c r="S122" s="520" t="str">
        <f t="shared" si="12"/>
        <v>Não Qualificado</v>
      </c>
      <c r="T122" s="520" t="s">
        <v>113</v>
      </c>
      <c r="U122" s="520" t="s">
        <v>2918</v>
      </c>
      <c r="V122" s="520" t="s">
        <v>29</v>
      </c>
      <c r="W122" s="604" t="s">
        <v>3803</v>
      </c>
      <c r="X122" s="604" t="s">
        <v>3803</v>
      </c>
      <c r="Y122" s="604" t="s">
        <v>3803</v>
      </c>
      <c r="Z122" s="604" t="s">
        <v>3803</v>
      </c>
      <c r="AA122" s="604" t="s">
        <v>3803</v>
      </c>
      <c r="AB122" s="604" t="s">
        <v>3803</v>
      </c>
      <c r="AC122" s="604" t="s">
        <v>3803</v>
      </c>
      <c r="AD122" s="604" t="s">
        <v>3803</v>
      </c>
      <c r="AE122" s="604" t="s">
        <v>3803</v>
      </c>
      <c r="AF122" s="604" t="s">
        <v>3803</v>
      </c>
      <c r="AG122" s="604" t="s">
        <v>3803</v>
      </c>
      <c r="AH122" s="604" t="s">
        <v>3803</v>
      </c>
      <c r="AI122" s="604" t="s">
        <v>3803</v>
      </c>
      <c r="AJ122" s="604" t="s">
        <v>4170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82" t="s">
        <v>3793</v>
      </c>
      <c r="B123" s="78" t="s">
        <v>697</v>
      </c>
      <c r="C123" s="562" t="s">
        <v>694</v>
      </c>
      <c r="D123" s="612">
        <v>7772052.0</v>
      </c>
      <c r="E123" s="599" t="s">
        <v>18</v>
      </c>
      <c r="F123" s="599" t="s">
        <v>29</v>
      </c>
      <c r="G123" s="510" t="s">
        <v>696</v>
      </c>
      <c r="H123" s="510" t="str">
        <f>IFERROR(VLOOKUP(G123,'Cadastro de assessores'!A:B,2,FALSE),"Não Cadastrado")</f>
        <v>18467</v>
      </c>
      <c r="I123" s="510"/>
      <c r="J123" s="51" t="s">
        <v>3796</v>
      </c>
      <c r="K123" s="510" t="s">
        <v>111</v>
      </c>
      <c r="L123" s="613">
        <v>44630.0</v>
      </c>
      <c r="M123" s="613">
        <v>44635.0</v>
      </c>
      <c r="N123" s="564"/>
      <c r="O123" s="564" t="s">
        <v>3807</v>
      </c>
      <c r="P123" s="602">
        <v>0.007</v>
      </c>
      <c r="Q123" s="223"/>
      <c r="R123" s="603"/>
      <c r="S123" s="520" t="str">
        <f t="shared" si="12"/>
        <v>Não Qualificado</v>
      </c>
      <c r="T123" s="520" t="s">
        <v>113</v>
      </c>
      <c r="U123" s="520" t="s">
        <v>4171</v>
      </c>
      <c r="V123" s="520" t="s">
        <v>698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82" t="s">
        <v>3793</v>
      </c>
      <c r="B124" s="78" t="s">
        <v>4172</v>
      </c>
      <c r="C124" s="562" t="s">
        <v>4173</v>
      </c>
      <c r="D124" s="612">
        <v>4113513.0</v>
      </c>
      <c r="E124" s="599" t="s">
        <v>56</v>
      </c>
      <c r="F124" s="599" t="s">
        <v>29</v>
      </c>
      <c r="G124" s="510" t="s">
        <v>4174</v>
      </c>
      <c r="H124" s="510">
        <f>IFERROR(VLOOKUP(G124,'Cadastro de assessores'!A:B,2,FALSE),"Não Cadastrado")</f>
        <v>12347</v>
      </c>
      <c r="I124" s="510"/>
      <c r="J124" s="46" t="s">
        <v>111</v>
      </c>
      <c r="K124" s="510" t="s">
        <v>111</v>
      </c>
      <c r="L124" s="613">
        <v>44694.0</v>
      </c>
      <c r="M124" s="613">
        <v>44694.0</v>
      </c>
      <c r="N124" s="564"/>
      <c r="O124" s="564" t="s">
        <v>3809</v>
      </c>
      <c r="P124" s="602">
        <v>0.012</v>
      </c>
      <c r="Q124" s="223"/>
      <c r="R124" s="603"/>
      <c r="S124" s="520" t="str">
        <f t="shared" si="12"/>
        <v/>
      </c>
      <c r="T124" s="520" t="s">
        <v>113</v>
      </c>
      <c r="U124" s="520" t="s">
        <v>2652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82" t="s">
        <v>3793</v>
      </c>
      <c r="B125" s="78" t="s">
        <v>709</v>
      </c>
      <c r="C125" s="562" t="s">
        <v>4175</v>
      </c>
      <c r="D125" s="564">
        <v>6456590.0</v>
      </c>
      <c r="E125" s="510" t="s">
        <v>18</v>
      </c>
      <c r="F125" s="599" t="s">
        <v>29</v>
      </c>
      <c r="G125" s="510" t="s">
        <v>696</v>
      </c>
      <c r="H125" s="510" t="str">
        <f>IFERROR(VLOOKUP(G125,'Cadastro de assessores'!A:B,2,FALSE),"Não Cadastrado")</f>
        <v>18467</v>
      </c>
      <c r="I125" s="510"/>
      <c r="J125" s="46" t="s">
        <v>111</v>
      </c>
      <c r="K125" s="510" t="s">
        <v>111</v>
      </c>
      <c r="L125" s="600">
        <v>44456.0</v>
      </c>
      <c r="M125" s="600">
        <v>44462.0</v>
      </c>
      <c r="N125" s="564"/>
      <c r="O125" s="564" t="s">
        <v>3797</v>
      </c>
      <c r="P125" s="602">
        <v>0.02</v>
      </c>
      <c r="Q125" s="223" t="s">
        <v>4176</v>
      </c>
      <c r="R125" s="603"/>
      <c r="S125" s="520" t="str">
        <f t="shared" si="12"/>
        <v/>
      </c>
      <c r="T125" s="520" t="s">
        <v>113</v>
      </c>
      <c r="U125" s="520" t="s">
        <v>2557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82" t="s">
        <v>3793</v>
      </c>
      <c r="B126" s="78" t="s">
        <v>4177</v>
      </c>
      <c r="C126" s="606" t="s">
        <v>4178</v>
      </c>
      <c r="D126" s="520">
        <v>3553004.0</v>
      </c>
      <c r="E126" s="510" t="s">
        <v>2526</v>
      </c>
      <c r="F126" s="510" t="s">
        <v>29</v>
      </c>
      <c r="G126" s="510" t="s">
        <v>2526</v>
      </c>
      <c r="H126" s="510" t="str">
        <f>IFERROR(VLOOKUP(G126,'Cadastro de assessores'!A:B,2,FALSE),"Não Cadastrado")</f>
        <v>18986</v>
      </c>
      <c r="I126" s="510"/>
      <c r="J126" s="51" t="s">
        <v>186</v>
      </c>
      <c r="K126" s="520" t="s">
        <v>111</v>
      </c>
      <c r="L126" s="600">
        <v>43742.0</v>
      </c>
      <c r="M126" s="600">
        <v>43742.0</v>
      </c>
      <c r="N126" s="607">
        <v>44888.0</v>
      </c>
      <c r="O126" s="520" t="s">
        <v>4179</v>
      </c>
      <c r="P126" s="618">
        <v>0.01</v>
      </c>
      <c r="Q126" s="609" t="s">
        <v>4180</v>
      </c>
      <c r="R126" s="603"/>
      <c r="S126" s="520" t="str">
        <f t="shared" si="12"/>
        <v>Não Qualificado</v>
      </c>
      <c r="T126" s="520" t="s">
        <v>113</v>
      </c>
      <c r="U126" s="520" t="s">
        <v>2818</v>
      </c>
      <c r="V126" s="520" t="s">
        <v>19</v>
      </c>
      <c r="W126" s="604" t="s">
        <v>4181</v>
      </c>
      <c r="X126" s="604"/>
      <c r="Y126" s="604" t="s">
        <v>4182</v>
      </c>
      <c r="Z126" s="604" t="s">
        <v>4183</v>
      </c>
      <c r="AA126" s="604" t="s">
        <v>4184</v>
      </c>
      <c r="AB126" s="604" t="s">
        <v>4185</v>
      </c>
      <c r="AC126" s="604" t="s">
        <v>4186</v>
      </c>
      <c r="AD126" s="604" t="s">
        <v>4187</v>
      </c>
      <c r="AE126" s="604" t="s">
        <v>4188</v>
      </c>
      <c r="AF126" s="604" t="s">
        <v>4189</v>
      </c>
      <c r="AG126" s="604" t="s">
        <v>4190</v>
      </c>
      <c r="AH126" s="604" t="s">
        <v>4191</v>
      </c>
      <c r="AI126" s="604" t="s">
        <v>4192</v>
      </c>
      <c r="AJ126" s="604" t="s">
        <v>4193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82" t="s">
        <v>3793</v>
      </c>
      <c r="B127" s="78" t="s">
        <v>727</v>
      </c>
      <c r="C127" s="606" t="s">
        <v>725</v>
      </c>
      <c r="D127" s="520">
        <v>4550421.0</v>
      </c>
      <c r="E127" s="510" t="s">
        <v>56</v>
      </c>
      <c r="F127" s="510" t="s">
        <v>29</v>
      </c>
      <c r="G127" s="510" t="s">
        <v>4060</v>
      </c>
      <c r="H127" s="510" t="str">
        <f>IFERROR(VLOOKUP(G127,'Cadastro de assessores'!A:B,2,FALSE),"Não Cadastrado")</f>
        <v>17243</v>
      </c>
      <c r="I127" s="510"/>
      <c r="J127" s="51" t="s">
        <v>3796</v>
      </c>
      <c r="K127" s="510" t="s">
        <v>111</v>
      </c>
      <c r="L127" s="601">
        <v>44126.0</v>
      </c>
      <c r="M127" s="601">
        <v>44130.0</v>
      </c>
      <c r="N127" s="520"/>
      <c r="O127" s="520" t="s">
        <v>3809</v>
      </c>
      <c r="P127" s="602">
        <v>0.012</v>
      </c>
      <c r="Q127" s="609"/>
      <c r="R127" s="603"/>
      <c r="S127" s="520" t="str">
        <f t="shared" si="12"/>
        <v/>
      </c>
      <c r="T127" s="520" t="s">
        <v>113</v>
      </c>
      <c r="U127" s="520" t="s">
        <v>2568</v>
      </c>
      <c r="V127" s="520" t="s">
        <v>29</v>
      </c>
      <c r="W127" s="604" t="s">
        <v>3803</v>
      </c>
      <c r="X127" s="604" t="s">
        <v>3803</v>
      </c>
      <c r="Y127" s="604" t="s">
        <v>3803</v>
      </c>
      <c r="Z127" s="604" t="s">
        <v>3803</v>
      </c>
      <c r="AA127" s="604" t="s">
        <v>3803</v>
      </c>
      <c r="AB127" s="604" t="s">
        <v>3803</v>
      </c>
      <c r="AC127" s="604" t="s">
        <v>3803</v>
      </c>
      <c r="AD127" s="604" t="s">
        <v>3803</v>
      </c>
      <c r="AE127" s="604" t="s">
        <v>3803</v>
      </c>
      <c r="AF127" s="604" t="s">
        <v>3803</v>
      </c>
      <c r="AG127" s="604" t="s">
        <v>3803</v>
      </c>
      <c r="AH127" s="604" t="s">
        <v>3803</v>
      </c>
      <c r="AI127" s="604" t="s">
        <v>4194</v>
      </c>
      <c r="AJ127" s="604" t="s">
        <v>4195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82" t="s">
        <v>3793</v>
      </c>
      <c r="B128" s="78" t="s">
        <v>4196</v>
      </c>
      <c r="C128" s="606" t="s">
        <v>4197</v>
      </c>
      <c r="D128" s="520">
        <v>2699859.0</v>
      </c>
      <c r="E128" s="510" t="s">
        <v>2526</v>
      </c>
      <c r="F128" s="510" t="s">
        <v>29</v>
      </c>
      <c r="G128" s="510" t="s">
        <v>2526</v>
      </c>
      <c r="H128" s="510" t="str">
        <f>IFERROR(VLOOKUP(G128,'Cadastro de assessores'!A:B,2,FALSE),"Não Cadastrado")</f>
        <v>18986</v>
      </c>
      <c r="I128" s="510"/>
      <c r="J128" s="51" t="s">
        <v>3796</v>
      </c>
      <c r="K128" s="520" t="s">
        <v>147</v>
      </c>
      <c r="L128" s="600">
        <v>43865.0</v>
      </c>
      <c r="M128" s="600">
        <v>43869.0</v>
      </c>
      <c r="N128" s="520"/>
      <c r="O128" s="520" t="s">
        <v>3801</v>
      </c>
      <c r="P128" s="618">
        <v>0.015</v>
      </c>
      <c r="Q128" s="609"/>
      <c r="R128" s="603"/>
      <c r="S128" s="520" t="str">
        <f t="shared" si="12"/>
        <v/>
      </c>
      <c r="T128" s="520" t="s">
        <v>113</v>
      </c>
      <c r="U128" s="520" t="s">
        <v>2579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82" t="s">
        <v>3793</v>
      </c>
      <c r="B129" s="78" t="s">
        <v>4198</v>
      </c>
      <c r="C129" s="562" t="s">
        <v>4199</v>
      </c>
      <c r="D129" s="599">
        <v>5947460.0</v>
      </c>
      <c r="E129" s="510" t="s">
        <v>18</v>
      </c>
      <c r="F129" s="599" t="s">
        <v>29</v>
      </c>
      <c r="G129" s="564" t="s">
        <v>2780</v>
      </c>
      <c r="H129" s="564" t="str">
        <f>IFERROR(VLOOKUP(G129,'Cadastro de assessores'!A:B,2,FALSE),"Não Cadastrado")</f>
        <v>18236</v>
      </c>
      <c r="I129" s="564"/>
      <c r="J129" s="51" t="s">
        <v>3796</v>
      </c>
      <c r="K129" s="510" t="s">
        <v>111</v>
      </c>
      <c r="L129" s="600">
        <v>44398.0</v>
      </c>
      <c r="M129" s="600">
        <v>44399.0</v>
      </c>
      <c r="N129" s="520"/>
      <c r="O129" s="520" t="s">
        <v>3801</v>
      </c>
      <c r="P129" s="618">
        <v>0.015</v>
      </c>
      <c r="Q129" s="223"/>
      <c r="R129" s="603"/>
      <c r="S129" s="520" t="str">
        <f t="shared" si="12"/>
        <v>Não Qualificado</v>
      </c>
      <c r="T129" s="520" t="s">
        <v>113</v>
      </c>
      <c r="U129" s="520" t="s">
        <v>3099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82" t="s">
        <v>3793</v>
      </c>
      <c r="B130" s="78" t="s">
        <v>4200</v>
      </c>
      <c r="C130" s="606" t="s">
        <v>4201</v>
      </c>
      <c r="D130" s="520">
        <v>2216296.0</v>
      </c>
      <c r="E130" s="510" t="s">
        <v>56</v>
      </c>
      <c r="F130" s="510" t="s">
        <v>29</v>
      </c>
      <c r="G130" s="510" t="s">
        <v>3966</v>
      </c>
      <c r="H130" s="510" t="str">
        <f>IFERROR(VLOOKUP(G130,'Cadastro de assessores'!A:B,2,FALSE),"Não Cadastrado")</f>
        <v>16459</v>
      </c>
      <c r="I130" s="510"/>
      <c r="J130" s="51" t="s">
        <v>186</v>
      </c>
      <c r="K130" s="510" t="s">
        <v>111</v>
      </c>
      <c r="L130" s="600">
        <v>44088.0</v>
      </c>
      <c r="M130" s="600">
        <v>44088.0</v>
      </c>
      <c r="N130" s="643">
        <v>44886.0</v>
      </c>
      <c r="O130" s="564" t="s">
        <v>3797</v>
      </c>
      <c r="P130" s="618">
        <v>0.01</v>
      </c>
      <c r="Q130" s="622" t="s">
        <v>4202</v>
      </c>
      <c r="R130" s="603"/>
      <c r="S130" s="520" t="str">
        <f t="shared" si="12"/>
        <v>Não Qualificado</v>
      </c>
      <c r="T130" s="520" t="s">
        <v>113</v>
      </c>
      <c r="U130" s="520" t="s">
        <v>2918</v>
      </c>
      <c r="V130" s="520" t="s">
        <v>29</v>
      </c>
      <c r="W130" s="604" t="s">
        <v>3803</v>
      </c>
      <c r="X130" s="604" t="s">
        <v>3803</v>
      </c>
      <c r="Y130" s="604" t="s">
        <v>3803</v>
      </c>
      <c r="Z130" s="604" t="s">
        <v>3803</v>
      </c>
      <c r="AA130" s="604" t="s">
        <v>3803</v>
      </c>
      <c r="AB130" s="604" t="s">
        <v>3803</v>
      </c>
      <c r="AC130" s="604" t="s">
        <v>3803</v>
      </c>
      <c r="AD130" s="604" t="s">
        <v>3803</v>
      </c>
      <c r="AE130" s="604" t="s">
        <v>3803</v>
      </c>
      <c r="AF130" s="604" t="s">
        <v>3803</v>
      </c>
      <c r="AG130" s="604" t="s">
        <v>3803</v>
      </c>
      <c r="AH130" s="604" t="s">
        <v>4203</v>
      </c>
      <c r="AI130" s="604" t="s">
        <v>4204</v>
      </c>
      <c r="AJ130" s="604" t="s">
        <v>4205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82" t="s">
        <v>3793</v>
      </c>
      <c r="B131" s="78" t="s">
        <v>4206</v>
      </c>
      <c r="C131" s="562" t="s">
        <v>4207</v>
      </c>
      <c r="D131" s="564">
        <v>5537937.0</v>
      </c>
      <c r="E131" s="520" t="s">
        <v>18</v>
      </c>
      <c r="F131" s="520" t="s">
        <v>29</v>
      </c>
      <c r="G131" s="520" t="s">
        <v>4208</v>
      </c>
      <c r="H131" s="520">
        <f>IFERROR(VLOOKUP(G131,'Cadastro de assessores'!A:B,2,FALSE),"Não Cadastrado")</f>
        <v>12335</v>
      </c>
      <c r="I131" s="520"/>
      <c r="J131" s="51" t="s">
        <v>186</v>
      </c>
      <c r="K131" s="520" t="s">
        <v>2540</v>
      </c>
      <c r="L131" s="608">
        <v>44323.0</v>
      </c>
      <c r="M131" s="608">
        <v>44323.0</v>
      </c>
      <c r="N131" s="608">
        <v>44725.0</v>
      </c>
      <c r="O131" s="520" t="s">
        <v>3807</v>
      </c>
      <c r="P131" s="602">
        <v>0.007</v>
      </c>
      <c r="Q131" s="223" t="s">
        <v>4209</v>
      </c>
      <c r="R131" s="603"/>
      <c r="S131" s="520" t="str">
        <f t="shared" si="12"/>
        <v>Não Qualificado</v>
      </c>
      <c r="T131" s="520" t="s">
        <v>113</v>
      </c>
      <c r="U131" s="564" t="s">
        <v>4030</v>
      </c>
      <c r="V131" s="564" t="s">
        <v>497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82" t="s">
        <v>3793</v>
      </c>
      <c r="B132" s="78" t="s">
        <v>4210</v>
      </c>
      <c r="C132" s="606" t="s">
        <v>4211</v>
      </c>
      <c r="D132" s="520">
        <v>4440692.0</v>
      </c>
      <c r="E132" s="520" t="s">
        <v>18</v>
      </c>
      <c r="F132" s="520" t="s">
        <v>29</v>
      </c>
      <c r="G132" s="520" t="s">
        <v>3800</v>
      </c>
      <c r="H132" s="520" t="str">
        <f>IFERROR(VLOOKUP(G132,'Cadastro de assessores'!A:B,2,FALSE),"Não Cadastrado")</f>
        <v>17679</v>
      </c>
      <c r="I132" s="520"/>
      <c r="J132" s="51" t="s">
        <v>186</v>
      </c>
      <c r="K132" s="520" t="s">
        <v>2540</v>
      </c>
      <c r="L132" s="608">
        <v>44085.0</v>
      </c>
      <c r="M132" s="608">
        <v>44085.0</v>
      </c>
      <c r="N132" s="608">
        <v>44447.0</v>
      </c>
      <c r="O132" s="520" t="s">
        <v>3807</v>
      </c>
      <c r="P132" s="602">
        <v>0.007</v>
      </c>
      <c r="Q132" s="609" t="s">
        <v>4212</v>
      </c>
      <c r="R132" s="603"/>
      <c r="S132" s="520" t="str">
        <f t="shared" si="12"/>
        <v>Qualificado</v>
      </c>
      <c r="T132" s="520" t="s">
        <v>113</v>
      </c>
      <c r="U132" s="520" t="s">
        <v>4213</v>
      </c>
      <c r="V132" s="520" t="s">
        <v>3647</v>
      </c>
      <c r="W132" s="604" t="s">
        <v>3803</v>
      </c>
      <c r="X132" s="604" t="s">
        <v>3803</v>
      </c>
      <c r="Y132" s="604" t="s">
        <v>3803</v>
      </c>
      <c r="Z132" s="604" t="s">
        <v>3803</v>
      </c>
      <c r="AA132" s="604" t="s">
        <v>3803</v>
      </c>
      <c r="AB132" s="604" t="s">
        <v>3803</v>
      </c>
      <c r="AC132" s="604" t="s">
        <v>3803</v>
      </c>
      <c r="AD132" s="604" t="s">
        <v>3803</v>
      </c>
      <c r="AE132" s="604" t="s">
        <v>3803</v>
      </c>
      <c r="AF132" s="604" t="s">
        <v>3803</v>
      </c>
      <c r="AG132" s="604" t="s">
        <v>3803</v>
      </c>
      <c r="AH132" s="604" t="s">
        <v>4214</v>
      </c>
      <c r="AI132" s="604" t="s">
        <v>4215</v>
      </c>
      <c r="AJ132" s="604" t="s">
        <v>4216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2543</v>
      </c>
      <c r="BE132" s="448" t="s">
        <v>2543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82" t="s">
        <v>3793</v>
      </c>
      <c r="B133" s="78" t="s">
        <v>4217</v>
      </c>
      <c r="C133" s="606" t="s">
        <v>4218</v>
      </c>
      <c r="D133" s="520">
        <v>4571776.0</v>
      </c>
      <c r="E133" s="510" t="s">
        <v>56</v>
      </c>
      <c r="F133" s="510" t="s">
        <v>29</v>
      </c>
      <c r="G133" s="510" t="s">
        <v>3636</v>
      </c>
      <c r="H133" s="510" t="str">
        <f>IFERROR(VLOOKUP(G133,'Cadastro de assessores'!A:B,2,FALSE),"Não Cadastrado")</f>
        <v>14574</v>
      </c>
      <c r="I133" s="510"/>
      <c r="J133" s="51" t="s">
        <v>3796</v>
      </c>
      <c r="K133" s="520" t="s">
        <v>147</v>
      </c>
      <c r="L133" s="520" t="s">
        <v>2577</v>
      </c>
      <c r="M133" s="629" t="s">
        <v>2576</v>
      </c>
      <c r="N133" s="520"/>
      <c r="O133" s="520" t="s">
        <v>3809</v>
      </c>
      <c r="P133" s="602">
        <v>0.012</v>
      </c>
      <c r="Q133" s="609"/>
      <c r="R133" s="603"/>
      <c r="S133" s="520" t="str">
        <f t="shared" si="12"/>
        <v/>
      </c>
      <c r="T133" s="520" t="s">
        <v>113</v>
      </c>
      <c r="U133" s="520" t="s">
        <v>2557</v>
      </c>
      <c r="V133" s="520" t="s">
        <v>29</v>
      </c>
      <c r="W133" s="604" t="s">
        <v>3803</v>
      </c>
      <c r="X133" s="604" t="s">
        <v>3803</v>
      </c>
      <c r="Y133" s="604" t="s">
        <v>3803</v>
      </c>
      <c r="Z133" s="604" t="s">
        <v>3803</v>
      </c>
      <c r="AA133" s="604" t="s">
        <v>3803</v>
      </c>
      <c r="AB133" s="604" t="s">
        <v>3803</v>
      </c>
      <c r="AC133" s="604" t="s">
        <v>3803</v>
      </c>
      <c r="AD133" s="604" t="s">
        <v>3803</v>
      </c>
      <c r="AE133" s="604" t="s">
        <v>3803</v>
      </c>
      <c r="AF133" s="604" t="s">
        <v>3803</v>
      </c>
      <c r="AG133" s="604" t="s">
        <v>3803</v>
      </c>
      <c r="AH133" s="604" t="s">
        <v>3803</v>
      </c>
      <c r="AI133" s="604" t="s">
        <v>3803</v>
      </c>
      <c r="AJ133" s="604" t="s">
        <v>3803</v>
      </c>
      <c r="AK133" s="448" t="s">
        <v>2577</v>
      </c>
      <c r="AL133" s="448"/>
      <c r="AM133" s="448" t="s">
        <v>2577</v>
      </c>
      <c r="AN133" s="448" t="s">
        <v>2577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2543</v>
      </c>
      <c r="BE133" s="448" t="s">
        <v>2543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82" t="s">
        <v>3793</v>
      </c>
      <c r="B134" s="78" t="s">
        <v>2817</v>
      </c>
      <c r="C134" s="606" t="s">
        <v>2815</v>
      </c>
      <c r="D134" s="520">
        <v>4327504.0</v>
      </c>
      <c r="E134" s="520" t="s">
        <v>2526</v>
      </c>
      <c r="F134" s="520" t="s">
        <v>29</v>
      </c>
      <c r="G134" s="520" t="s">
        <v>2526</v>
      </c>
      <c r="H134" s="520" t="str">
        <f>IFERROR(VLOOKUP(G134,'Cadastro de assessores'!A:B,2,FALSE),"Não Cadastrado")</f>
        <v>18986</v>
      </c>
      <c r="I134" s="520"/>
      <c r="J134" s="51" t="s">
        <v>186</v>
      </c>
      <c r="K134" s="520" t="s">
        <v>2540</v>
      </c>
      <c r="L134" s="608">
        <v>44043.0</v>
      </c>
      <c r="M134" s="608">
        <v>44043.0</v>
      </c>
      <c r="N134" s="608">
        <v>44085.0</v>
      </c>
      <c r="O134" s="520" t="s">
        <v>3801</v>
      </c>
      <c r="P134" s="602">
        <v>0.015</v>
      </c>
      <c r="Q134" s="609" t="s">
        <v>4219</v>
      </c>
      <c r="R134" s="603"/>
      <c r="S134" s="520" t="str">
        <f t="shared" si="12"/>
        <v>Não Qualificado</v>
      </c>
      <c r="T134" s="520" t="s">
        <v>113</v>
      </c>
      <c r="U134" s="520" t="s">
        <v>2818</v>
      </c>
      <c r="V134" s="520" t="s">
        <v>19</v>
      </c>
      <c r="W134" s="604" t="s">
        <v>3803</v>
      </c>
      <c r="X134" s="604" t="s">
        <v>3803</v>
      </c>
      <c r="Y134" s="604" t="s">
        <v>3803</v>
      </c>
      <c r="Z134" s="604" t="s">
        <v>3803</v>
      </c>
      <c r="AA134" s="604" t="s">
        <v>3803</v>
      </c>
      <c r="AB134" s="604" t="s">
        <v>3803</v>
      </c>
      <c r="AC134" s="604" t="s">
        <v>3803</v>
      </c>
      <c r="AD134" s="604" t="s">
        <v>3803</v>
      </c>
      <c r="AE134" s="604" t="s">
        <v>3803</v>
      </c>
      <c r="AF134" s="604" t="s">
        <v>4220</v>
      </c>
      <c r="AG134" s="604" t="s">
        <v>4221</v>
      </c>
      <c r="AH134" s="604"/>
      <c r="AI134" s="604"/>
      <c r="AJ134" s="604"/>
      <c r="AK134" s="448" t="s">
        <v>2577</v>
      </c>
      <c r="AL134" s="448">
        <v>492751.44</v>
      </c>
      <c r="AM134" s="448" t="s">
        <v>2577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2543</v>
      </c>
      <c r="BE134" s="448" t="s">
        <v>2543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82" t="s">
        <v>3793</v>
      </c>
      <c r="B135" s="78" t="s">
        <v>4222</v>
      </c>
      <c r="C135" s="562" t="s">
        <v>4223</v>
      </c>
      <c r="D135" s="509">
        <v>6489178.0</v>
      </c>
      <c r="E135" s="520" t="s">
        <v>18</v>
      </c>
      <c r="F135" s="509" t="s">
        <v>19</v>
      </c>
      <c r="G135" s="520" t="s">
        <v>4125</v>
      </c>
      <c r="H135" s="520" t="str">
        <f>IFERROR(VLOOKUP(G135,'Cadastro de assessores'!A:B,2,FALSE),"Não Cadastrado")</f>
        <v>14294</v>
      </c>
      <c r="I135" s="520"/>
      <c r="J135" s="51" t="s">
        <v>186</v>
      </c>
      <c r="K135" s="520" t="s">
        <v>2540</v>
      </c>
      <c r="L135" s="608">
        <v>44462.0</v>
      </c>
      <c r="M135" s="608">
        <v>44462.0</v>
      </c>
      <c r="N135" s="608">
        <v>44762.0</v>
      </c>
      <c r="O135" s="520" t="s">
        <v>3801</v>
      </c>
      <c r="P135" s="602">
        <v>0.015</v>
      </c>
      <c r="Q135" s="223" t="s">
        <v>4224</v>
      </c>
      <c r="R135" s="603"/>
      <c r="S135" s="520" t="str">
        <f t="shared" si="12"/>
        <v>Não Qualificado</v>
      </c>
      <c r="T135" s="520" t="s">
        <v>113</v>
      </c>
      <c r="U135" s="520" t="s">
        <v>2818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82" t="s">
        <v>3793</v>
      </c>
      <c r="B136" s="78" t="s">
        <v>4225</v>
      </c>
      <c r="C136" s="606" t="s">
        <v>4226</v>
      </c>
      <c r="D136" s="520">
        <v>4696943.0</v>
      </c>
      <c r="E136" s="510" t="s">
        <v>56</v>
      </c>
      <c r="F136" s="510" t="s">
        <v>29</v>
      </c>
      <c r="G136" s="510" t="s">
        <v>4060</v>
      </c>
      <c r="H136" s="510" t="str">
        <f>IFERROR(VLOOKUP(G136,'Cadastro de assessores'!A:B,2,FALSE),"Não Cadastrado")</f>
        <v>17243</v>
      </c>
      <c r="I136" s="510"/>
      <c r="J136" s="51" t="s">
        <v>3796</v>
      </c>
      <c r="K136" s="520" t="s">
        <v>147</v>
      </c>
      <c r="L136" s="601">
        <v>44194.0</v>
      </c>
      <c r="M136" s="601">
        <v>44194.0</v>
      </c>
      <c r="N136" s="520"/>
      <c r="O136" s="520" t="s">
        <v>3801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113</v>
      </c>
      <c r="U136" s="520" t="s">
        <v>2568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3803</v>
      </c>
      <c r="AJ136" s="604"/>
      <c r="AK136" s="448" t="s">
        <v>2577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82" t="s">
        <v>3793</v>
      </c>
      <c r="B137" s="78" t="s">
        <v>4227</v>
      </c>
      <c r="C137" s="606" t="s">
        <v>4228</v>
      </c>
      <c r="D137" s="520">
        <v>4422652.0</v>
      </c>
      <c r="E137" s="510" t="s">
        <v>18</v>
      </c>
      <c r="F137" s="510" t="s">
        <v>29</v>
      </c>
      <c r="G137" s="510" t="s">
        <v>3800</v>
      </c>
      <c r="H137" s="510" t="str">
        <f>IFERROR(VLOOKUP(G137,'Cadastro de assessores'!A:B,2,FALSE),"Não Cadastrado")</f>
        <v>17679</v>
      </c>
      <c r="I137" s="510"/>
      <c r="J137" s="51" t="s">
        <v>3796</v>
      </c>
      <c r="K137" s="520" t="s">
        <v>147</v>
      </c>
      <c r="L137" s="600">
        <v>44071.0</v>
      </c>
      <c r="M137" s="600">
        <v>44075.0</v>
      </c>
      <c r="N137" s="520"/>
      <c r="O137" s="520" t="s">
        <v>3801</v>
      </c>
      <c r="P137" s="618">
        <v>0.014</v>
      </c>
      <c r="Q137" s="609" t="s">
        <v>4229</v>
      </c>
      <c r="R137" s="603"/>
      <c r="S137" s="520" t="str">
        <f t="shared" si="12"/>
        <v>Não Qualificado</v>
      </c>
      <c r="T137" s="520" t="s">
        <v>113</v>
      </c>
      <c r="U137" s="520" t="s">
        <v>4030</v>
      </c>
      <c r="V137" s="520" t="s">
        <v>497</v>
      </c>
      <c r="W137" s="604" t="s">
        <v>3803</v>
      </c>
      <c r="X137" s="604" t="s">
        <v>3803</v>
      </c>
      <c r="Y137" s="604" t="s">
        <v>3803</v>
      </c>
      <c r="Z137" s="604" t="s">
        <v>3803</v>
      </c>
      <c r="AA137" s="604" t="s">
        <v>3803</v>
      </c>
      <c r="AB137" s="604" t="s">
        <v>3803</v>
      </c>
      <c r="AC137" s="604" t="s">
        <v>3803</v>
      </c>
      <c r="AD137" s="604" t="s">
        <v>3803</v>
      </c>
      <c r="AE137" s="604" t="s">
        <v>3803</v>
      </c>
      <c r="AF137" s="604" t="s">
        <v>3803</v>
      </c>
      <c r="AG137" s="604" t="s">
        <v>4230</v>
      </c>
      <c r="AH137" s="604" t="s">
        <v>4231</v>
      </c>
      <c r="AI137" s="604" t="s">
        <v>4232</v>
      </c>
      <c r="AJ137" s="604" t="s">
        <v>4233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82" t="s">
        <v>3793</v>
      </c>
      <c r="B138" s="78" t="s">
        <v>795</v>
      </c>
      <c r="C138" s="562" t="s">
        <v>793</v>
      </c>
      <c r="D138" s="612">
        <v>8118585.0</v>
      </c>
      <c r="E138" s="510" t="s">
        <v>18</v>
      </c>
      <c r="F138" s="510" t="s">
        <v>29</v>
      </c>
      <c r="G138" s="510" t="s">
        <v>167</v>
      </c>
      <c r="H138" s="510">
        <f>IFERROR(VLOOKUP(G138,'Cadastro de assessores'!A:B,2,FALSE),"Não Cadastrado")</f>
        <v>12344</v>
      </c>
      <c r="I138" s="510"/>
      <c r="J138" s="51" t="s">
        <v>3796</v>
      </c>
      <c r="K138" s="510" t="s">
        <v>111</v>
      </c>
      <c r="L138" s="613">
        <v>44638.0</v>
      </c>
      <c r="M138" s="613">
        <v>44657.0</v>
      </c>
      <c r="N138" s="644"/>
      <c r="O138" s="644" t="s">
        <v>800</v>
      </c>
      <c r="P138" s="602">
        <v>0.01</v>
      </c>
      <c r="Q138" s="609" t="s">
        <v>4234</v>
      </c>
      <c r="R138" s="603"/>
      <c r="S138" s="520" t="str">
        <f t="shared" si="12"/>
        <v>Não Qualificado</v>
      </c>
      <c r="T138" s="520" t="s">
        <v>113</v>
      </c>
      <c r="U138" s="520" t="s">
        <v>2557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2543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82" t="s">
        <v>3793</v>
      </c>
      <c r="B139" s="78" t="s">
        <v>795</v>
      </c>
      <c r="C139" s="606" t="s">
        <v>793</v>
      </c>
      <c r="D139" s="520">
        <v>4468606.0</v>
      </c>
      <c r="E139" s="510" t="s">
        <v>18</v>
      </c>
      <c r="F139" s="510" t="s">
        <v>29</v>
      </c>
      <c r="G139" s="510" t="s">
        <v>167</v>
      </c>
      <c r="H139" s="510">
        <f>IFERROR(VLOOKUP(G139,'Cadastro de assessores'!A:B,2,FALSE),"Não Cadastrado")</f>
        <v>12344</v>
      </c>
      <c r="I139" s="510"/>
      <c r="J139" s="51" t="s">
        <v>3796</v>
      </c>
      <c r="K139" s="510" t="s">
        <v>111</v>
      </c>
      <c r="L139" s="600">
        <v>44106.0</v>
      </c>
      <c r="M139" s="600">
        <v>44106.0</v>
      </c>
      <c r="N139" s="564"/>
      <c r="O139" s="564" t="s">
        <v>3807</v>
      </c>
      <c r="P139" s="602">
        <v>0.007</v>
      </c>
      <c r="Q139" s="609" t="s">
        <v>4235</v>
      </c>
      <c r="R139" s="603"/>
      <c r="S139" s="520" t="str">
        <f t="shared" si="12"/>
        <v>Não Qualificado</v>
      </c>
      <c r="T139" s="520" t="s">
        <v>113</v>
      </c>
      <c r="U139" s="520" t="s">
        <v>2557</v>
      </c>
      <c r="V139" s="520" t="s">
        <v>29</v>
      </c>
      <c r="W139" s="604" t="s">
        <v>3803</v>
      </c>
      <c r="X139" s="604" t="s">
        <v>3803</v>
      </c>
      <c r="Y139" s="604" t="s">
        <v>3803</v>
      </c>
      <c r="Z139" s="604" t="s">
        <v>3803</v>
      </c>
      <c r="AA139" s="604" t="s">
        <v>3803</v>
      </c>
      <c r="AB139" s="604" t="s">
        <v>3803</v>
      </c>
      <c r="AC139" s="604" t="s">
        <v>3803</v>
      </c>
      <c r="AD139" s="604" t="s">
        <v>3803</v>
      </c>
      <c r="AE139" s="604" t="s">
        <v>3803</v>
      </c>
      <c r="AF139" s="604" t="s">
        <v>3803</v>
      </c>
      <c r="AG139" s="604" t="s">
        <v>3803</v>
      </c>
      <c r="AH139" s="604" t="s">
        <v>3803</v>
      </c>
      <c r="AI139" s="604" t="s">
        <v>4236</v>
      </c>
      <c r="AJ139" s="604" t="s">
        <v>4237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82" t="s">
        <v>3793</v>
      </c>
      <c r="B140" s="78" t="s">
        <v>795</v>
      </c>
      <c r="C140" s="606" t="s">
        <v>793</v>
      </c>
      <c r="D140" s="564">
        <v>7519150.0</v>
      </c>
      <c r="E140" s="510" t="s">
        <v>18</v>
      </c>
      <c r="F140" s="510" t="s">
        <v>29</v>
      </c>
      <c r="G140" s="564" t="s">
        <v>167</v>
      </c>
      <c r="H140" s="510">
        <f>IFERROR(VLOOKUP(G140,'Cadastro de assessores'!A:B,2,FALSE),"Não Cadastrado")</f>
        <v>12344</v>
      </c>
      <c r="I140" s="510"/>
      <c r="J140" s="51" t="s">
        <v>3796</v>
      </c>
      <c r="K140" s="510" t="s">
        <v>111</v>
      </c>
      <c r="L140" s="600">
        <v>44578.0</v>
      </c>
      <c r="M140" s="600">
        <v>44578.0</v>
      </c>
      <c r="N140" s="564"/>
      <c r="O140" s="564" t="s">
        <v>3807</v>
      </c>
      <c r="P140" s="602">
        <v>0.01</v>
      </c>
      <c r="Q140" s="609" t="s">
        <v>4238</v>
      </c>
      <c r="R140" s="603"/>
      <c r="S140" s="520" t="str">
        <f t="shared" si="12"/>
        <v/>
      </c>
      <c r="T140" s="520" t="s">
        <v>113</v>
      </c>
      <c r="U140" s="520" t="s">
        <v>2557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82" t="s">
        <v>3793</v>
      </c>
      <c r="B141" s="78" t="s">
        <v>795</v>
      </c>
      <c r="C141" s="606" t="s">
        <v>793</v>
      </c>
      <c r="D141" s="564">
        <v>96891.0</v>
      </c>
      <c r="E141" s="510" t="s">
        <v>18</v>
      </c>
      <c r="F141" s="510" t="s">
        <v>29</v>
      </c>
      <c r="G141" s="564" t="s">
        <v>167</v>
      </c>
      <c r="H141" s="510">
        <f>IFERROR(VLOOKUP(G141,'Cadastro de assessores'!A:B,2,FALSE),"Não Cadastrado")</f>
        <v>12344</v>
      </c>
      <c r="I141" s="510"/>
      <c r="J141" s="51" t="s">
        <v>3796</v>
      </c>
      <c r="K141" s="510" t="s">
        <v>111</v>
      </c>
      <c r="L141" s="600">
        <v>44614.0</v>
      </c>
      <c r="M141" s="600">
        <v>44614.0</v>
      </c>
      <c r="N141" s="616"/>
      <c r="O141" s="616" t="s">
        <v>3807</v>
      </c>
      <c r="P141" s="602">
        <v>0.007</v>
      </c>
      <c r="Q141" s="223" t="s">
        <v>4239</v>
      </c>
      <c r="R141" s="603"/>
      <c r="S141" s="520" t="str">
        <f t="shared" si="12"/>
        <v>Não Qualificado</v>
      </c>
      <c r="T141" s="520" t="s">
        <v>113</v>
      </c>
      <c r="U141" s="520" t="s">
        <v>2557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82" t="s">
        <v>3793</v>
      </c>
      <c r="B142" s="78" t="s">
        <v>795</v>
      </c>
      <c r="C142" s="606" t="s">
        <v>793</v>
      </c>
      <c r="D142" s="564">
        <v>7032894.0</v>
      </c>
      <c r="E142" s="510" t="s">
        <v>18</v>
      </c>
      <c r="F142" s="510" t="s">
        <v>29</v>
      </c>
      <c r="G142" s="564" t="s">
        <v>167</v>
      </c>
      <c r="H142" s="510">
        <f>IFERROR(VLOOKUP(G142,'Cadastro de assessores'!A:B,2,FALSE),"Não Cadastrado")</f>
        <v>12344</v>
      </c>
      <c r="I142" s="510"/>
      <c r="J142" s="46" t="s">
        <v>111</v>
      </c>
      <c r="K142" s="510" t="s">
        <v>111</v>
      </c>
      <c r="L142" s="613">
        <v>44504.0</v>
      </c>
      <c r="M142" s="613">
        <v>44508.0</v>
      </c>
      <c r="N142" s="564"/>
      <c r="O142" s="564" t="s">
        <v>3813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113</v>
      </c>
      <c r="U142" s="520" t="s">
        <v>2557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82" t="s">
        <v>3793</v>
      </c>
      <c r="B143" s="78" t="s">
        <v>815</v>
      </c>
      <c r="C143" s="606" t="s">
        <v>813</v>
      </c>
      <c r="D143" s="520">
        <v>8853992.0</v>
      </c>
      <c r="E143" s="520" t="s">
        <v>18</v>
      </c>
      <c r="F143" s="520" t="s">
        <v>19</v>
      </c>
      <c r="G143" s="520" t="s">
        <v>83</v>
      </c>
      <c r="H143" s="510" t="str">
        <f>IFERROR(VLOOKUP(G143,'Cadastro de assessores'!A:B,2,FALSE),"Não Cadastrado")</f>
        <v>18890</v>
      </c>
      <c r="I143" s="520"/>
      <c r="J143" s="51" t="s">
        <v>3796</v>
      </c>
      <c r="K143" s="520"/>
      <c r="L143" s="608"/>
      <c r="M143" s="608">
        <v>44847.0</v>
      </c>
      <c r="N143" s="565"/>
      <c r="O143" s="564" t="s">
        <v>3807</v>
      </c>
      <c r="P143" s="602">
        <v>0.01</v>
      </c>
      <c r="Q143" s="609" t="s">
        <v>3905</v>
      </c>
      <c r="R143" s="603"/>
      <c r="S143" s="520"/>
      <c r="T143" s="520"/>
      <c r="U143" s="520"/>
      <c r="V143" s="520" t="s">
        <v>451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82" t="s">
        <v>3793</v>
      </c>
      <c r="B144" s="78" t="s">
        <v>4240</v>
      </c>
      <c r="C144" s="606" t="s">
        <v>4241</v>
      </c>
      <c r="D144" s="520">
        <v>4706119.0</v>
      </c>
      <c r="E144" s="520" t="s">
        <v>18</v>
      </c>
      <c r="F144" s="520" t="s">
        <v>29</v>
      </c>
      <c r="G144" s="520" t="s">
        <v>3800</v>
      </c>
      <c r="H144" s="520" t="str">
        <f>IFERROR(VLOOKUP(G144,'Cadastro de assessores'!A:B,2,FALSE),"Não Cadastrado")</f>
        <v>17679</v>
      </c>
      <c r="I144" s="520"/>
      <c r="J144" s="51" t="s">
        <v>186</v>
      </c>
      <c r="K144" s="520" t="s">
        <v>2540</v>
      </c>
      <c r="L144" s="608">
        <v>44203.0</v>
      </c>
      <c r="M144" s="608">
        <v>44203.0</v>
      </c>
      <c r="N144" s="565">
        <v>44450.0</v>
      </c>
      <c r="O144" s="564" t="s">
        <v>3842</v>
      </c>
      <c r="P144" s="602">
        <v>0.008</v>
      </c>
      <c r="Q144" s="609" t="s">
        <v>4242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113</v>
      </c>
      <c r="U144" s="520" t="s">
        <v>2641</v>
      </c>
      <c r="V144" s="520" t="s">
        <v>783</v>
      </c>
      <c r="W144" s="604" t="s">
        <v>3803</v>
      </c>
      <c r="X144" s="604" t="s">
        <v>3803</v>
      </c>
      <c r="Y144" s="604" t="s">
        <v>3803</v>
      </c>
      <c r="Z144" s="604" t="s">
        <v>3803</v>
      </c>
      <c r="AA144" s="604" t="s">
        <v>3803</v>
      </c>
      <c r="AB144" s="604" t="s">
        <v>3803</v>
      </c>
      <c r="AC144" s="604" t="s">
        <v>3803</v>
      </c>
      <c r="AD144" s="604" t="s">
        <v>3803</v>
      </c>
      <c r="AE144" s="604" t="s">
        <v>3803</v>
      </c>
      <c r="AF144" s="604" t="s">
        <v>3803</v>
      </c>
      <c r="AG144" s="604" t="s">
        <v>3803</v>
      </c>
      <c r="AH144" s="604" t="s">
        <v>3803</v>
      </c>
      <c r="AI144" s="604" t="s">
        <v>3803</v>
      </c>
      <c r="AJ144" s="604" t="s">
        <v>3803</v>
      </c>
      <c r="AK144" s="448" t="s">
        <v>2577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2543</v>
      </c>
      <c r="BE144" s="448" t="s">
        <v>2543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82" t="s">
        <v>3793</v>
      </c>
      <c r="B145" s="78" t="s">
        <v>4240</v>
      </c>
      <c r="C145" s="606" t="s">
        <v>4241</v>
      </c>
      <c r="D145" s="520">
        <v>4728915.0</v>
      </c>
      <c r="E145" s="520" t="s">
        <v>18</v>
      </c>
      <c r="F145" s="520" t="s">
        <v>29</v>
      </c>
      <c r="G145" s="520" t="s">
        <v>3800</v>
      </c>
      <c r="H145" s="520" t="str">
        <f>IFERROR(VLOOKUP(G145,'Cadastro de assessores'!A:B,2,FALSE),"Não Cadastrado")</f>
        <v>17679</v>
      </c>
      <c r="I145" s="520"/>
      <c r="J145" s="51" t="s">
        <v>186</v>
      </c>
      <c r="K145" s="520" t="s">
        <v>2540</v>
      </c>
      <c r="L145" s="608">
        <v>44203.0</v>
      </c>
      <c r="M145" s="608">
        <v>44203.0</v>
      </c>
      <c r="N145" s="565">
        <v>44450.0</v>
      </c>
      <c r="O145" s="520" t="s">
        <v>3801</v>
      </c>
      <c r="P145" s="602">
        <v>0.015</v>
      </c>
      <c r="Q145" s="609" t="s">
        <v>4242</v>
      </c>
      <c r="R145" s="603"/>
      <c r="S145" s="520" t="str">
        <f t="shared" si="13"/>
        <v>Não Qualificado</v>
      </c>
      <c r="T145" s="520" t="s">
        <v>113</v>
      </c>
      <c r="U145" s="520" t="s">
        <v>2641</v>
      </c>
      <c r="V145" s="520" t="s">
        <v>783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2543</v>
      </c>
      <c r="BE145" s="448" t="s">
        <v>2543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82" t="s">
        <v>3793</v>
      </c>
      <c r="B146" s="78" t="s">
        <v>4243</v>
      </c>
      <c r="C146" s="606" t="s">
        <v>4244</v>
      </c>
      <c r="D146" s="520">
        <v>3221916.0</v>
      </c>
      <c r="E146" s="510" t="s">
        <v>18</v>
      </c>
      <c r="F146" s="510" t="s">
        <v>29</v>
      </c>
      <c r="G146" s="510" t="s">
        <v>3800</v>
      </c>
      <c r="H146" s="510" t="str">
        <f>IFERROR(VLOOKUP(G146,'Cadastro de assessores'!A:B,2,FALSE),"Não Cadastrado")</f>
        <v>17679</v>
      </c>
      <c r="I146" s="510"/>
      <c r="J146" s="51" t="s">
        <v>3796</v>
      </c>
      <c r="K146" s="520" t="s">
        <v>147</v>
      </c>
      <c r="L146" s="520" t="s">
        <v>2577</v>
      </c>
      <c r="M146" s="629" t="s">
        <v>2576</v>
      </c>
      <c r="N146" s="520"/>
      <c r="O146" s="520" t="s">
        <v>3801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113</v>
      </c>
      <c r="U146" s="520" t="s">
        <v>4213</v>
      </c>
      <c r="V146" s="520" t="s">
        <v>3647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2577</v>
      </c>
      <c r="AN146" s="448" t="s">
        <v>2577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2543</v>
      </c>
      <c r="BE146" s="448" t="s">
        <v>2543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82" t="s">
        <v>3793</v>
      </c>
      <c r="B147" s="78" t="s">
        <v>4245</v>
      </c>
      <c r="C147" s="606" t="s">
        <v>4246</v>
      </c>
      <c r="D147" s="520">
        <v>4668132.0</v>
      </c>
      <c r="E147" s="520" t="s">
        <v>18</v>
      </c>
      <c r="F147" s="520" t="s">
        <v>29</v>
      </c>
      <c r="G147" s="520" t="s">
        <v>3800</v>
      </c>
      <c r="H147" s="520" t="str">
        <f>IFERROR(VLOOKUP(G147,'Cadastro de assessores'!A:B,2,FALSE),"Não Cadastrado")</f>
        <v>17679</v>
      </c>
      <c r="I147" s="520"/>
      <c r="J147" s="51" t="s">
        <v>186</v>
      </c>
      <c r="K147" s="520" t="s">
        <v>2540</v>
      </c>
      <c r="L147" s="608">
        <v>44202.0</v>
      </c>
      <c r="M147" s="608">
        <v>44202.0</v>
      </c>
      <c r="N147" s="608">
        <v>44453.0</v>
      </c>
      <c r="O147" s="520" t="s">
        <v>3801</v>
      </c>
      <c r="P147" s="602">
        <v>0.015</v>
      </c>
      <c r="Q147" s="609" t="s">
        <v>4247</v>
      </c>
      <c r="R147" s="603"/>
      <c r="S147" s="520" t="str">
        <f t="shared" si="13"/>
        <v>Não Qualificado</v>
      </c>
      <c r="T147" s="520" t="s">
        <v>113</v>
      </c>
      <c r="U147" s="520" t="s">
        <v>4213</v>
      </c>
      <c r="V147" s="520" t="s">
        <v>3647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2543</v>
      </c>
      <c r="BE147" s="448" t="s">
        <v>2543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82" t="s">
        <v>3793</v>
      </c>
      <c r="B148" s="78" t="s">
        <v>4248</v>
      </c>
      <c r="C148" s="606" t="s">
        <v>4249</v>
      </c>
      <c r="D148" s="520">
        <v>4403283.0</v>
      </c>
      <c r="E148" s="520" t="s">
        <v>56</v>
      </c>
      <c r="F148" s="520" t="s">
        <v>29</v>
      </c>
      <c r="G148" s="520" t="s">
        <v>3851</v>
      </c>
      <c r="H148" s="520" t="str">
        <f>IFERROR(VLOOKUP(G148,'Cadastro de assessores'!A:B,2,FALSE),"Não Cadastrado")</f>
        <v>1441</v>
      </c>
      <c r="I148" s="520"/>
      <c r="J148" s="51" t="s">
        <v>186</v>
      </c>
      <c r="K148" s="520" t="s">
        <v>2540</v>
      </c>
      <c r="L148" s="608">
        <v>44075.0</v>
      </c>
      <c r="M148" s="608">
        <v>44075.0</v>
      </c>
      <c r="N148" s="565">
        <v>44537.0</v>
      </c>
      <c r="O148" s="564" t="s">
        <v>3797</v>
      </c>
      <c r="P148" s="602">
        <v>0.02</v>
      </c>
      <c r="Q148" s="609" t="s">
        <v>4250</v>
      </c>
      <c r="R148" s="603"/>
      <c r="S148" s="520" t="str">
        <f t="shared" si="13"/>
        <v/>
      </c>
      <c r="T148" s="520" t="s">
        <v>113</v>
      </c>
      <c r="U148" s="520" t="s">
        <v>4085</v>
      </c>
      <c r="V148" s="520" t="s">
        <v>60</v>
      </c>
      <c r="W148" s="604" t="s">
        <v>3803</v>
      </c>
      <c r="X148" s="604" t="s">
        <v>3803</v>
      </c>
      <c r="Y148" s="604" t="s">
        <v>3803</v>
      </c>
      <c r="Z148" s="604" t="s">
        <v>3803</v>
      </c>
      <c r="AA148" s="604" t="s">
        <v>3803</v>
      </c>
      <c r="AB148" s="604" t="s">
        <v>3803</v>
      </c>
      <c r="AC148" s="604" t="s">
        <v>3803</v>
      </c>
      <c r="AD148" s="604" t="s">
        <v>3803</v>
      </c>
      <c r="AE148" s="604" t="s">
        <v>3803</v>
      </c>
      <c r="AF148" s="604" t="s">
        <v>3803</v>
      </c>
      <c r="AG148" s="604" t="s">
        <v>4251</v>
      </c>
      <c r="AH148" s="604" t="s">
        <v>4252</v>
      </c>
      <c r="AI148" s="604" t="s">
        <v>4253</v>
      </c>
      <c r="AJ148" s="604" t="s">
        <v>4254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2543</v>
      </c>
      <c r="BE148" s="448" t="s">
        <v>2543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82" t="s">
        <v>3793</v>
      </c>
      <c r="B149" s="78" t="s">
        <v>841</v>
      </c>
      <c r="C149" s="562" t="s">
        <v>4255</v>
      </c>
      <c r="D149" s="564">
        <v>5183783.0</v>
      </c>
      <c r="E149" s="599" t="s">
        <v>56</v>
      </c>
      <c r="F149" s="599" t="s">
        <v>29</v>
      </c>
      <c r="G149" s="510" t="s">
        <v>4256</v>
      </c>
      <c r="H149" s="510">
        <f>IFERROR(VLOOKUP(G149,'Cadastro de assessores'!A:B,2,FALSE),"Não Cadastrado")</f>
        <v>12330</v>
      </c>
      <c r="I149" s="510"/>
      <c r="J149" s="51" t="s">
        <v>3796</v>
      </c>
      <c r="K149" s="510" t="s">
        <v>111</v>
      </c>
      <c r="L149" s="613">
        <v>44701.0</v>
      </c>
      <c r="M149" s="613">
        <v>44701.0</v>
      </c>
      <c r="N149" s="564"/>
      <c r="O149" s="564" t="s">
        <v>3807</v>
      </c>
      <c r="P149" s="602">
        <v>0.007</v>
      </c>
      <c r="Q149" s="609"/>
      <c r="R149" s="603"/>
      <c r="S149" s="520" t="str">
        <f t="shared" si="13"/>
        <v/>
      </c>
      <c r="T149" s="520" t="s">
        <v>113</v>
      </c>
      <c r="U149" s="520" t="s">
        <v>2579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82" t="s">
        <v>3793</v>
      </c>
      <c r="B150" s="78" t="s">
        <v>863</v>
      </c>
      <c r="C150" s="634" t="s">
        <v>860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1" t="s">
        <v>3796</v>
      </c>
      <c r="K150" s="510" t="s">
        <v>111</v>
      </c>
      <c r="L150" s="613">
        <v>44614.0</v>
      </c>
      <c r="M150" s="613">
        <v>44614.0</v>
      </c>
      <c r="N150" s="564"/>
      <c r="O150" s="564" t="s">
        <v>3807</v>
      </c>
      <c r="P150" s="602">
        <v>0.007</v>
      </c>
      <c r="Q150" s="504" t="s">
        <v>4257</v>
      </c>
      <c r="R150" s="603"/>
      <c r="S150" s="520" t="str">
        <f t="shared" si="13"/>
        <v>Não Qualificado</v>
      </c>
      <c r="T150" s="520" t="s">
        <v>113</v>
      </c>
      <c r="U150" s="520" t="s">
        <v>3420</v>
      </c>
      <c r="V150" s="520" t="s">
        <v>864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82" t="s">
        <v>3793</v>
      </c>
      <c r="B151" s="78" t="s">
        <v>4258</v>
      </c>
      <c r="C151" s="562" t="s">
        <v>4259</v>
      </c>
      <c r="D151" s="564">
        <v>6121090.0</v>
      </c>
      <c r="E151" s="520" t="s">
        <v>18</v>
      </c>
      <c r="F151" s="509" t="s">
        <v>19</v>
      </c>
      <c r="G151" s="520" t="s">
        <v>257</v>
      </c>
      <c r="H151" s="509" t="str">
        <f>IFERROR(VLOOKUP(G151,'Cadastro de assessores'!A:B,2,FALSE),"Não Cadastrado")</f>
        <v>18009</v>
      </c>
      <c r="I151" s="509"/>
      <c r="J151" s="51" t="s">
        <v>186</v>
      </c>
      <c r="K151" s="520" t="s">
        <v>2540</v>
      </c>
      <c r="L151" s="608"/>
      <c r="M151" s="608">
        <v>44421.0</v>
      </c>
      <c r="N151" s="608">
        <v>44685.0</v>
      </c>
      <c r="O151" s="520" t="s">
        <v>3797</v>
      </c>
      <c r="P151" s="602">
        <v>0.02</v>
      </c>
      <c r="Q151" s="223" t="s">
        <v>4260</v>
      </c>
      <c r="R151" s="603"/>
      <c r="S151" s="520" t="str">
        <f t="shared" si="13"/>
        <v>Não Qualificado</v>
      </c>
      <c r="T151" s="520" t="s">
        <v>113</v>
      </c>
      <c r="U151" s="564" t="s">
        <v>4261</v>
      </c>
      <c r="V151" s="520" t="s">
        <v>60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2543</v>
      </c>
      <c r="BE151" s="448" t="s">
        <v>2543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82" t="s">
        <v>3793</v>
      </c>
      <c r="B152" s="78" t="s">
        <v>873</v>
      </c>
      <c r="C152" s="562" t="s">
        <v>871</v>
      </c>
      <c r="D152" s="612">
        <v>8203715.0</v>
      </c>
      <c r="E152" s="510" t="s">
        <v>18</v>
      </c>
      <c r="F152" s="510" t="s">
        <v>29</v>
      </c>
      <c r="G152" s="510" t="s">
        <v>167</v>
      </c>
      <c r="H152" s="510">
        <f>IFERROR(VLOOKUP(G152,'Cadastro de assessores'!A:B,2,FALSE),"Não Cadastrado")</f>
        <v>12344</v>
      </c>
      <c r="I152" s="510"/>
      <c r="J152" s="51" t="s">
        <v>3796</v>
      </c>
      <c r="K152" s="510" t="s">
        <v>111</v>
      </c>
      <c r="L152" s="613">
        <v>44649.0</v>
      </c>
      <c r="M152" s="613">
        <v>44655.0</v>
      </c>
      <c r="N152" s="564"/>
      <c r="O152" s="564" t="s">
        <v>3807</v>
      </c>
      <c r="P152" s="602">
        <v>0.007</v>
      </c>
      <c r="Q152" s="609"/>
      <c r="R152" s="603"/>
      <c r="S152" s="520" t="str">
        <f t="shared" si="13"/>
        <v/>
      </c>
      <c r="T152" s="520" t="s">
        <v>113</v>
      </c>
      <c r="U152" s="520" t="s">
        <v>2568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82" t="s">
        <v>3793</v>
      </c>
      <c r="B153" s="78" t="s">
        <v>4262</v>
      </c>
      <c r="C153" s="562" t="s">
        <v>4263</v>
      </c>
      <c r="D153" s="564">
        <v>0.0</v>
      </c>
      <c r="E153" s="520" t="s">
        <v>18</v>
      </c>
      <c r="F153" s="509" t="s">
        <v>19</v>
      </c>
      <c r="G153" s="520" t="s">
        <v>257</v>
      </c>
      <c r="H153" s="509" t="str">
        <f>IFERROR(VLOOKUP(G153,'Cadastro de assessores'!A:B,2,FALSE),"Não Cadastrado")</f>
        <v>18009</v>
      </c>
      <c r="I153" s="509"/>
      <c r="J153" s="51" t="s">
        <v>186</v>
      </c>
      <c r="K153" s="520" t="s">
        <v>2540</v>
      </c>
      <c r="L153" s="608">
        <v>44300.0</v>
      </c>
      <c r="M153" s="608">
        <v>44300.0</v>
      </c>
      <c r="N153" s="608">
        <v>44651.0</v>
      </c>
      <c r="O153" s="520" t="s">
        <v>3801</v>
      </c>
      <c r="P153" s="602">
        <v>0.012</v>
      </c>
      <c r="Q153" s="609" t="s">
        <v>4264</v>
      </c>
      <c r="R153" s="603"/>
      <c r="S153" s="520" t="str">
        <f t="shared" si="13"/>
        <v>Não Qualificado</v>
      </c>
      <c r="T153" s="520" t="s">
        <v>113</v>
      </c>
      <c r="U153" s="520" t="s">
        <v>2596</v>
      </c>
      <c r="V153" s="520" t="s">
        <v>60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2543</v>
      </c>
      <c r="BE153" s="448" t="s">
        <v>2543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82" t="s">
        <v>3793</v>
      </c>
      <c r="B154" s="78" t="s">
        <v>879</v>
      </c>
      <c r="C154" s="562" t="s">
        <v>4265</v>
      </c>
      <c r="D154" s="564">
        <v>3561110.0</v>
      </c>
      <c r="E154" s="510" t="s">
        <v>18</v>
      </c>
      <c r="F154" s="510" t="s">
        <v>29</v>
      </c>
      <c r="G154" s="564" t="s">
        <v>828</v>
      </c>
      <c r="H154" s="564">
        <f>IFERROR(VLOOKUP(G154,'Cadastro de assessores'!A:B,2,FALSE),"Não Cadastrado")</f>
        <v>12342</v>
      </c>
      <c r="I154" s="564"/>
      <c r="J154" s="51" t="s">
        <v>3796</v>
      </c>
      <c r="K154" s="510" t="s">
        <v>111</v>
      </c>
      <c r="L154" s="613">
        <v>44656.0</v>
      </c>
      <c r="M154" s="613">
        <v>44658.0</v>
      </c>
      <c r="N154" s="564"/>
      <c r="O154" s="564" t="s">
        <v>3807</v>
      </c>
      <c r="P154" s="602">
        <v>0.007</v>
      </c>
      <c r="Q154" s="223" t="s">
        <v>4266</v>
      </c>
      <c r="R154" s="603"/>
      <c r="S154" s="520" t="str">
        <f t="shared" si="13"/>
        <v>Não Qualificado</v>
      </c>
      <c r="T154" s="520" t="s">
        <v>113</v>
      </c>
      <c r="U154" s="564" t="s">
        <v>2568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82" t="s">
        <v>3793</v>
      </c>
      <c r="B155" s="78" t="s">
        <v>4267</v>
      </c>
      <c r="C155" s="606" t="s">
        <v>4268</v>
      </c>
      <c r="D155" s="520">
        <v>4403399.0</v>
      </c>
      <c r="E155" s="520" t="s">
        <v>56</v>
      </c>
      <c r="F155" s="520" t="s">
        <v>29</v>
      </c>
      <c r="G155" s="520" t="s">
        <v>4057</v>
      </c>
      <c r="H155" s="520" t="str">
        <f>IFERROR(VLOOKUP(G155,'Cadastro de assessores'!A:B,2,FALSE),"Não Cadastrado")</f>
        <v>15049</v>
      </c>
      <c r="I155" s="520"/>
      <c r="J155" s="51" t="s">
        <v>186</v>
      </c>
      <c r="K155" s="520" t="s">
        <v>2540</v>
      </c>
      <c r="L155" s="608">
        <v>44074.0</v>
      </c>
      <c r="M155" s="608">
        <v>44074.0</v>
      </c>
      <c r="N155" s="608">
        <v>44627.0</v>
      </c>
      <c r="O155" s="520" t="s">
        <v>3809</v>
      </c>
      <c r="P155" s="602">
        <v>0.012</v>
      </c>
      <c r="Q155" s="609" t="s">
        <v>4269</v>
      </c>
      <c r="R155" s="603"/>
      <c r="S155" s="520" t="str">
        <f t="shared" si="13"/>
        <v>Não Qualificado</v>
      </c>
      <c r="T155" s="520" t="s">
        <v>113</v>
      </c>
      <c r="U155" s="520" t="s">
        <v>3099</v>
      </c>
      <c r="V155" s="520" t="s">
        <v>29</v>
      </c>
      <c r="W155" s="604" t="s">
        <v>3803</v>
      </c>
      <c r="X155" s="604" t="s">
        <v>3803</v>
      </c>
      <c r="Y155" s="604" t="s">
        <v>3803</v>
      </c>
      <c r="Z155" s="604" t="s">
        <v>3803</v>
      </c>
      <c r="AA155" s="604" t="s">
        <v>3803</v>
      </c>
      <c r="AB155" s="604" t="s">
        <v>3803</v>
      </c>
      <c r="AC155" s="604" t="s">
        <v>3803</v>
      </c>
      <c r="AD155" s="604" t="s">
        <v>3803</v>
      </c>
      <c r="AE155" s="604" t="s">
        <v>3803</v>
      </c>
      <c r="AF155" s="604" t="s">
        <v>3803</v>
      </c>
      <c r="AG155" s="604" t="s">
        <v>4270</v>
      </c>
      <c r="AH155" s="604" t="s">
        <v>4271</v>
      </c>
      <c r="AI155" s="604" t="s">
        <v>4272</v>
      </c>
      <c r="AJ155" s="604" t="s">
        <v>4273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2543</v>
      </c>
      <c r="BE155" s="448" t="s">
        <v>2543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82" t="s">
        <v>3793</v>
      </c>
      <c r="B156" s="78" t="s">
        <v>4274</v>
      </c>
      <c r="C156" s="562" t="s">
        <v>4275</v>
      </c>
      <c r="D156" s="564">
        <v>5599659.0</v>
      </c>
      <c r="E156" s="510" t="s">
        <v>56</v>
      </c>
      <c r="F156" s="599" t="s">
        <v>29</v>
      </c>
      <c r="G156" s="564" t="s">
        <v>4174</v>
      </c>
      <c r="H156" s="564">
        <f>IFERROR(VLOOKUP(G156,'Cadastro de assessores'!A:B,2,FALSE),"Não Cadastrado")</f>
        <v>12347</v>
      </c>
      <c r="I156" s="564"/>
      <c r="J156" s="51" t="s">
        <v>3796</v>
      </c>
      <c r="K156" s="510" t="s">
        <v>111</v>
      </c>
      <c r="L156" s="600">
        <v>44341.0</v>
      </c>
      <c r="M156" s="600">
        <v>44344.0</v>
      </c>
      <c r="N156" s="564"/>
      <c r="O156" s="564" t="s">
        <v>3807</v>
      </c>
      <c r="P156" s="602">
        <v>0.007</v>
      </c>
      <c r="Q156" s="223"/>
      <c r="R156" s="603"/>
      <c r="S156" s="520" t="str">
        <f t="shared" si="13"/>
        <v/>
      </c>
      <c r="T156" s="520" t="s">
        <v>113</v>
      </c>
      <c r="U156" s="564" t="s">
        <v>2579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82" t="s">
        <v>3793</v>
      </c>
      <c r="B157" s="78" t="s">
        <v>4276</v>
      </c>
      <c r="C157" s="606" t="s">
        <v>4277</v>
      </c>
      <c r="D157" s="520">
        <v>4743699.0</v>
      </c>
      <c r="E157" s="520" t="s">
        <v>56</v>
      </c>
      <c r="F157" s="520" t="s">
        <v>29</v>
      </c>
      <c r="G157" s="520" t="s">
        <v>3636</v>
      </c>
      <c r="H157" s="520" t="str">
        <f>IFERROR(VLOOKUP(G157,'Cadastro de assessores'!A:B,2,FALSE),"Não Cadastrado")</f>
        <v>14574</v>
      </c>
      <c r="I157" s="520"/>
      <c r="J157" s="51" t="s">
        <v>186</v>
      </c>
      <c r="K157" s="520" t="s">
        <v>2540</v>
      </c>
      <c r="L157" s="608">
        <v>44211.0</v>
      </c>
      <c r="M157" s="608">
        <v>44211.0</v>
      </c>
      <c r="N157" s="608">
        <v>44803.0</v>
      </c>
      <c r="O157" s="520" t="s">
        <v>3801</v>
      </c>
      <c r="P157" s="602">
        <v>0.015</v>
      </c>
      <c r="Q157" s="609" t="s">
        <v>4278</v>
      </c>
      <c r="R157" s="603"/>
      <c r="S157" s="520" t="str">
        <f t="shared" si="13"/>
        <v/>
      </c>
      <c r="T157" s="520" t="s">
        <v>113</v>
      </c>
      <c r="U157" s="520" t="s">
        <v>2600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82" t="s">
        <v>3793</v>
      </c>
      <c r="B158" s="78" t="s">
        <v>4279</v>
      </c>
      <c r="C158" s="606" t="s">
        <v>4280</v>
      </c>
      <c r="D158" s="520">
        <v>4695581.0</v>
      </c>
      <c r="E158" s="510" t="s">
        <v>56</v>
      </c>
      <c r="F158" s="510" t="s">
        <v>29</v>
      </c>
      <c r="G158" s="510" t="s">
        <v>4095</v>
      </c>
      <c r="H158" s="510" t="str">
        <f>IFERROR(VLOOKUP(G158,'Cadastro de assessores'!A:B,2,FALSE),"Não Cadastrado")</f>
        <v>19157</v>
      </c>
      <c r="I158" s="510"/>
      <c r="J158" s="51" t="s">
        <v>3796</v>
      </c>
      <c r="K158" s="510" t="s">
        <v>111</v>
      </c>
      <c r="L158" s="601">
        <v>44186.0</v>
      </c>
      <c r="M158" s="601">
        <v>44193.0</v>
      </c>
      <c r="N158" s="564"/>
      <c r="O158" s="564" t="s">
        <v>3797</v>
      </c>
      <c r="P158" s="602">
        <v>0.02</v>
      </c>
      <c r="Q158" s="609"/>
      <c r="R158" s="603"/>
      <c r="S158" s="520" t="str">
        <f t="shared" si="13"/>
        <v/>
      </c>
      <c r="T158" s="520" t="s">
        <v>113</v>
      </c>
      <c r="U158" s="520" t="s">
        <v>4281</v>
      </c>
      <c r="V158" s="520" t="s">
        <v>29</v>
      </c>
      <c r="W158" s="604" t="s">
        <v>3803</v>
      </c>
      <c r="X158" s="604" t="s">
        <v>3803</v>
      </c>
      <c r="Y158" s="604" t="s">
        <v>3803</v>
      </c>
      <c r="Z158" s="604" t="s">
        <v>3803</v>
      </c>
      <c r="AA158" s="604" t="s">
        <v>3803</v>
      </c>
      <c r="AB158" s="604" t="s">
        <v>3803</v>
      </c>
      <c r="AC158" s="604" t="s">
        <v>3803</v>
      </c>
      <c r="AD158" s="604" t="s">
        <v>3803</v>
      </c>
      <c r="AE158" s="604" t="s">
        <v>3803</v>
      </c>
      <c r="AF158" s="604" t="s">
        <v>3803</v>
      </c>
      <c r="AG158" s="604" t="s">
        <v>3803</v>
      </c>
      <c r="AH158" s="604" t="s">
        <v>3803</v>
      </c>
      <c r="AI158" s="604" t="s">
        <v>3803</v>
      </c>
      <c r="AJ158" s="604" t="s">
        <v>3803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82" t="s">
        <v>3793</v>
      </c>
      <c r="B159" s="78" t="s">
        <v>4282</v>
      </c>
      <c r="C159" s="634" t="s">
        <v>4283</v>
      </c>
      <c r="D159" s="616">
        <v>3274958.0</v>
      </c>
      <c r="E159" s="510" t="s">
        <v>56</v>
      </c>
      <c r="F159" s="599" t="s">
        <v>29</v>
      </c>
      <c r="G159" s="510" t="s">
        <v>4048</v>
      </c>
      <c r="H159" s="510" t="str">
        <f>IFERROR(VLOOKUP(G159,'Cadastro de assessores'!A:B,2,FALSE),"Não Cadastrado")</f>
        <v>19634</v>
      </c>
      <c r="I159" s="510"/>
      <c r="J159" s="51" t="s">
        <v>3796</v>
      </c>
      <c r="K159" s="510" t="s">
        <v>111</v>
      </c>
      <c r="L159" s="613">
        <v>44714.0</v>
      </c>
      <c r="M159" s="613">
        <v>44714.0</v>
      </c>
      <c r="N159" s="564"/>
      <c r="O159" s="564" t="s">
        <v>3807</v>
      </c>
      <c r="P159" s="602">
        <v>0.007</v>
      </c>
      <c r="Q159" s="223" t="s">
        <v>4284</v>
      </c>
      <c r="R159" s="603"/>
      <c r="S159" s="520"/>
      <c r="T159" s="520" t="s">
        <v>113</v>
      </c>
      <c r="U159" s="520" t="s">
        <v>2652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2543</v>
      </c>
      <c r="BE159" s="448" t="s">
        <v>2543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82" t="s">
        <v>3793</v>
      </c>
      <c r="B160" s="78" t="s">
        <v>901</v>
      </c>
      <c r="C160" s="634" t="s">
        <v>4285</v>
      </c>
      <c r="D160" s="616">
        <v>6986262.0</v>
      </c>
      <c r="E160" s="510" t="s">
        <v>18</v>
      </c>
      <c r="F160" s="599" t="s">
        <v>19</v>
      </c>
      <c r="G160" s="510" t="s">
        <v>257</v>
      </c>
      <c r="H160" s="510" t="str">
        <f>IFERROR(VLOOKUP(G160,'Cadastro de assessores'!A:B,2,FALSE),"Não Cadastrado")</f>
        <v>18009</v>
      </c>
      <c r="I160" s="510"/>
      <c r="J160" s="51" t="s">
        <v>3796</v>
      </c>
      <c r="K160" s="510" t="s">
        <v>111</v>
      </c>
      <c r="L160" s="600">
        <v>44508.0</v>
      </c>
      <c r="M160" s="600">
        <v>44503.0</v>
      </c>
      <c r="N160" s="565">
        <v>45033.0</v>
      </c>
      <c r="O160" s="564" t="s">
        <v>3842</v>
      </c>
      <c r="P160" s="602">
        <v>0.008</v>
      </c>
      <c r="Q160" s="223" t="s">
        <v>4286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113</v>
      </c>
      <c r="U160" s="520" t="s">
        <v>2652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82" t="s">
        <v>3793</v>
      </c>
      <c r="B161" s="78" t="s">
        <v>4287</v>
      </c>
      <c r="C161" s="606" t="s">
        <v>4288</v>
      </c>
      <c r="D161" s="520">
        <v>395136.0</v>
      </c>
      <c r="E161" s="520" t="s">
        <v>18</v>
      </c>
      <c r="F161" s="520" t="s">
        <v>29</v>
      </c>
      <c r="G161" s="520" t="s">
        <v>4289</v>
      </c>
      <c r="H161" s="520" t="str">
        <f>IFERROR(VLOOKUP(G161,'Cadastro de assessores'!A:B,2,FALSE),"Não Cadastrado")</f>
        <v>12846</v>
      </c>
      <c r="I161" s="520"/>
      <c r="J161" s="51" t="s">
        <v>186</v>
      </c>
      <c r="K161" s="520" t="s">
        <v>2540</v>
      </c>
      <c r="L161" s="608">
        <v>44260.0</v>
      </c>
      <c r="M161" s="608">
        <v>44260.0</v>
      </c>
      <c r="N161" s="608">
        <v>44378.0</v>
      </c>
      <c r="O161" s="520" t="s">
        <v>3813</v>
      </c>
      <c r="P161" s="602">
        <v>0.005</v>
      </c>
      <c r="Q161" s="633" t="s">
        <v>4290</v>
      </c>
      <c r="R161" s="603"/>
      <c r="S161" s="520" t="str">
        <f t="shared" si="14"/>
        <v/>
      </c>
      <c r="T161" s="520" t="s">
        <v>113</v>
      </c>
      <c r="U161" s="520" t="s">
        <v>2591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2543</v>
      </c>
      <c r="BE161" s="448" t="s">
        <v>2543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82" t="s">
        <v>3793</v>
      </c>
      <c r="B162" s="78" t="s">
        <v>4291</v>
      </c>
      <c r="C162" s="562" t="s">
        <v>4292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1" t="s">
        <v>3796</v>
      </c>
      <c r="K162" s="520" t="s">
        <v>147</v>
      </c>
      <c r="L162" s="632" t="s">
        <v>2577</v>
      </c>
      <c r="M162" s="632"/>
      <c r="N162" s="564"/>
      <c r="O162" s="564" t="s">
        <v>3809</v>
      </c>
      <c r="P162" s="602">
        <v>0.01</v>
      </c>
      <c r="Q162" s="633" t="s">
        <v>4293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82" t="s">
        <v>3793</v>
      </c>
      <c r="B163" s="78" t="s">
        <v>925</v>
      </c>
      <c r="C163" s="562" t="s">
        <v>2850</v>
      </c>
      <c r="D163" s="612">
        <v>2551563.0</v>
      </c>
      <c r="E163" s="510" t="s">
        <v>18</v>
      </c>
      <c r="F163" s="510" t="s">
        <v>29</v>
      </c>
      <c r="G163" s="510" t="s">
        <v>167</v>
      </c>
      <c r="H163" s="510">
        <f>IFERROR(VLOOKUP(G163,'Cadastro de assessores'!A:B,2,FALSE),"Não Cadastrado")</f>
        <v>12344</v>
      </c>
      <c r="I163" s="510"/>
      <c r="J163" s="51" t="s">
        <v>3796</v>
      </c>
      <c r="K163" s="510" t="s">
        <v>111</v>
      </c>
      <c r="L163" s="613">
        <v>44644.0</v>
      </c>
      <c r="M163" s="613">
        <v>44644.0</v>
      </c>
      <c r="N163" s="564"/>
      <c r="O163" s="564" t="s">
        <v>3807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113</v>
      </c>
      <c r="U163" s="520" t="s">
        <v>2652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82" t="s">
        <v>3793</v>
      </c>
      <c r="B164" s="78" t="s">
        <v>4294</v>
      </c>
      <c r="C164" s="562" t="s">
        <v>4295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6" t="s">
        <v>111</v>
      </c>
      <c r="K164" s="510" t="s">
        <v>111</v>
      </c>
      <c r="L164" s="613">
        <v>44645.0</v>
      </c>
      <c r="M164" s="613">
        <v>44645.0</v>
      </c>
      <c r="N164" s="564"/>
      <c r="O164" s="564" t="s">
        <v>3801</v>
      </c>
      <c r="P164" s="602">
        <v>0.015</v>
      </c>
      <c r="Q164" s="609" t="s">
        <v>4296</v>
      </c>
      <c r="R164" s="603"/>
      <c r="S164" s="520" t="str">
        <f t="shared" si="15"/>
        <v>Não Qualificado</v>
      </c>
      <c r="T164" s="520" t="s">
        <v>113</v>
      </c>
      <c r="U164" s="564" t="s">
        <v>4297</v>
      </c>
      <c r="V164" s="520" t="s">
        <v>1101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2543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82" t="s">
        <v>3793</v>
      </c>
      <c r="B165" s="78" t="s">
        <v>4298</v>
      </c>
      <c r="C165" s="562" t="s">
        <v>4299</v>
      </c>
      <c r="D165" s="564">
        <v>6486558.0</v>
      </c>
      <c r="E165" s="510" t="s">
        <v>18</v>
      </c>
      <c r="F165" s="599" t="s">
        <v>29</v>
      </c>
      <c r="G165" s="616" t="s">
        <v>949</v>
      </c>
      <c r="H165" s="616" t="str">
        <f>IFERROR(VLOOKUP(G165,'Cadastro de assessores'!A:B,2,FALSE),"Não Cadastrado")</f>
        <v>14739</v>
      </c>
      <c r="I165" s="616"/>
      <c r="J165" s="46" t="s">
        <v>111</v>
      </c>
      <c r="K165" s="510" t="s">
        <v>111</v>
      </c>
      <c r="L165" s="600">
        <v>44439.0</v>
      </c>
      <c r="M165" s="600">
        <v>44447.0</v>
      </c>
      <c r="N165" s="564"/>
      <c r="O165" s="564" t="s">
        <v>3801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113</v>
      </c>
      <c r="U165" s="564" t="s">
        <v>4300</v>
      </c>
      <c r="V165" s="520" t="s">
        <v>60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82" t="s">
        <v>3793</v>
      </c>
      <c r="B166" s="78" t="s">
        <v>951</v>
      </c>
      <c r="C166" s="645" t="s">
        <v>947</v>
      </c>
      <c r="D166" s="564">
        <v>7032839.0</v>
      </c>
      <c r="E166" s="510" t="s">
        <v>18</v>
      </c>
      <c r="F166" s="510" t="s">
        <v>29</v>
      </c>
      <c r="G166" s="564" t="s">
        <v>949</v>
      </c>
      <c r="H166" s="616" t="str">
        <f>IFERROR(VLOOKUP(G166,'Cadastro de assessores'!A:B,2,FALSE),"Não Cadastrado")</f>
        <v>14739</v>
      </c>
      <c r="I166" s="616"/>
      <c r="J166" s="51" t="s">
        <v>3796</v>
      </c>
      <c r="K166" s="510" t="s">
        <v>111</v>
      </c>
      <c r="L166" s="600">
        <v>44508.0</v>
      </c>
      <c r="M166" s="600">
        <v>44509.0</v>
      </c>
      <c r="N166" s="564"/>
      <c r="O166" s="564" t="s">
        <v>3807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113</v>
      </c>
      <c r="U166" s="564" t="s">
        <v>4300</v>
      </c>
      <c r="V166" s="520" t="s">
        <v>60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82" t="s">
        <v>3793</v>
      </c>
      <c r="B167" s="78" t="s">
        <v>951</v>
      </c>
      <c r="C167" s="645" t="s">
        <v>947</v>
      </c>
      <c r="D167" s="564">
        <v>7046433.0</v>
      </c>
      <c r="E167" s="510" t="s">
        <v>18</v>
      </c>
      <c r="F167" s="510" t="s">
        <v>29</v>
      </c>
      <c r="G167" s="564" t="s">
        <v>949</v>
      </c>
      <c r="H167" s="616" t="str">
        <f>IFERROR(VLOOKUP(G167,'Cadastro de assessores'!A:B,2,FALSE),"Não Cadastrado")</f>
        <v>14739</v>
      </c>
      <c r="I167" s="616"/>
      <c r="J167" s="51" t="s">
        <v>3796</v>
      </c>
      <c r="K167" s="510" t="s">
        <v>111</v>
      </c>
      <c r="L167" s="600">
        <v>44508.0</v>
      </c>
      <c r="M167" s="600">
        <v>44508.0</v>
      </c>
      <c r="N167" s="564"/>
      <c r="O167" s="564" t="s">
        <v>3813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113</v>
      </c>
      <c r="U167" s="564" t="s">
        <v>4300</v>
      </c>
      <c r="V167" s="520" t="s">
        <v>60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82" t="s">
        <v>3793</v>
      </c>
      <c r="B168" s="78" t="s">
        <v>4301</v>
      </c>
      <c r="C168" s="606" t="s">
        <v>4302</v>
      </c>
      <c r="D168" s="520">
        <v>4947409.0</v>
      </c>
      <c r="E168" s="510" t="s">
        <v>18</v>
      </c>
      <c r="F168" s="599" t="s">
        <v>29</v>
      </c>
      <c r="G168" s="510" t="s">
        <v>4303</v>
      </c>
      <c r="H168" s="599" t="str">
        <f>IFERROR(VLOOKUP(G168,'Cadastro de assessores'!A:B,2,FALSE),"Não Cadastrado")</f>
        <v>13896</v>
      </c>
      <c r="I168" s="599"/>
      <c r="J168" s="51" t="s">
        <v>3796</v>
      </c>
      <c r="K168" s="510" t="s">
        <v>111</v>
      </c>
      <c r="L168" s="600">
        <v>44272.0</v>
      </c>
      <c r="M168" s="600">
        <v>44260.0</v>
      </c>
      <c r="N168" s="520"/>
      <c r="O168" s="520" t="s">
        <v>3813</v>
      </c>
      <c r="P168" s="602">
        <v>0.025</v>
      </c>
      <c r="Q168" s="609"/>
      <c r="R168" s="603"/>
      <c r="S168" s="520" t="str">
        <f t="shared" si="15"/>
        <v/>
      </c>
      <c r="T168" s="520" t="s">
        <v>113</v>
      </c>
      <c r="U168" s="520" t="s">
        <v>2596</v>
      </c>
      <c r="V168" s="520" t="s">
        <v>60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82" t="s">
        <v>3793</v>
      </c>
      <c r="B169" s="78" t="s">
        <v>4304</v>
      </c>
      <c r="C169" s="606" t="s">
        <v>4305</v>
      </c>
      <c r="D169" s="520">
        <v>4622255.0</v>
      </c>
      <c r="E169" s="510" t="s">
        <v>56</v>
      </c>
      <c r="F169" s="510" t="s">
        <v>29</v>
      </c>
      <c r="G169" s="510" t="s">
        <v>4095</v>
      </c>
      <c r="H169" s="510" t="str">
        <f>IFERROR(VLOOKUP(G169,'Cadastro de assessores'!A:B,2,FALSE),"Não Cadastrado")</f>
        <v>19157</v>
      </c>
      <c r="I169" s="510"/>
      <c r="J169" s="51" t="s">
        <v>3796</v>
      </c>
      <c r="K169" s="520" t="s">
        <v>147</v>
      </c>
      <c r="L169" s="520" t="s">
        <v>2577</v>
      </c>
      <c r="M169" s="629" t="s">
        <v>2576</v>
      </c>
      <c r="N169" s="520"/>
      <c r="O169" s="520" t="s">
        <v>3801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113</v>
      </c>
      <c r="U169" s="520" t="s">
        <v>2542</v>
      </c>
      <c r="V169" s="520" t="s">
        <v>29</v>
      </c>
      <c r="W169" s="604" t="s">
        <v>3803</v>
      </c>
      <c r="X169" s="604" t="s">
        <v>3803</v>
      </c>
      <c r="Y169" s="604" t="s">
        <v>3803</v>
      </c>
      <c r="Z169" s="604" t="s">
        <v>3803</v>
      </c>
      <c r="AA169" s="604" t="s">
        <v>3803</v>
      </c>
      <c r="AB169" s="604" t="s">
        <v>3803</v>
      </c>
      <c r="AC169" s="604" t="s">
        <v>3803</v>
      </c>
      <c r="AD169" s="604" t="s">
        <v>3803</v>
      </c>
      <c r="AE169" s="604" t="s">
        <v>3803</v>
      </c>
      <c r="AF169" s="604" t="s">
        <v>3803</v>
      </c>
      <c r="AG169" s="604" t="s">
        <v>3803</v>
      </c>
      <c r="AH169" s="604" t="s">
        <v>3803</v>
      </c>
      <c r="AI169" s="604" t="s">
        <v>3803</v>
      </c>
      <c r="AJ169" s="604" t="s">
        <v>3803</v>
      </c>
      <c r="AK169" s="448" t="s">
        <v>2577</v>
      </c>
      <c r="AL169" s="448"/>
      <c r="AM169" s="448" t="s">
        <v>2577</v>
      </c>
      <c r="AN169" s="448" t="s">
        <v>2577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2543</v>
      </c>
      <c r="BE169" s="448" t="s">
        <v>2543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82" t="s">
        <v>3793</v>
      </c>
      <c r="B170" s="78" t="s">
        <v>4306</v>
      </c>
      <c r="C170" s="562" t="s">
        <v>4307</v>
      </c>
      <c r="D170" s="564">
        <v>394871.0</v>
      </c>
      <c r="E170" s="510" t="s">
        <v>18</v>
      </c>
      <c r="F170" s="599" t="s">
        <v>29</v>
      </c>
      <c r="G170" s="510" t="s">
        <v>167</v>
      </c>
      <c r="H170" s="510">
        <v>12344.0</v>
      </c>
      <c r="I170" s="510"/>
      <c r="J170" s="51" t="s">
        <v>3796</v>
      </c>
      <c r="K170" s="510" t="s">
        <v>111</v>
      </c>
      <c r="L170" s="600">
        <v>44757.0</v>
      </c>
      <c r="M170" s="600">
        <v>44757.0</v>
      </c>
      <c r="N170" s="520"/>
      <c r="O170" s="520" t="s">
        <v>3809</v>
      </c>
      <c r="P170" s="602">
        <v>0.012</v>
      </c>
      <c r="Q170" s="609" t="s">
        <v>4308</v>
      </c>
      <c r="R170" s="603"/>
      <c r="S170" s="520"/>
      <c r="T170" s="520" t="s">
        <v>113</v>
      </c>
      <c r="U170" s="520" t="s">
        <v>2568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82" t="s">
        <v>3793</v>
      </c>
      <c r="B171" s="78" t="s">
        <v>4309</v>
      </c>
      <c r="C171" s="606" t="s">
        <v>4310</v>
      </c>
      <c r="D171" s="520">
        <v>4862815.0</v>
      </c>
      <c r="E171" s="520" t="s">
        <v>18</v>
      </c>
      <c r="F171" s="509" t="s">
        <v>19</v>
      </c>
      <c r="G171" s="520" t="s">
        <v>257</v>
      </c>
      <c r="H171" s="520" t="str">
        <f>IFERROR(VLOOKUP(G171,'Cadastro de assessores'!A:B,2,FALSE),"Não Cadastrado")</f>
        <v>18009</v>
      </c>
      <c r="I171" s="520"/>
      <c r="J171" s="51" t="s">
        <v>186</v>
      </c>
      <c r="K171" s="520" t="s">
        <v>2540</v>
      </c>
      <c r="L171" s="608">
        <v>44251.0</v>
      </c>
      <c r="M171" s="608">
        <v>44251.0</v>
      </c>
      <c r="N171" s="608">
        <v>44777.0</v>
      </c>
      <c r="O171" s="520" t="s">
        <v>3813</v>
      </c>
      <c r="P171" s="602">
        <v>0.025</v>
      </c>
      <c r="Q171" s="609" t="s">
        <v>4311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113</v>
      </c>
      <c r="U171" s="520" t="s">
        <v>2596</v>
      </c>
      <c r="V171" s="520" t="s">
        <v>60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82" t="s">
        <v>3793</v>
      </c>
      <c r="B172" s="78" t="s">
        <v>4312</v>
      </c>
      <c r="C172" s="562" t="s">
        <v>4313</v>
      </c>
      <c r="D172" s="564">
        <v>5171052.0</v>
      </c>
      <c r="E172" s="510" t="s">
        <v>18</v>
      </c>
      <c r="F172" s="599" t="s">
        <v>19</v>
      </c>
      <c r="G172" s="510" t="s">
        <v>257</v>
      </c>
      <c r="H172" s="599" t="str">
        <f>IFERROR(VLOOKUP(G172,'Cadastro de assessores'!A:B,2,FALSE),"Não Cadastrado")</f>
        <v>18009</v>
      </c>
      <c r="I172" s="599"/>
      <c r="J172" s="46" t="s">
        <v>111</v>
      </c>
      <c r="K172" s="510" t="s">
        <v>111</v>
      </c>
      <c r="L172" s="600">
        <v>44299.0</v>
      </c>
      <c r="M172" s="600">
        <v>44314.0</v>
      </c>
      <c r="N172" s="520"/>
      <c r="O172" s="520" t="s">
        <v>3813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113</v>
      </c>
      <c r="U172" s="520" t="s">
        <v>4314</v>
      </c>
      <c r="V172" s="520" t="s">
        <v>60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82" t="s">
        <v>3793</v>
      </c>
      <c r="B173" s="78" t="s">
        <v>4315</v>
      </c>
      <c r="C173" s="606" t="s">
        <v>4316</v>
      </c>
      <c r="D173" s="520">
        <v>2218857.0</v>
      </c>
      <c r="E173" s="520" t="s">
        <v>56</v>
      </c>
      <c r="F173" s="520" t="s">
        <v>29</v>
      </c>
      <c r="G173" s="520" t="s">
        <v>3636</v>
      </c>
      <c r="H173" s="520" t="str">
        <f>IFERROR(VLOOKUP(G173,'Cadastro de assessores'!A:B,2,FALSE),"Não Cadastrado")</f>
        <v>14574</v>
      </c>
      <c r="I173" s="520"/>
      <c r="J173" s="51" t="s">
        <v>186</v>
      </c>
      <c r="K173" s="520" t="s">
        <v>2540</v>
      </c>
      <c r="L173" s="607">
        <v>44126.0</v>
      </c>
      <c r="M173" s="607">
        <v>44126.0</v>
      </c>
      <c r="N173" s="608">
        <v>44281.0</v>
      </c>
      <c r="O173" s="520" t="s">
        <v>3801</v>
      </c>
      <c r="P173" s="602">
        <v>0.015</v>
      </c>
      <c r="Q173" s="609" t="s">
        <v>4317</v>
      </c>
      <c r="R173" s="603"/>
      <c r="S173" s="520" t="str">
        <f t="shared" si="16"/>
        <v>Qualificado</v>
      </c>
      <c r="T173" s="520" t="s">
        <v>113</v>
      </c>
      <c r="U173" s="520" t="s">
        <v>2557</v>
      </c>
      <c r="V173" s="520" t="s">
        <v>29</v>
      </c>
      <c r="W173" s="604" t="s">
        <v>3803</v>
      </c>
      <c r="X173" s="604" t="s">
        <v>3803</v>
      </c>
      <c r="Y173" s="604" t="s">
        <v>3803</v>
      </c>
      <c r="Z173" s="604" t="s">
        <v>3803</v>
      </c>
      <c r="AA173" s="604" t="s">
        <v>3803</v>
      </c>
      <c r="AB173" s="604" t="s">
        <v>3803</v>
      </c>
      <c r="AC173" s="604" t="s">
        <v>3803</v>
      </c>
      <c r="AD173" s="604" t="s">
        <v>3803</v>
      </c>
      <c r="AE173" s="604" t="s">
        <v>3803</v>
      </c>
      <c r="AF173" s="604" t="s">
        <v>3803</v>
      </c>
      <c r="AG173" s="604" t="s">
        <v>3803</v>
      </c>
      <c r="AH173" s="604" t="s">
        <v>3803</v>
      </c>
      <c r="AI173" s="604" t="s">
        <v>4318</v>
      </c>
      <c r="AJ173" s="604" t="s">
        <v>4319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2543</v>
      </c>
      <c r="BE173" s="448" t="s">
        <v>2543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82" t="s">
        <v>3793</v>
      </c>
      <c r="B174" s="78" t="s">
        <v>994</v>
      </c>
      <c r="C174" s="562" t="s">
        <v>991</v>
      </c>
      <c r="D174" s="564">
        <v>2257037.0</v>
      </c>
      <c r="E174" s="510" t="s">
        <v>56</v>
      </c>
      <c r="F174" s="599" t="s">
        <v>29</v>
      </c>
      <c r="G174" s="510" t="s">
        <v>4256</v>
      </c>
      <c r="H174" s="510">
        <f>IFERROR(VLOOKUP(G174,'Cadastro de assessores'!A:B,2,FALSE),"Não Cadastrado")</f>
        <v>12330</v>
      </c>
      <c r="I174" s="510"/>
      <c r="J174" s="51" t="s">
        <v>3796</v>
      </c>
      <c r="K174" s="510" t="s">
        <v>111</v>
      </c>
      <c r="L174" s="613">
        <v>44684.0</v>
      </c>
      <c r="M174" s="613">
        <v>44706.0</v>
      </c>
      <c r="N174" s="520"/>
      <c r="O174" s="520" t="s">
        <v>4320</v>
      </c>
      <c r="P174" s="602">
        <v>0.002</v>
      </c>
      <c r="Q174" s="223" t="s">
        <v>4308</v>
      </c>
      <c r="R174" s="603"/>
      <c r="S174" s="520"/>
      <c r="T174" s="520" t="s">
        <v>113</v>
      </c>
      <c r="U174" s="520" t="s">
        <v>2542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82" t="s">
        <v>3793</v>
      </c>
      <c r="B175" s="78" t="s">
        <v>994</v>
      </c>
      <c r="C175" s="562" t="s">
        <v>991</v>
      </c>
      <c r="D175" s="564">
        <v>8588911.0</v>
      </c>
      <c r="E175" s="510" t="s">
        <v>56</v>
      </c>
      <c r="F175" s="510" t="s">
        <v>29</v>
      </c>
      <c r="G175" s="510" t="s">
        <v>4256</v>
      </c>
      <c r="H175" s="510">
        <f>IFERROR(VLOOKUP(G175,'Cadastro de assessores'!A:B,2,FALSE),"Não Cadastrado")</f>
        <v>12330</v>
      </c>
      <c r="I175" s="510"/>
      <c r="J175" s="51" t="s">
        <v>3796</v>
      </c>
      <c r="K175" s="510" t="s">
        <v>111</v>
      </c>
      <c r="L175" s="613">
        <v>44704.0</v>
      </c>
      <c r="M175" s="613">
        <v>44706.0</v>
      </c>
      <c r="N175" s="520"/>
      <c r="O175" s="520" t="s">
        <v>3809</v>
      </c>
      <c r="P175" s="602">
        <v>0.01</v>
      </c>
      <c r="Q175" s="609" t="s">
        <v>4321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113</v>
      </c>
      <c r="U175" s="520" t="s">
        <v>2542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82" t="s">
        <v>3793</v>
      </c>
      <c r="B176" s="78" t="s">
        <v>998</v>
      </c>
      <c r="C176" s="634" t="s">
        <v>4322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1" t="s">
        <v>3796</v>
      </c>
      <c r="K176" s="510" t="s">
        <v>111</v>
      </c>
      <c r="L176" s="613">
        <v>44607.0</v>
      </c>
      <c r="M176" s="613">
        <v>44606.0</v>
      </c>
      <c r="N176" s="520"/>
      <c r="O176" s="520" t="s">
        <v>3809</v>
      </c>
      <c r="P176" s="602">
        <v>0.012</v>
      </c>
      <c r="Q176" s="609" t="s">
        <v>4075</v>
      </c>
      <c r="R176" s="603"/>
      <c r="S176" s="520" t="str">
        <f t="shared" si="17"/>
        <v>Não Qualificado</v>
      </c>
      <c r="T176" s="520" t="s">
        <v>365</v>
      </c>
      <c r="U176" s="520" t="s">
        <v>2629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82" t="s">
        <v>3793</v>
      </c>
      <c r="B177" s="78" t="s">
        <v>4323</v>
      </c>
      <c r="C177" s="606" t="s">
        <v>4324</v>
      </c>
      <c r="D177" s="520">
        <v>4418403.0</v>
      </c>
      <c r="E177" s="520" t="s">
        <v>56</v>
      </c>
      <c r="F177" s="520" t="s">
        <v>29</v>
      </c>
      <c r="G177" s="520" t="s">
        <v>3636</v>
      </c>
      <c r="H177" s="520" t="str">
        <f>IFERROR(VLOOKUP(G177,'Cadastro de assessores'!A:B,2,FALSE),"Não Cadastrado")</f>
        <v>14574</v>
      </c>
      <c r="I177" s="520"/>
      <c r="J177" s="51" t="s">
        <v>186</v>
      </c>
      <c r="K177" s="520" t="s">
        <v>2540</v>
      </c>
      <c r="L177" s="608">
        <v>44075.0</v>
      </c>
      <c r="M177" s="608">
        <v>44075.0</v>
      </c>
      <c r="N177" s="608">
        <v>44650.0</v>
      </c>
      <c r="O177" s="520" t="s">
        <v>3801</v>
      </c>
      <c r="P177" s="602">
        <v>0.015</v>
      </c>
      <c r="Q177" s="609" t="s">
        <v>4325</v>
      </c>
      <c r="R177" s="603"/>
      <c r="S177" s="520" t="str">
        <f t="shared" si="17"/>
        <v/>
      </c>
      <c r="T177" s="520" t="s">
        <v>113</v>
      </c>
      <c r="U177" s="520" t="s">
        <v>2600</v>
      </c>
      <c r="V177" s="520" t="s">
        <v>29</v>
      </c>
      <c r="W177" s="604" t="s">
        <v>3803</v>
      </c>
      <c r="X177" s="604" t="s">
        <v>3803</v>
      </c>
      <c r="Y177" s="604" t="s">
        <v>3803</v>
      </c>
      <c r="Z177" s="604" t="s">
        <v>3803</v>
      </c>
      <c r="AA177" s="604" t="s">
        <v>3803</v>
      </c>
      <c r="AB177" s="604" t="s">
        <v>3803</v>
      </c>
      <c r="AC177" s="604" t="s">
        <v>3803</v>
      </c>
      <c r="AD177" s="604" t="s">
        <v>3803</v>
      </c>
      <c r="AE177" s="604" t="s">
        <v>3803</v>
      </c>
      <c r="AF177" s="604" t="s">
        <v>3803</v>
      </c>
      <c r="AG177" s="604" t="s">
        <v>3803</v>
      </c>
      <c r="AH177" s="604" t="s">
        <v>4326</v>
      </c>
      <c r="AI177" s="604" t="s">
        <v>4327</v>
      </c>
      <c r="AJ177" s="604" t="s">
        <v>4328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2543</v>
      </c>
      <c r="BE177" s="448" t="s">
        <v>2543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82" t="s">
        <v>3793</v>
      </c>
      <c r="B178" s="78" t="s">
        <v>4329</v>
      </c>
      <c r="C178" s="562" t="s">
        <v>4330</v>
      </c>
      <c r="D178" s="624">
        <v>7970402.0</v>
      </c>
      <c r="E178" s="509" t="s">
        <v>18</v>
      </c>
      <c r="F178" s="509" t="s">
        <v>29</v>
      </c>
      <c r="G178" s="520" t="s">
        <v>4331</v>
      </c>
      <c r="H178" s="520" t="str">
        <f>IFERROR(VLOOKUP(G178,'Cadastro de assessores'!A:B,2,FALSE),"Não Cadastrado")</f>
        <v>16130</v>
      </c>
      <c r="I178" s="520"/>
      <c r="J178" s="51" t="s">
        <v>186</v>
      </c>
      <c r="K178" s="520" t="s">
        <v>2540</v>
      </c>
      <c r="L178" s="608">
        <v>44623.0</v>
      </c>
      <c r="M178" s="608">
        <v>44623.0</v>
      </c>
      <c r="N178" s="565">
        <v>44763.0</v>
      </c>
      <c r="O178" s="564" t="s">
        <v>3807</v>
      </c>
      <c r="P178" s="602">
        <v>0.007</v>
      </c>
      <c r="Q178" s="609" t="s">
        <v>4332</v>
      </c>
      <c r="R178" s="603"/>
      <c r="S178" s="520" t="str">
        <f t="shared" si="17"/>
        <v>Não Qualificado</v>
      </c>
      <c r="T178" s="520" t="s">
        <v>113</v>
      </c>
      <c r="U178" s="520" t="s">
        <v>2591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82" t="s">
        <v>3793</v>
      </c>
      <c r="B179" s="78" t="s">
        <v>2900</v>
      </c>
      <c r="C179" s="562" t="s">
        <v>4333</v>
      </c>
      <c r="D179" s="564">
        <v>522975.0</v>
      </c>
      <c r="E179" s="510" t="s">
        <v>18</v>
      </c>
      <c r="F179" s="599" t="s">
        <v>29</v>
      </c>
      <c r="G179" s="564" t="s">
        <v>2582</v>
      </c>
      <c r="H179" s="520" t="str">
        <f>IFERROR(VLOOKUP(G179,'Cadastro de assessores'!A:B,2,FALSE),"Não Cadastrado")</f>
        <v>18836</v>
      </c>
      <c r="I179" s="510"/>
      <c r="J179" s="51" t="s">
        <v>3796</v>
      </c>
      <c r="K179" s="510"/>
      <c r="L179" s="613"/>
      <c r="M179" s="613"/>
      <c r="N179" s="564"/>
      <c r="O179" s="564" t="s">
        <v>3807</v>
      </c>
      <c r="P179" s="602">
        <v>0.01</v>
      </c>
      <c r="Q179" s="609"/>
      <c r="R179" s="603"/>
      <c r="S179" s="520"/>
      <c r="T179" s="520"/>
      <c r="U179" s="520"/>
      <c r="V179" s="520" t="s">
        <v>783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82" t="s">
        <v>3793</v>
      </c>
      <c r="B180" s="78" t="s">
        <v>4334</v>
      </c>
      <c r="C180" s="562" t="s">
        <v>4335</v>
      </c>
      <c r="D180" s="564">
        <v>3581528.0</v>
      </c>
      <c r="E180" s="510" t="s">
        <v>56</v>
      </c>
      <c r="F180" s="599" t="s">
        <v>29</v>
      </c>
      <c r="G180" s="564" t="s">
        <v>4174</v>
      </c>
      <c r="H180" s="510">
        <f>IFERROR(VLOOKUP(G180,'Cadastro de assessores'!A:B,2,FALSE),"Não Cadastrado")</f>
        <v>12347</v>
      </c>
      <c r="I180" s="510"/>
      <c r="J180" s="46" t="s">
        <v>111</v>
      </c>
      <c r="K180" s="510" t="s">
        <v>111</v>
      </c>
      <c r="L180" s="613">
        <v>44693.0</v>
      </c>
      <c r="M180" s="613">
        <v>44693.0</v>
      </c>
      <c r="N180" s="564"/>
      <c r="O180" s="564" t="s">
        <v>3809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113</v>
      </c>
      <c r="U180" s="520" t="s">
        <v>2600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82" t="s">
        <v>3793</v>
      </c>
      <c r="B181" s="78" t="s">
        <v>2908</v>
      </c>
      <c r="C181" s="562" t="s">
        <v>2905</v>
      </c>
      <c r="D181" s="564">
        <v>4001766.0</v>
      </c>
      <c r="E181" s="510" t="s">
        <v>18</v>
      </c>
      <c r="F181" s="599" t="s">
        <v>29</v>
      </c>
      <c r="G181" s="564" t="s">
        <v>2907</v>
      </c>
      <c r="H181" s="510" t="str">
        <f>IFERROR(VLOOKUP(G181,'Cadastro de assessores'!A:B,2,FALSE),"Não Cadastrado")</f>
        <v>13444</v>
      </c>
      <c r="I181" s="510"/>
      <c r="J181" s="51" t="s">
        <v>3796</v>
      </c>
      <c r="K181" s="510" t="s">
        <v>111</v>
      </c>
      <c r="L181" s="613">
        <v>44747.0</v>
      </c>
      <c r="M181" s="613">
        <v>44747.0</v>
      </c>
      <c r="N181" s="564"/>
      <c r="O181" s="564" t="s">
        <v>3809</v>
      </c>
      <c r="P181" s="602">
        <v>0.012</v>
      </c>
      <c r="Q181" s="223" t="s">
        <v>4336</v>
      </c>
      <c r="R181" s="603"/>
      <c r="S181" s="520"/>
      <c r="T181" s="520" t="s">
        <v>113</v>
      </c>
      <c r="U181" s="520" t="s">
        <v>4337</v>
      </c>
      <c r="V181" s="520" t="s">
        <v>60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2543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82" t="s">
        <v>3793</v>
      </c>
      <c r="B182" s="78" t="s">
        <v>4338</v>
      </c>
      <c r="C182" s="562" t="s">
        <v>4339</v>
      </c>
      <c r="D182" s="564">
        <v>2651260.0</v>
      </c>
      <c r="E182" s="520" t="s">
        <v>18</v>
      </c>
      <c r="F182" s="520" t="s">
        <v>29</v>
      </c>
      <c r="G182" s="520" t="s">
        <v>3683</v>
      </c>
      <c r="H182" s="520" t="str">
        <f>IFERROR(VLOOKUP(G182,'Cadastro de assessores'!A:B,2,FALSE),"Não Cadastrado")</f>
        <v>18266</v>
      </c>
      <c r="I182" s="520"/>
      <c r="J182" s="51" t="s">
        <v>186</v>
      </c>
      <c r="K182" s="520" t="s">
        <v>2540</v>
      </c>
      <c r="L182" s="520" t="s">
        <v>2577</v>
      </c>
      <c r="M182" s="520" t="s">
        <v>2577</v>
      </c>
      <c r="N182" s="608">
        <v>44459.0</v>
      </c>
      <c r="O182" s="520" t="s">
        <v>3813</v>
      </c>
      <c r="P182" s="602">
        <v>0.025</v>
      </c>
      <c r="Q182" s="609" t="s">
        <v>4340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113</v>
      </c>
      <c r="U182" s="564" t="s">
        <v>2641</v>
      </c>
      <c r="V182" s="564" t="s">
        <v>783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2543</v>
      </c>
      <c r="BE182" s="448" t="s">
        <v>2543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82" t="s">
        <v>3793</v>
      </c>
      <c r="B183" s="78" t="s">
        <v>2791</v>
      </c>
      <c r="C183" s="562" t="s">
        <v>4341</v>
      </c>
      <c r="D183" s="564">
        <v>3716665.0</v>
      </c>
      <c r="E183" s="510" t="s">
        <v>56</v>
      </c>
      <c r="F183" s="510" t="s">
        <v>29</v>
      </c>
      <c r="G183" s="564" t="s">
        <v>182</v>
      </c>
      <c r="H183" s="510" t="str">
        <f>IFERROR(VLOOKUP(G183,'Cadastro de assessores'!A:B,2,FALSE),"Não Cadastrado")</f>
        <v>17896</v>
      </c>
      <c r="I183" s="510"/>
      <c r="J183" s="51" t="s">
        <v>3796</v>
      </c>
      <c r="K183" s="520" t="s">
        <v>2577</v>
      </c>
      <c r="L183" s="520" t="s">
        <v>2577</v>
      </c>
      <c r="M183" s="629" t="s">
        <v>4342</v>
      </c>
      <c r="N183" s="564"/>
      <c r="O183" s="564" t="s">
        <v>3809</v>
      </c>
      <c r="P183" s="602">
        <v>0.012</v>
      </c>
      <c r="Q183" s="609"/>
      <c r="R183" s="603"/>
      <c r="S183" s="520"/>
      <c r="T183" s="520" t="s">
        <v>365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2543</v>
      </c>
      <c r="BE183" s="448" t="s">
        <v>2543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82" t="s">
        <v>3793</v>
      </c>
      <c r="B184" s="78" t="s">
        <v>1028</v>
      </c>
      <c r="C184" s="562" t="s">
        <v>4343</v>
      </c>
      <c r="D184" s="564">
        <v>8461167.0</v>
      </c>
      <c r="E184" s="510" t="s">
        <v>18</v>
      </c>
      <c r="F184" s="510" t="s">
        <v>19</v>
      </c>
      <c r="G184" s="564" t="s">
        <v>3976</v>
      </c>
      <c r="H184" s="510">
        <f>IFERROR(VLOOKUP(G184,'Cadastro de assessores'!A:B,2,FALSE),"Não Cadastrado")</f>
        <v>12351</v>
      </c>
      <c r="I184" s="510"/>
      <c r="J184" s="51" t="s">
        <v>3796</v>
      </c>
      <c r="K184" s="510" t="s">
        <v>111</v>
      </c>
      <c r="L184" s="601">
        <v>44690.0</v>
      </c>
      <c r="M184" s="601">
        <v>44694.0</v>
      </c>
      <c r="N184" s="564"/>
      <c r="O184" s="564" t="s">
        <v>3809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113</v>
      </c>
      <c r="U184" s="520" t="s">
        <v>2629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82" t="s">
        <v>3793</v>
      </c>
      <c r="B185" s="78" t="s">
        <v>4344</v>
      </c>
      <c r="C185" s="606" t="s">
        <v>4345</v>
      </c>
      <c r="D185" s="520">
        <v>4696470.0</v>
      </c>
      <c r="E185" s="510" t="s">
        <v>56</v>
      </c>
      <c r="F185" s="510" t="s">
        <v>29</v>
      </c>
      <c r="G185" s="510" t="s">
        <v>4060</v>
      </c>
      <c r="H185" s="510" t="str">
        <f>IFERROR(VLOOKUP(G185,'Cadastro de assessores'!A:B,2,FALSE),"Não Cadastrado")</f>
        <v>17243</v>
      </c>
      <c r="I185" s="510"/>
      <c r="J185" s="51" t="s">
        <v>3796</v>
      </c>
      <c r="K185" s="520" t="s">
        <v>147</v>
      </c>
      <c r="L185" s="601">
        <v>44193.0</v>
      </c>
      <c r="M185" s="601">
        <v>44195.0</v>
      </c>
      <c r="N185" s="520"/>
      <c r="O185" s="520" t="s">
        <v>3809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113</v>
      </c>
      <c r="U185" s="520" t="s">
        <v>2600</v>
      </c>
      <c r="V185" s="520" t="s">
        <v>29</v>
      </c>
      <c r="W185" s="604" t="s">
        <v>3803</v>
      </c>
      <c r="X185" s="604" t="s">
        <v>3803</v>
      </c>
      <c r="Y185" s="604" t="s">
        <v>3803</v>
      </c>
      <c r="Z185" s="604" t="s">
        <v>3803</v>
      </c>
      <c r="AA185" s="604" t="s">
        <v>3803</v>
      </c>
      <c r="AB185" s="604" t="s">
        <v>3803</v>
      </c>
      <c r="AC185" s="604" t="s">
        <v>3803</v>
      </c>
      <c r="AD185" s="604" t="s">
        <v>3803</v>
      </c>
      <c r="AE185" s="604" t="s">
        <v>3803</v>
      </c>
      <c r="AF185" s="604" t="s">
        <v>3803</v>
      </c>
      <c r="AG185" s="604" t="s">
        <v>3803</v>
      </c>
      <c r="AH185" s="604" t="s">
        <v>3803</v>
      </c>
      <c r="AI185" s="604" t="s">
        <v>3803</v>
      </c>
      <c r="AJ185" s="604" t="s">
        <v>3803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82" t="s">
        <v>3793</v>
      </c>
      <c r="B186" s="78" t="s">
        <v>4346</v>
      </c>
      <c r="C186" s="562" t="s">
        <v>4347</v>
      </c>
      <c r="D186" s="564">
        <v>4929433.0</v>
      </c>
      <c r="E186" s="510" t="s">
        <v>18</v>
      </c>
      <c r="F186" s="510" t="s">
        <v>29</v>
      </c>
      <c r="G186" s="510" t="s">
        <v>4348</v>
      </c>
      <c r="H186" s="510" t="str">
        <f>IFERROR(VLOOKUP(G186,'Cadastro de assessores'!A:B,2,FALSE),"Não Cadastrado")</f>
        <v>1633</v>
      </c>
      <c r="I186" s="510"/>
      <c r="J186" s="51" t="s">
        <v>3796</v>
      </c>
      <c r="K186" s="520" t="s">
        <v>2577</v>
      </c>
      <c r="L186" s="520" t="s">
        <v>2577</v>
      </c>
      <c r="M186" s="629" t="s">
        <v>2576</v>
      </c>
      <c r="N186" s="564"/>
      <c r="O186" s="564" t="s">
        <v>3842</v>
      </c>
      <c r="P186" s="602">
        <v>0.008</v>
      </c>
      <c r="Q186" s="223"/>
      <c r="R186" s="603"/>
      <c r="S186" s="520" t="str">
        <f t="shared" si="18"/>
        <v>Não Qualificado</v>
      </c>
      <c r="T186" s="520" t="s">
        <v>113</v>
      </c>
      <c r="U186" s="520" t="s">
        <v>2600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2543</v>
      </c>
      <c r="BE186" s="448" t="s">
        <v>2543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82" t="s">
        <v>3793</v>
      </c>
      <c r="B187" s="78" t="s">
        <v>4349</v>
      </c>
      <c r="C187" s="562" t="s">
        <v>4350</v>
      </c>
      <c r="D187" s="564">
        <v>38592.0</v>
      </c>
      <c r="E187" s="520" t="s">
        <v>56</v>
      </c>
      <c r="F187" s="520" t="s">
        <v>29</v>
      </c>
      <c r="G187" s="520" t="s">
        <v>4351</v>
      </c>
      <c r="H187" s="520" t="str">
        <f>IFERROR(VLOOKUP(G187,'Cadastro de assessores'!A:B,2,FALSE),"Não Cadastrado")</f>
        <v>11113</v>
      </c>
      <c r="I187" s="520"/>
      <c r="J187" s="51" t="s">
        <v>186</v>
      </c>
      <c r="K187" s="520" t="s">
        <v>2540</v>
      </c>
      <c r="L187" s="608">
        <v>44407.0</v>
      </c>
      <c r="M187" s="608">
        <v>44407.0</v>
      </c>
      <c r="N187" s="643">
        <v>44516.0</v>
      </c>
      <c r="O187" s="564" t="s">
        <v>3801</v>
      </c>
      <c r="P187" s="602">
        <v>0.015</v>
      </c>
      <c r="Q187" s="223" t="s">
        <v>4352</v>
      </c>
      <c r="R187" s="603"/>
      <c r="S187" s="520" t="str">
        <f t="shared" si="18"/>
        <v>Não Qualificado</v>
      </c>
      <c r="T187" s="520" t="s">
        <v>113</v>
      </c>
      <c r="U187" s="564" t="s">
        <v>2918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2543</v>
      </c>
      <c r="BE187" s="448" t="s">
        <v>2543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82" t="s">
        <v>3793</v>
      </c>
      <c r="B188" s="78" t="s">
        <v>1047</v>
      </c>
      <c r="C188" s="606" t="s">
        <v>1045</v>
      </c>
      <c r="D188" s="520">
        <v>4568576.0</v>
      </c>
      <c r="E188" s="510" t="s">
        <v>56</v>
      </c>
      <c r="F188" s="510" t="s">
        <v>29</v>
      </c>
      <c r="G188" s="510" t="s">
        <v>4095</v>
      </c>
      <c r="H188" s="510" t="str">
        <f>IFERROR(VLOOKUP(G188,'Cadastro de assessores'!A:B,2,FALSE),"Não Cadastrado")</f>
        <v>19157</v>
      </c>
      <c r="I188" s="510"/>
      <c r="J188" s="51" t="s">
        <v>3796</v>
      </c>
      <c r="K188" s="520" t="s">
        <v>111</v>
      </c>
      <c r="L188" s="601">
        <v>44138.0</v>
      </c>
      <c r="M188" s="601">
        <v>44145.0</v>
      </c>
      <c r="N188" s="564"/>
      <c r="O188" s="564" t="s">
        <v>3797</v>
      </c>
      <c r="P188" s="602">
        <v>0.02</v>
      </c>
      <c r="Q188" s="609" t="s">
        <v>4353</v>
      </c>
      <c r="R188" s="603"/>
      <c r="S188" s="520" t="str">
        <f t="shared" si="18"/>
        <v/>
      </c>
      <c r="T188" s="520" t="s">
        <v>113</v>
      </c>
      <c r="U188" s="520" t="s">
        <v>4085</v>
      </c>
      <c r="V188" s="520" t="s">
        <v>60</v>
      </c>
      <c r="W188" s="604" t="s">
        <v>3803</v>
      </c>
      <c r="X188" s="604" t="s">
        <v>3803</v>
      </c>
      <c r="Y188" s="604" t="s">
        <v>3803</v>
      </c>
      <c r="Z188" s="604" t="s">
        <v>3803</v>
      </c>
      <c r="AA188" s="604" t="s">
        <v>3803</v>
      </c>
      <c r="AB188" s="604" t="s">
        <v>3803</v>
      </c>
      <c r="AC188" s="604" t="s">
        <v>3803</v>
      </c>
      <c r="AD188" s="604" t="s">
        <v>3803</v>
      </c>
      <c r="AE188" s="604" t="s">
        <v>3803</v>
      </c>
      <c r="AF188" s="604" t="s">
        <v>3803</v>
      </c>
      <c r="AG188" s="604" t="s">
        <v>3803</v>
      </c>
      <c r="AH188" s="604" t="s">
        <v>3803</v>
      </c>
      <c r="AI188" s="604" t="s">
        <v>3803</v>
      </c>
      <c r="AJ188" s="604" t="s">
        <v>4354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82" t="s">
        <v>3793</v>
      </c>
      <c r="B189" s="78" t="s">
        <v>4355</v>
      </c>
      <c r="C189" s="606" t="s">
        <v>4356</v>
      </c>
      <c r="D189" s="520">
        <v>2089993.0</v>
      </c>
      <c r="E189" s="510" t="s">
        <v>18</v>
      </c>
      <c r="F189" s="510" t="s">
        <v>29</v>
      </c>
      <c r="G189" s="510" t="s">
        <v>2582</v>
      </c>
      <c r="H189" s="520" t="str">
        <f>IFERROR(VLOOKUP(G189,'Cadastro de assessores'!A:B,2,FALSE),"Não Cadastrado")</f>
        <v>18836</v>
      </c>
      <c r="I189" s="510"/>
      <c r="J189" s="51" t="s">
        <v>3796</v>
      </c>
      <c r="K189" s="510"/>
      <c r="L189" s="600"/>
      <c r="M189" s="600"/>
      <c r="N189" s="520"/>
      <c r="O189" s="520" t="s">
        <v>3807</v>
      </c>
      <c r="P189" s="602">
        <v>0.01</v>
      </c>
      <c r="Q189" s="609"/>
      <c r="R189" s="603"/>
      <c r="S189" s="520"/>
      <c r="T189" s="520"/>
      <c r="U189" s="520"/>
      <c r="V189" s="520" t="s">
        <v>783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82" t="s">
        <v>3793</v>
      </c>
      <c r="B190" s="78" t="s">
        <v>4357</v>
      </c>
      <c r="C190" s="562" t="s">
        <v>4358</v>
      </c>
      <c r="D190" s="564">
        <v>5907461.0</v>
      </c>
      <c r="E190" s="520" t="s">
        <v>18</v>
      </c>
      <c r="F190" s="520" t="s">
        <v>29</v>
      </c>
      <c r="G190" s="520" t="s">
        <v>3683</v>
      </c>
      <c r="H190" s="520" t="str">
        <f>IFERROR(VLOOKUP(G190,'Cadastro de assessores'!A:B,2,FALSE),"Não Cadastrado")</f>
        <v>18266</v>
      </c>
      <c r="I190" s="520"/>
      <c r="J190" s="51" t="s">
        <v>186</v>
      </c>
      <c r="K190" s="520" t="s">
        <v>2540</v>
      </c>
      <c r="L190" s="608">
        <v>44405.0</v>
      </c>
      <c r="M190" s="608">
        <v>44405.0</v>
      </c>
      <c r="N190" s="565">
        <v>44677.0</v>
      </c>
      <c r="O190" s="564" t="s">
        <v>3813</v>
      </c>
      <c r="P190" s="602">
        <v>0.025</v>
      </c>
      <c r="Q190" s="223" t="s">
        <v>4359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113</v>
      </c>
      <c r="U190" s="564" t="s">
        <v>2641</v>
      </c>
      <c r="V190" s="564" t="s">
        <v>783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2543</v>
      </c>
      <c r="BE190" s="448" t="s">
        <v>2543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82" t="s">
        <v>3793</v>
      </c>
      <c r="B191" s="78" t="s">
        <v>1059</v>
      </c>
      <c r="C191" s="606" t="s">
        <v>1057</v>
      </c>
      <c r="D191" s="520">
        <v>8699747.0</v>
      </c>
      <c r="E191" s="510" t="s">
        <v>18</v>
      </c>
      <c r="F191" s="510" t="s">
        <v>29</v>
      </c>
      <c r="G191" s="510" t="s">
        <v>295</v>
      </c>
      <c r="H191" s="520">
        <f>IFERROR(VLOOKUP(G191,'Cadastro de assessores'!A:B,2,FALSE),"Não Cadastrado")</f>
        <v>12359</v>
      </c>
      <c r="I191" s="520"/>
      <c r="J191" s="51" t="s">
        <v>3796</v>
      </c>
      <c r="K191" s="520" t="s">
        <v>111</v>
      </c>
      <c r="L191" s="600">
        <v>44776.0</v>
      </c>
      <c r="M191" s="600">
        <v>44778.0</v>
      </c>
      <c r="N191" s="520"/>
      <c r="O191" s="520" t="s">
        <v>3807</v>
      </c>
      <c r="P191" s="602">
        <v>0.007</v>
      </c>
      <c r="Q191" s="609"/>
      <c r="R191" s="603"/>
      <c r="S191" s="520"/>
      <c r="T191" s="520"/>
      <c r="U191" s="520"/>
      <c r="V191" s="520" t="s">
        <v>783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82" t="s">
        <v>3793</v>
      </c>
      <c r="B192" s="78" t="s">
        <v>4360</v>
      </c>
      <c r="C192" s="606" t="s">
        <v>4361</v>
      </c>
      <c r="D192" s="520">
        <v>4920156.0</v>
      </c>
      <c r="E192" s="510" t="s">
        <v>56</v>
      </c>
      <c r="F192" s="510" t="s">
        <v>29</v>
      </c>
      <c r="G192" s="510" t="s">
        <v>3860</v>
      </c>
      <c r="H192" s="510" t="str">
        <f>IFERROR(VLOOKUP(G192,'Cadastro de assessores'!A:B,2,FALSE),"Não Cadastrado")</f>
        <v>1298</v>
      </c>
      <c r="I192" s="510"/>
      <c r="J192" s="51" t="s">
        <v>186</v>
      </c>
      <c r="K192" s="510" t="s">
        <v>111</v>
      </c>
      <c r="L192" s="600">
        <v>44258.0</v>
      </c>
      <c r="M192" s="600">
        <v>44263.0</v>
      </c>
      <c r="N192" s="608">
        <v>44987.0</v>
      </c>
      <c r="O192" s="520" t="s">
        <v>3801</v>
      </c>
      <c r="P192" s="602">
        <v>0.015</v>
      </c>
      <c r="Q192" s="609" t="s">
        <v>4362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113</v>
      </c>
      <c r="U192" s="520" t="s">
        <v>2600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82" t="s">
        <v>3793</v>
      </c>
      <c r="B193" s="78" t="s">
        <v>4363</v>
      </c>
      <c r="C193" s="606" t="s">
        <v>4364</v>
      </c>
      <c r="D193" s="486">
        <v>508722.0</v>
      </c>
      <c r="E193" s="510" t="s">
        <v>18</v>
      </c>
      <c r="F193" s="510" t="s">
        <v>29</v>
      </c>
      <c r="G193" s="510" t="s">
        <v>3199</v>
      </c>
      <c r="H193" s="510">
        <f>IFERROR(VLOOKUP(G193,'Cadastro de assessores'!A:B,2,FALSE),"Não Cadastrado")</f>
        <v>12355</v>
      </c>
      <c r="I193" s="510"/>
      <c r="J193" s="51" t="s">
        <v>3796</v>
      </c>
      <c r="K193" s="520" t="s">
        <v>147</v>
      </c>
      <c r="L193" s="510" t="s">
        <v>2577</v>
      </c>
      <c r="M193" s="629" t="s">
        <v>2576</v>
      </c>
      <c r="N193" s="520"/>
      <c r="O193" s="520" t="s">
        <v>3807</v>
      </c>
      <c r="P193" s="602">
        <v>0.007</v>
      </c>
      <c r="Q193" s="609"/>
      <c r="R193" s="603"/>
      <c r="S193" s="520"/>
      <c r="T193" s="520" t="s">
        <v>113</v>
      </c>
      <c r="U193" s="520" t="s">
        <v>2591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2543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82" t="s">
        <v>3793</v>
      </c>
      <c r="B194" s="78" t="s">
        <v>4365</v>
      </c>
      <c r="C194" s="606" t="s">
        <v>4366</v>
      </c>
      <c r="D194" s="520">
        <v>4858869.0</v>
      </c>
      <c r="E194" s="520" t="s">
        <v>56</v>
      </c>
      <c r="F194" s="520" t="s">
        <v>29</v>
      </c>
      <c r="G194" s="520" t="s">
        <v>3636</v>
      </c>
      <c r="H194" s="520" t="str">
        <f>IFERROR(VLOOKUP(G194,'Cadastro de assessores'!A:B,2,FALSE),"Não Cadastrado")</f>
        <v>14574</v>
      </c>
      <c r="I194" s="520"/>
      <c r="J194" s="51" t="s">
        <v>186</v>
      </c>
      <c r="K194" s="520" t="s">
        <v>2540</v>
      </c>
      <c r="L194" s="608">
        <v>44238.0</v>
      </c>
      <c r="M194" s="608">
        <v>44238.0</v>
      </c>
      <c r="N194" s="565">
        <v>44504.0</v>
      </c>
      <c r="O194" s="564" t="s">
        <v>3797</v>
      </c>
      <c r="P194" s="602">
        <v>0.02</v>
      </c>
      <c r="Q194" s="223" t="s">
        <v>4367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365</v>
      </c>
      <c r="U194" s="520" t="s">
        <v>2652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2543</v>
      </c>
      <c r="BE194" s="448" t="s">
        <v>2543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82" t="s">
        <v>3793</v>
      </c>
      <c r="B195" s="78" t="s">
        <v>4368</v>
      </c>
      <c r="C195" s="606" t="s">
        <v>4369</v>
      </c>
      <c r="D195" s="647">
        <v>6480547.0</v>
      </c>
      <c r="E195" s="520" t="s">
        <v>18</v>
      </c>
      <c r="F195" s="520" t="s">
        <v>19</v>
      </c>
      <c r="G195" s="520" t="s">
        <v>257</v>
      </c>
      <c r="H195" s="520" t="str">
        <f>IFERROR(VLOOKUP(G195,'Cadastro de assessores'!A:B,2,FALSE),"Não Cadastrado")</f>
        <v>18009</v>
      </c>
      <c r="I195" s="520"/>
      <c r="J195" s="51" t="s">
        <v>186</v>
      </c>
      <c r="K195" s="520" t="s">
        <v>147</v>
      </c>
      <c r="L195" s="520" t="s">
        <v>2577</v>
      </c>
      <c r="M195" s="608">
        <v>44824.0</v>
      </c>
      <c r="N195" s="565">
        <v>44886.0</v>
      </c>
      <c r="O195" s="564" t="s">
        <v>3807</v>
      </c>
      <c r="P195" s="602">
        <v>0.01</v>
      </c>
      <c r="Q195" s="223" t="s">
        <v>4370</v>
      </c>
      <c r="R195" s="603"/>
      <c r="S195" s="520"/>
      <c r="T195" s="564"/>
      <c r="U195" s="564"/>
      <c r="V195" s="564" t="s">
        <v>2577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82" t="s">
        <v>3793</v>
      </c>
      <c r="B196" s="78" t="s">
        <v>4368</v>
      </c>
      <c r="C196" s="606" t="s">
        <v>4369</v>
      </c>
      <c r="D196" s="647">
        <v>9206177.0</v>
      </c>
      <c r="E196" s="520" t="s">
        <v>18</v>
      </c>
      <c r="F196" s="520" t="s">
        <v>19</v>
      </c>
      <c r="G196" s="520" t="s">
        <v>257</v>
      </c>
      <c r="H196" s="520" t="str">
        <f>IFERROR(VLOOKUP(G196,'Cadastro de assessores'!A:B,2,FALSE),"Não Cadastrado")</f>
        <v>18009</v>
      </c>
      <c r="I196" s="520"/>
      <c r="J196" s="51" t="s">
        <v>186</v>
      </c>
      <c r="K196" s="520" t="s">
        <v>111</v>
      </c>
      <c r="L196" s="520" t="s">
        <v>2577</v>
      </c>
      <c r="M196" s="608">
        <v>44839.0</v>
      </c>
      <c r="N196" s="565">
        <v>44886.0</v>
      </c>
      <c r="O196" s="564" t="s">
        <v>3813</v>
      </c>
      <c r="P196" s="602">
        <v>0.025</v>
      </c>
      <c r="Q196" s="223" t="s">
        <v>4371</v>
      </c>
      <c r="R196" s="603"/>
      <c r="S196" s="520"/>
      <c r="T196" s="564"/>
      <c r="U196" s="564"/>
      <c r="V196" s="564" t="s">
        <v>2577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82" t="s">
        <v>3793</v>
      </c>
      <c r="B197" s="78" t="s">
        <v>4372</v>
      </c>
      <c r="C197" s="648" t="s">
        <v>4373</v>
      </c>
      <c r="D197" s="520">
        <v>3373338.0</v>
      </c>
      <c r="E197" s="520" t="s">
        <v>18</v>
      </c>
      <c r="F197" s="520" t="s">
        <v>19</v>
      </c>
      <c r="G197" s="520" t="s">
        <v>4125</v>
      </c>
      <c r="H197" s="520" t="str">
        <f>IFERROR(VLOOKUP(G197,'Cadastro de assessores'!A:B,2,FALSE),"Não Cadastrado")</f>
        <v>14294</v>
      </c>
      <c r="I197" s="520"/>
      <c r="J197" s="51" t="s">
        <v>186</v>
      </c>
      <c r="K197" s="520" t="s">
        <v>2540</v>
      </c>
      <c r="L197" s="608">
        <v>44454.0</v>
      </c>
      <c r="M197" s="608">
        <v>44454.0</v>
      </c>
      <c r="N197" s="565">
        <v>44684.0</v>
      </c>
      <c r="O197" s="564" t="s">
        <v>3807</v>
      </c>
      <c r="P197" s="602">
        <v>0.007</v>
      </c>
      <c r="Q197" s="223" t="s">
        <v>4374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365</v>
      </c>
      <c r="U197" s="564" t="s">
        <v>4375</v>
      </c>
      <c r="V197" s="564" t="s">
        <v>46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2543</v>
      </c>
      <c r="BE197" s="448" t="s">
        <v>2543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82" t="s">
        <v>3793</v>
      </c>
      <c r="B198" s="78" t="s">
        <v>4376</v>
      </c>
      <c r="C198" s="606" t="s">
        <v>4377</v>
      </c>
      <c r="D198" s="520">
        <v>4769682.0</v>
      </c>
      <c r="E198" s="520" t="s">
        <v>56</v>
      </c>
      <c r="F198" s="520" t="s">
        <v>29</v>
      </c>
      <c r="G198" s="520" t="s">
        <v>3636</v>
      </c>
      <c r="H198" s="520" t="str">
        <f>IFERROR(VLOOKUP(G198,'Cadastro de assessores'!A:B,2,FALSE),"Não Cadastrado")</f>
        <v>14574</v>
      </c>
      <c r="I198" s="520"/>
      <c r="J198" s="51" t="s">
        <v>186</v>
      </c>
      <c r="K198" s="520" t="s">
        <v>2540</v>
      </c>
      <c r="L198" s="608">
        <v>44238.0</v>
      </c>
      <c r="M198" s="608">
        <v>44238.0</v>
      </c>
      <c r="N198" s="565">
        <v>44477.0</v>
      </c>
      <c r="O198" s="564" t="s">
        <v>3797</v>
      </c>
      <c r="P198" s="602">
        <v>0.02</v>
      </c>
      <c r="Q198" s="223" t="s">
        <v>4378</v>
      </c>
      <c r="R198" s="603"/>
      <c r="S198" s="520" t="str">
        <f t="shared" si="19"/>
        <v>Não Qualificado</v>
      </c>
      <c r="T198" s="520" t="s">
        <v>113</v>
      </c>
      <c r="U198" s="520" t="s">
        <v>2579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2543</v>
      </c>
      <c r="BE198" s="448" t="s">
        <v>2543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82" t="s">
        <v>3793</v>
      </c>
      <c r="B199" s="78" t="s">
        <v>4376</v>
      </c>
      <c r="C199" s="606" t="s">
        <v>4377</v>
      </c>
      <c r="D199" s="520">
        <v>4756217.0</v>
      </c>
      <c r="E199" s="520" t="s">
        <v>56</v>
      </c>
      <c r="F199" s="520" t="s">
        <v>29</v>
      </c>
      <c r="G199" s="520" t="s">
        <v>3636</v>
      </c>
      <c r="H199" s="520" t="str">
        <f>IFERROR(VLOOKUP(G199,'Cadastro de assessores'!A:B,2,FALSE),"Não Cadastrado")</f>
        <v>14574</v>
      </c>
      <c r="I199" s="520"/>
      <c r="J199" s="51" t="s">
        <v>186</v>
      </c>
      <c r="K199" s="520" t="s">
        <v>2540</v>
      </c>
      <c r="L199" s="608">
        <v>44228.0</v>
      </c>
      <c r="M199" s="608">
        <v>44228.0</v>
      </c>
      <c r="N199" s="565">
        <v>44721.0</v>
      </c>
      <c r="O199" s="564" t="s">
        <v>3797</v>
      </c>
      <c r="P199" s="602">
        <v>0.02</v>
      </c>
      <c r="Q199" s="609" t="s">
        <v>4379</v>
      </c>
      <c r="R199" s="603"/>
      <c r="S199" s="520" t="str">
        <f t="shared" si="19"/>
        <v>Não Qualificado</v>
      </c>
      <c r="T199" s="520" t="s">
        <v>113</v>
      </c>
      <c r="U199" s="520" t="s">
        <v>2579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2543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82" t="s">
        <v>3793</v>
      </c>
      <c r="B200" s="78" t="s">
        <v>4380</v>
      </c>
      <c r="C200" s="634" t="s">
        <v>4381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1" t="s">
        <v>3796</v>
      </c>
      <c r="K200" s="510" t="s">
        <v>111</v>
      </c>
      <c r="L200" s="601">
        <v>44683.0</v>
      </c>
      <c r="M200" s="601">
        <v>44697.0</v>
      </c>
      <c r="N200" s="564"/>
      <c r="O200" s="564" t="s">
        <v>3809</v>
      </c>
      <c r="P200" s="566">
        <v>0.012</v>
      </c>
      <c r="Q200" s="609" t="s">
        <v>4382</v>
      </c>
      <c r="R200" s="603"/>
      <c r="S200" s="520"/>
      <c r="T200" s="520" t="s">
        <v>113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82" t="s">
        <v>3793</v>
      </c>
      <c r="B201" s="78" t="s">
        <v>1089</v>
      </c>
      <c r="C201" s="634" t="s">
        <v>1087</v>
      </c>
      <c r="D201" s="564">
        <v>3353688.0</v>
      </c>
      <c r="E201" s="510" t="s">
        <v>18</v>
      </c>
      <c r="F201" s="510" t="s">
        <v>29</v>
      </c>
      <c r="G201" s="510" t="s">
        <v>295</v>
      </c>
      <c r="H201" s="520">
        <f>IFERROR(VLOOKUP(G201,'Cadastro de assessores'!A:B,2,FALSE),"Não Cadastrado")</f>
        <v>12359</v>
      </c>
      <c r="I201" s="520"/>
      <c r="J201" s="51" t="s">
        <v>3796</v>
      </c>
      <c r="K201" s="510" t="s">
        <v>111</v>
      </c>
      <c r="L201" s="601">
        <v>44778.0</v>
      </c>
      <c r="M201" s="601">
        <v>44778.0</v>
      </c>
      <c r="N201" s="564"/>
      <c r="O201" s="564" t="s">
        <v>3807</v>
      </c>
      <c r="P201" s="566">
        <v>0.007</v>
      </c>
      <c r="Q201" s="642" t="s">
        <v>4383</v>
      </c>
      <c r="R201" s="603"/>
      <c r="S201" s="520"/>
      <c r="T201" s="520" t="s">
        <v>365</v>
      </c>
      <c r="U201" s="520"/>
      <c r="V201" s="520" t="s">
        <v>60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82" t="s">
        <v>3793</v>
      </c>
      <c r="B202" s="78" t="s">
        <v>4384</v>
      </c>
      <c r="C202" s="634" t="s">
        <v>4385</v>
      </c>
      <c r="D202" s="564">
        <v>7082227.0</v>
      </c>
      <c r="E202" s="510" t="s">
        <v>18</v>
      </c>
      <c r="F202" s="510" t="s">
        <v>19</v>
      </c>
      <c r="G202" s="510" t="s">
        <v>257</v>
      </c>
      <c r="H202" s="510" t="str">
        <f>IFERROR(VLOOKUP(G202,'Cadastro de assessores'!A:B,2,FALSE),"Não Cadastrado")</f>
        <v>18009</v>
      </c>
      <c r="I202" s="510"/>
      <c r="J202" s="51" t="s">
        <v>3796</v>
      </c>
      <c r="K202" s="510" t="s">
        <v>111</v>
      </c>
      <c r="L202" s="601">
        <v>44509.0</v>
      </c>
      <c r="M202" s="601">
        <v>44511.0</v>
      </c>
      <c r="N202" s="564"/>
      <c r="O202" s="564" t="s">
        <v>3801</v>
      </c>
      <c r="P202" s="566">
        <v>0.015</v>
      </c>
      <c r="Q202" s="609" t="s">
        <v>4386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113</v>
      </c>
      <c r="U202" s="520" t="s">
        <v>2818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82" t="s">
        <v>3793</v>
      </c>
      <c r="B203" s="78" t="s">
        <v>4387</v>
      </c>
      <c r="C203" s="610" t="s">
        <v>4388</v>
      </c>
      <c r="D203" s="520">
        <v>7998405.0</v>
      </c>
      <c r="E203" s="510" t="s">
        <v>18</v>
      </c>
      <c r="F203" s="510" t="s">
        <v>29</v>
      </c>
      <c r="G203" s="510" t="s">
        <v>142</v>
      </c>
      <c r="H203" s="510">
        <f>IFERROR(VLOOKUP(G203,'Cadastro de assessores'!A:B,2,FALSE),"Não Cadastrado")</f>
        <v>12332</v>
      </c>
      <c r="I203" s="510"/>
      <c r="J203" s="51" t="s">
        <v>3796</v>
      </c>
      <c r="K203" s="510" t="s">
        <v>111</v>
      </c>
      <c r="L203" s="613">
        <v>44613.0</v>
      </c>
      <c r="M203" s="613">
        <v>44615.0</v>
      </c>
      <c r="N203" s="520"/>
      <c r="O203" s="520" t="s">
        <v>3807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113</v>
      </c>
      <c r="U203" s="520" t="s">
        <v>2557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82" t="s">
        <v>3793</v>
      </c>
      <c r="B204" s="78" t="s">
        <v>2946</v>
      </c>
      <c r="C204" s="610" t="s">
        <v>2943</v>
      </c>
      <c r="D204" s="520">
        <v>4798641.0</v>
      </c>
      <c r="E204" s="510" t="s">
        <v>18</v>
      </c>
      <c r="F204" s="510" t="s">
        <v>29</v>
      </c>
      <c r="G204" s="510" t="s">
        <v>2191</v>
      </c>
      <c r="H204" s="510" t="str">
        <f>IFERROR(VLOOKUP(G204,'Cadastro de assessores'!A:B,2,FALSE),"Não Cadastrado")</f>
        <v>18256</v>
      </c>
      <c r="I204" s="510"/>
      <c r="J204" s="51" t="s">
        <v>3796</v>
      </c>
      <c r="K204" s="510" t="s">
        <v>111</v>
      </c>
      <c r="L204" s="600">
        <v>44293.0</v>
      </c>
      <c r="M204" s="600">
        <v>44291.0</v>
      </c>
      <c r="N204" s="520"/>
      <c r="O204" s="520" t="s">
        <v>3801</v>
      </c>
      <c r="P204" s="602">
        <v>0.01</v>
      </c>
      <c r="Q204" s="609" t="s">
        <v>3876</v>
      </c>
      <c r="R204" s="603"/>
      <c r="S204" s="520" t="str">
        <f t="shared" si="20"/>
        <v>Não Qualificado</v>
      </c>
      <c r="T204" s="520" t="s">
        <v>113</v>
      </c>
      <c r="U204" s="520" t="s">
        <v>2918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2577</v>
      </c>
      <c r="AN204" s="448" t="s">
        <v>2577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82" t="s">
        <v>3793</v>
      </c>
      <c r="B205" s="78" t="s">
        <v>4389</v>
      </c>
      <c r="C205" s="606" t="s">
        <v>4390</v>
      </c>
      <c r="D205" s="520">
        <v>4833105.0</v>
      </c>
      <c r="E205" s="520" t="s">
        <v>18</v>
      </c>
      <c r="F205" s="520" t="s">
        <v>29</v>
      </c>
      <c r="G205" s="520" t="s">
        <v>3800</v>
      </c>
      <c r="H205" s="520" t="str">
        <f>IFERROR(VLOOKUP(G205,'Cadastro de assessores'!A:B,2,FALSE),"Não Cadastrado")</f>
        <v>17679</v>
      </c>
      <c r="I205" s="520"/>
      <c r="J205" s="51" t="s">
        <v>186</v>
      </c>
      <c r="K205" s="520" t="s">
        <v>2540</v>
      </c>
      <c r="L205" s="608">
        <v>44231.0</v>
      </c>
      <c r="M205" s="608">
        <v>44231.0</v>
      </c>
      <c r="N205" s="607">
        <v>44518.0</v>
      </c>
      <c r="O205" s="520" t="s">
        <v>3809</v>
      </c>
      <c r="P205" s="602">
        <v>0.012</v>
      </c>
      <c r="Q205" s="223" t="s">
        <v>4391</v>
      </c>
      <c r="R205" s="603"/>
      <c r="S205" s="520" t="str">
        <f t="shared" si="20"/>
        <v>Não Qualificado</v>
      </c>
      <c r="T205" s="520" t="s">
        <v>113</v>
      </c>
      <c r="U205" s="520" t="s">
        <v>2591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2543</v>
      </c>
      <c r="BE205" s="448" t="s">
        <v>2543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82" t="s">
        <v>3793</v>
      </c>
      <c r="B206" s="78" t="s">
        <v>4392</v>
      </c>
      <c r="C206" s="562" t="s">
        <v>4393</v>
      </c>
      <c r="D206" s="564">
        <v>8118134.0</v>
      </c>
      <c r="E206" s="510" t="s">
        <v>56</v>
      </c>
      <c r="F206" s="510" t="s">
        <v>29</v>
      </c>
      <c r="G206" s="510" t="s">
        <v>3874</v>
      </c>
      <c r="H206" s="564">
        <f>IFERROR(VLOOKUP(G206,'Cadastro de assessores'!A:B,2,FALSE),"Não Cadastrado")</f>
        <v>12356</v>
      </c>
      <c r="I206" s="564"/>
      <c r="J206" s="51" t="s">
        <v>3796</v>
      </c>
      <c r="K206" s="510" t="s">
        <v>111</v>
      </c>
      <c r="L206" s="600">
        <v>44686.0</v>
      </c>
      <c r="M206" s="600">
        <v>44685.0</v>
      </c>
      <c r="N206" s="564"/>
      <c r="O206" s="564" t="s">
        <v>4394</v>
      </c>
      <c r="P206" s="602">
        <v>0.015</v>
      </c>
      <c r="Q206" s="223" t="s">
        <v>4395</v>
      </c>
      <c r="R206" s="603"/>
      <c r="S206" s="520" t="str">
        <f t="shared" si="20"/>
        <v/>
      </c>
      <c r="T206" s="520" t="s">
        <v>113</v>
      </c>
      <c r="U206" s="564" t="s">
        <v>2568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82" t="s">
        <v>3793</v>
      </c>
      <c r="B207" s="78" t="s">
        <v>4396</v>
      </c>
      <c r="C207" s="504" t="s">
        <v>4397</v>
      </c>
      <c r="D207" s="476">
        <v>5998094.0</v>
      </c>
      <c r="E207" s="520" t="s">
        <v>18</v>
      </c>
      <c r="F207" s="509" t="s">
        <v>19</v>
      </c>
      <c r="G207" s="520" t="s">
        <v>257</v>
      </c>
      <c r="H207" s="520" t="str">
        <f>IFERROR(VLOOKUP(G207,'Cadastro de assessores'!A:B,2,FALSE),"Não Cadastrado")</f>
        <v>18009</v>
      </c>
      <c r="I207" s="520"/>
      <c r="J207" s="51" t="s">
        <v>186</v>
      </c>
      <c r="K207" s="520" t="s">
        <v>2540</v>
      </c>
      <c r="L207" s="608">
        <v>44462.0</v>
      </c>
      <c r="M207" s="608">
        <v>44462.0</v>
      </c>
      <c r="N207" s="608">
        <v>44676.0</v>
      </c>
      <c r="O207" s="520" t="s">
        <v>3801</v>
      </c>
      <c r="P207" s="566">
        <v>0.015</v>
      </c>
      <c r="Q207" s="480" t="s">
        <v>4398</v>
      </c>
      <c r="R207" s="603"/>
      <c r="S207" s="520" t="str">
        <f t="shared" si="20"/>
        <v>Não Qualificado</v>
      </c>
      <c r="T207" s="520" t="s">
        <v>113</v>
      </c>
      <c r="U207" s="564" t="s">
        <v>2573</v>
      </c>
      <c r="V207" s="520" t="s">
        <v>3881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2543</v>
      </c>
      <c r="BE207" s="448" t="s">
        <v>2543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82" t="s">
        <v>3793</v>
      </c>
      <c r="B208" s="78" t="s">
        <v>4399</v>
      </c>
      <c r="C208" s="562" t="s">
        <v>4400</v>
      </c>
      <c r="D208" s="564">
        <v>3712007.0</v>
      </c>
      <c r="E208" s="520" t="s">
        <v>18</v>
      </c>
      <c r="F208" s="509" t="s">
        <v>19</v>
      </c>
      <c r="G208" s="509" t="s">
        <v>257</v>
      </c>
      <c r="H208" s="509" t="str">
        <f>IFERROR(VLOOKUP(G208,'Cadastro de assessores'!A:B,2,FALSE),"Não Cadastrado")</f>
        <v>18009</v>
      </c>
      <c r="I208" s="509"/>
      <c r="J208" s="51" t="s">
        <v>186</v>
      </c>
      <c r="K208" s="520" t="s">
        <v>2540</v>
      </c>
      <c r="L208" s="520" t="s">
        <v>2577</v>
      </c>
      <c r="M208" s="520" t="s">
        <v>2577</v>
      </c>
      <c r="N208" s="565">
        <v>44404.0</v>
      </c>
      <c r="O208" s="564" t="s">
        <v>3801</v>
      </c>
      <c r="P208" s="566">
        <v>0.015</v>
      </c>
      <c r="Q208" s="223" t="s">
        <v>4401</v>
      </c>
      <c r="R208" s="603"/>
      <c r="S208" s="520" t="str">
        <f t="shared" si="20"/>
        <v>Não Qualificado</v>
      </c>
      <c r="T208" s="520" t="s">
        <v>113</v>
      </c>
      <c r="U208" s="564" t="s">
        <v>2596</v>
      </c>
      <c r="V208" s="564" t="s">
        <v>60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2543</v>
      </c>
      <c r="BE208" s="448" t="s">
        <v>2543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82" t="s">
        <v>3793</v>
      </c>
      <c r="B209" s="78" t="s">
        <v>4402</v>
      </c>
      <c r="C209" s="562" t="s">
        <v>4403</v>
      </c>
      <c r="D209" s="564">
        <v>3919372.0</v>
      </c>
      <c r="E209" s="520" t="s">
        <v>18</v>
      </c>
      <c r="F209" s="509" t="s">
        <v>19</v>
      </c>
      <c r="G209" s="520" t="s">
        <v>257</v>
      </c>
      <c r="H209" s="564" t="str">
        <f>IFERROR(VLOOKUP(G209,'Cadastro de assessores'!A:B,2,FALSE),"Não Cadastrado")</f>
        <v>18009</v>
      </c>
      <c r="I209" s="564"/>
      <c r="J209" s="51" t="s">
        <v>186</v>
      </c>
      <c r="K209" s="520" t="s">
        <v>2540</v>
      </c>
      <c r="L209" s="608">
        <v>44413.0</v>
      </c>
      <c r="M209" s="608">
        <v>44413.0</v>
      </c>
      <c r="N209" s="564"/>
      <c r="O209" s="564" t="s">
        <v>3813</v>
      </c>
      <c r="P209" s="602">
        <v>0.025</v>
      </c>
      <c r="Q209" s="223" t="s">
        <v>4404</v>
      </c>
      <c r="R209" s="603"/>
      <c r="S209" s="520" t="str">
        <f t="shared" si="20"/>
        <v>Não Qualificado</v>
      </c>
      <c r="T209" s="520" t="s">
        <v>113</v>
      </c>
      <c r="U209" s="564" t="s">
        <v>2596</v>
      </c>
      <c r="V209" s="564" t="s">
        <v>60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2543</v>
      </c>
      <c r="BE209" s="448" t="s">
        <v>2543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82" t="s">
        <v>3793</v>
      </c>
      <c r="B210" s="78" t="s">
        <v>4405</v>
      </c>
      <c r="C210" s="606" t="s">
        <v>4406</v>
      </c>
      <c r="D210" s="520">
        <v>2466854.0</v>
      </c>
      <c r="E210" s="520" t="s">
        <v>2526</v>
      </c>
      <c r="F210" s="520" t="s">
        <v>29</v>
      </c>
      <c r="G210" s="520" t="s">
        <v>2526</v>
      </c>
      <c r="H210" s="520" t="str">
        <f>IFERROR(VLOOKUP(G210,'Cadastro de assessores'!A:B,2,FALSE),"Não Cadastrado")</f>
        <v>18986</v>
      </c>
      <c r="I210" s="520"/>
      <c r="J210" s="51" t="s">
        <v>186</v>
      </c>
      <c r="K210" s="520" t="s">
        <v>2540</v>
      </c>
      <c r="L210" s="608">
        <v>43696.0</v>
      </c>
      <c r="M210" s="608">
        <v>43696.0</v>
      </c>
      <c r="N210" s="608">
        <v>44091.0</v>
      </c>
      <c r="O210" s="520" t="s">
        <v>3801</v>
      </c>
      <c r="P210" s="602">
        <v>0.01</v>
      </c>
      <c r="Q210" s="609" t="s">
        <v>4407</v>
      </c>
      <c r="R210" s="603"/>
      <c r="S210" s="520" t="str">
        <f t="shared" si="20"/>
        <v/>
      </c>
      <c r="T210" s="520" t="s">
        <v>113</v>
      </c>
      <c r="U210" s="520" t="s">
        <v>2579</v>
      </c>
      <c r="V210" s="520" t="s">
        <v>29</v>
      </c>
      <c r="W210" s="604" t="s">
        <v>4408</v>
      </c>
      <c r="X210" s="604"/>
      <c r="Y210" s="604" t="s">
        <v>4409</v>
      </c>
      <c r="Z210" s="604" t="s">
        <v>4410</v>
      </c>
      <c r="AA210" s="604" t="s">
        <v>4411</v>
      </c>
      <c r="AB210" s="604" t="s">
        <v>4412</v>
      </c>
      <c r="AC210" s="604" t="s">
        <v>4413</v>
      </c>
      <c r="AD210" s="604" t="s">
        <v>4414</v>
      </c>
      <c r="AE210" s="604" t="s">
        <v>4415</v>
      </c>
      <c r="AF210" s="604" t="s">
        <v>4416</v>
      </c>
      <c r="AG210" s="604" t="s">
        <v>4417</v>
      </c>
      <c r="AH210" s="604"/>
      <c r="AI210" s="604" t="s">
        <v>4418</v>
      </c>
      <c r="AJ210" s="604"/>
      <c r="AK210" s="448"/>
      <c r="AL210" s="448">
        <v>214.15</v>
      </c>
      <c r="AM210" s="448" t="s">
        <v>2577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2543</v>
      </c>
      <c r="BE210" s="448" t="s">
        <v>2543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82" t="s">
        <v>3793</v>
      </c>
      <c r="B211" s="78" t="s">
        <v>568</v>
      </c>
      <c r="C211" s="606" t="s">
        <v>567</v>
      </c>
      <c r="D211" s="520">
        <v>2172585.0</v>
      </c>
      <c r="E211" s="510" t="s">
        <v>18</v>
      </c>
      <c r="F211" s="510" t="s">
        <v>29</v>
      </c>
      <c r="G211" s="510" t="s">
        <v>567</v>
      </c>
      <c r="H211" s="510"/>
      <c r="I211" s="510"/>
      <c r="J211" s="51" t="s">
        <v>3796</v>
      </c>
      <c r="K211" s="520"/>
      <c r="L211" s="520"/>
      <c r="M211" s="520"/>
      <c r="N211" s="520"/>
      <c r="O211" s="520" t="s">
        <v>3801</v>
      </c>
      <c r="P211" s="618">
        <v>0.012</v>
      </c>
      <c r="Q211" s="609" t="s">
        <v>3876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82" t="s">
        <v>3793</v>
      </c>
      <c r="B212" s="78" t="s">
        <v>4419</v>
      </c>
      <c r="C212" s="606" t="s">
        <v>4420</v>
      </c>
      <c r="D212" s="520">
        <v>2566765.0</v>
      </c>
      <c r="E212" s="510" t="s">
        <v>18</v>
      </c>
      <c r="F212" s="510" t="s">
        <v>29</v>
      </c>
      <c r="G212" s="510" t="s">
        <v>2191</v>
      </c>
      <c r="H212" s="510" t="str">
        <f>IFERROR(VLOOKUP(G212,'Cadastro de assessores'!A:B,2,FALSE),"Não Cadastrado")</f>
        <v>18256</v>
      </c>
      <c r="I212" s="510"/>
      <c r="J212" s="51" t="s">
        <v>3796</v>
      </c>
      <c r="K212" s="520" t="s">
        <v>147</v>
      </c>
      <c r="L212" s="520" t="s">
        <v>2577</v>
      </c>
      <c r="M212" s="629" t="s">
        <v>2576</v>
      </c>
      <c r="N212" s="520"/>
      <c r="O212" s="520" t="s">
        <v>3813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113</v>
      </c>
      <c r="U212" s="520" t="s">
        <v>2600</v>
      </c>
      <c r="V212" s="520" t="s">
        <v>29</v>
      </c>
      <c r="W212" s="604" t="s">
        <v>4421</v>
      </c>
      <c r="X212" s="604"/>
      <c r="Y212" s="604" t="s">
        <v>4422</v>
      </c>
      <c r="Z212" s="604" t="s">
        <v>4423</v>
      </c>
      <c r="AA212" s="604" t="s">
        <v>4424</v>
      </c>
      <c r="AB212" s="604" t="s">
        <v>4425</v>
      </c>
      <c r="AC212" s="604" t="s">
        <v>4426</v>
      </c>
      <c r="AD212" s="604" t="s">
        <v>4425</v>
      </c>
      <c r="AE212" s="604" t="s">
        <v>4425</v>
      </c>
      <c r="AF212" s="604" t="s">
        <v>4425</v>
      </c>
      <c r="AG212" s="604" t="s">
        <v>4427</v>
      </c>
      <c r="AH212" s="604" t="s">
        <v>4427</v>
      </c>
      <c r="AI212" s="604" t="s">
        <v>4428</v>
      </c>
      <c r="AJ212" s="604" t="s">
        <v>4428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2543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82" t="s">
        <v>3793</v>
      </c>
      <c r="B213" s="78" t="s">
        <v>4429</v>
      </c>
      <c r="C213" s="649" t="s">
        <v>4430</v>
      </c>
      <c r="D213" s="564">
        <v>5092169.0</v>
      </c>
      <c r="E213" s="520" t="s">
        <v>18</v>
      </c>
      <c r="F213" s="509" t="s">
        <v>19</v>
      </c>
      <c r="G213" s="520" t="s">
        <v>257</v>
      </c>
      <c r="H213" s="509" t="str">
        <f>IFERROR(VLOOKUP(G213,'Cadastro de assessores'!A:B,2,FALSE),"Não Cadastrado")</f>
        <v>18009</v>
      </c>
      <c r="I213" s="509"/>
      <c r="J213" s="51" t="s">
        <v>186</v>
      </c>
      <c r="K213" s="520" t="s">
        <v>2540</v>
      </c>
      <c r="L213" s="608">
        <v>44287.0</v>
      </c>
      <c r="M213" s="608">
        <v>44287.0</v>
      </c>
      <c r="N213" s="608">
        <v>44805.0</v>
      </c>
      <c r="O213" s="520" t="s">
        <v>3801</v>
      </c>
      <c r="P213" s="566">
        <v>0.015</v>
      </c>
      <c r="Q213" s="223"/>
      <c r="R213" s="603"/>
      <c r="S213" s="520" t="str">
        <f t="shared" si="21"/>
        <v/>
      </c>
      <c r="T213" s="520" t="s">
        <v>113</v>
      </c>
      <c r="U213" s="564" t="s">
        <v>4213</v>
      </c>
      <c r="V213" s="564" t="s">
        <v>3647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82" t="s">
        <v>3793</v>
      </c>
      <c r="B214" s="78" t="s">
        <v>4431</v>
      </c>
      <c r="C214" s="562" t="s">
        <v>4432</v>
      </c>
      <c r="D214" s="564">
        <v>5599106.0</v>
      </c>
      <c r="E214" s="520" t="s">
        <v>56</v>
      </c>
      <c r="F214" s="509" t="s">
        <v>29</v>
      </c>
      <c r="G214" s="509" t="s">
        <v>4095</v>
      </c>
      <c r="H214" s="509" t="str">
        <f>IFERROR(VLOOKUP(G214,'Cadastro de assessores'!A:B,2,FALSE),"Não Cadastrado")</f>
        <v>19157</v>
      </c>
      <c r="I214" s="509"/>
      <c r="J214" s="51" t="s">
        <v>186</v>
      </c>
      <c r="K214" s="520" t="s">
        <v>2540</v>
      </c>
      <c r="L214" s="608">
        <v>44368.0</v>
      </c>
      <c r="M214" s="608">
        <v>44368.0</v>
      </c>
      <c r="N214" s="643">
        <v>44494.0</v>
      </c>
      <c r="O214" s="564" t="s">
        <v>3813</v>
      </c>
      <c r="P214" s="602">
        <v>0.025</v>
      </c>
      <c r="Q214" s="609" t="s">
        <v>4433</v>
      </c>
      <c r="R214" s="603"/>
      <c r="S214" s="520" t="str">
        <f t="shared" si="21"/>
        <v>Não Qualificado</v>
      </c>
      <c r="T214" s="520" t="s">
        <v>113</v>
      </c>
      <c r="U214" s="564" t="s">
        <v>4434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2543</v>
      </c>
      <c r="BE214" s="448" t="s">
        <v>2543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82" t="s">
        <v>3793</v>
      </c>
      <c r="B215" s="78" t="s">
        <v>1144</v>
      </c>
      <c r="C215" s="606" t="s">
        <v>1141</v>
      </c>
      <c r="D215" s="520">
        <v>3714924.0</v>
      </c>
      <c r="E215" s="520" t="s">
        <v>18</v>
      </c>
      <c r="F215" s="520" t="s">
        <v>29</v>
      </c>
      <c r="G215" s="520" t="s">
        <v>167</v>
      </c>
      <c r="H215" s="520"/>
      <c r="I215" s="520"/>
      <c r="J215" s="51" t="s">
        <v>3796</v>
      </c>
      <c r="K215" s="520"/>
      <c r="L215" s="608"/>
      <c r="M215" s="520" t="s">
        <v>3150</v>
      </c>
      <c r="N215" s="608"/>
      <c r="O215" s="520" t="s">
        <v>3807</v>
      </c>
      <c r="P215" s="602">
        <v>0.0</v>
      </c>
      <c r="Q215" s="609" t="s">
        <v>4435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82" t="s">
        <v>3793</v>
      </c>
      <c r="B216" s="78" t="s">
        <v>4436</v>
      </c>
      <c r="C216" s="606" t="s">
        <v>4437</v>
      </c>
      <c r="D216" s="520">
        <v>4760280.0</v>
      </c>
      <c r="E216" s="520" t="s">
        <v>56</v>
      </c>
      <c r="F216" s="520" t="s">
        <v>29</v>
      </c>
      <c r="G216" s="520" t="s">
        <v>4438</v>
      </c>
      <c r="H216" s="520" t="str">
        <f>IFERROR(VLOOKUP(G216,'Cadastro de assessores'!A:B,2,FALSE),"Não Cadastrado")</f>
        <v>14091</v>
      </c>
      <c r="I216" s="520"/>
      <c r="J216" s="51" t="s">
        <v>186</v>
      </c>
      <c r="K216" s="520" t="s">
        <v>2540</v>
      </c>
      <c r="L216" s="608">
        <v>44211.0</v>
      </c>
      <c r="M216" s="608">
        <v>44211.0</v>
      </c>
      <c r="N216" s="608">
        <v>44781.0</v>
      </c>
      <c r="O216" s="520" t="s">
        <v>3813</v>
      </c>
      <c r="P216" s="602">
        <v>0.025</v>
      </c>
      <c r="Q216" s="609" t="s">
        <v>4439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113</v>
      </c>
      <c r="U216" s="520" t="s">
        <v>2568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82" t="s">
        <v>3793</v>
      </c>
      <c r="B217" s="78" t="s">
        <v>4440</v>
      </c>
      <c r="C217" s="562" t="s">
        <v>4441</v>
      </c>
      <c r="D217" s="564">
        <v>2673476.0</v>
      </c>
      <c r="E217" s="510" t="s">
        <v>18</v>
      </c>
      <c r="F217" s="599" t="s">
        <v>19</v>
      </c>
      <c r="G217" s="510" t="s">
        <v>257</v>
      </c>
      <c r="H217" s="564" t="str">
        <f>IFERROR(VLOOKUP(G217,'Cadastro de assessores'!A:B,2,FALSE),"Não Cadastrado")</f>
        <v>18009</v>
      </c>
      <c r="I217" s="564"/>
      <c r="J217" s="46" t="s">
        <v>111</v>
      </c>
      <c r="K217" s="510" t="s">
        <v>111</v>
      </c>
      <c r="L217" s="600">
        <v>44405.0</v>
      </c>
      <c r="M217" s="600">
        <v>44405.0</v>
      </c>
      <c r="N217" s="564"/>
      <c r="O217" s="564" t="s">
        <v>3797</v>
      </c>
      <c r="P217" s="618">
        <v>0.02</v>
      </c>
      <c r="Q217" s="223"/>
      <c r="R217" s="603"/>
      <c r="S217" s="520" t="str">
        <f t="shared" si="22"/>
        <v/>
      </c>
      <c r="T217" s="520" t="s">
        <v>113</v>
      </c>
      <c r="U217" s="564" t="s">
        <v>2596</v>
      </c>
      <c r="V217" s="564" t="s">
        <v>60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82" t="s">
        <v>3793</v>
      </c>
      <c r="B218" s="78" t="s">
        <v>4442</v>
      </c>
      <c r="C218" s="606" t="s">
        <v>4443</v>
      </c>
      <c r="D218" s="520">
        <v>4398585.0</v>
      </c>
      <c r="E218" s="510" t="s">
        <v>56</v>
      </c>
      <c r="F218" s="510" t="s">
        <v>29</v>
      </c>
      <c r="G218" s="510" t="s">
        <v>182</v>
      </c>
      <c r="H218" s="510" t="str">
        <f>IFERROR(VLOOKUP(G218,'Cadastro de assessores'!A:B,2,FALSE),"Não Cadastrado")</f>
        <v>17896</v>
      </c>
      <c r="I218" s="510"/>
      <c r="J218" s="51" t="s">
        <v>3796</v>
      </c>
      <c r="K218" s="510" t="s">
        <v>111</v>
      </c>
      <c r="L218" s="600">
        <v>44098.0</v>
      </c>
      <c r="M218" s="600">
        <v>44102.0</v>
      </c>
      <c r="N218" s="520"/>
      <c r="O218" s="520" t="s">
        <v>4320</v>
      </c>
      <c r="P218" s="602">
        <v>0.002</v>
      </c>
      <c r="Q218" s="609" t="s">
        <v>4444</v>
      </c>
      <c r="R218" s="603"/>
      <c r="S218" s="520" t="str">
        <f t="shared" si="22"/>
        <v/>
      </c>
      <c r="T218" s="520" t="s">
        <v>365</v>
      </c>
      <c r="U218" s="520" t="s">
        <v>2579</v>
      </c>
      <c r="V218" s="520" t="s">
        <v>29</v>
      </c>
      <c r="W218" s="604" t="s">
        <v>3803</v>
      </c>
      <c r="X218" s="604" t="s">
        <v>3803</v>
      </c>
      <c r="Y218" s="604" t="s">
        <v>3803</v>
      </c>
      <c r="Z218" s="604" t="s">
        <v>3803</v>
      </c>
      <c r="AA218" s="604" t="s">
        <v>3803</v>
      </c>
      <c r="AB218" s="604" t="s">
        <v>3803</v>
      </c>
      <c r="AC218" s="604" t="s">
        <v>3803</v>
      </c>
      <c r="AD218" s="604" t="s">
        <v>3803</v>
      </c>
      <c r="AE218" s="604" t="s">
        <v>3803</v>
      </c>
      <c r="AF218" s="604" t="s">
        <v>3803</v>
      </c>
      <c r="AG218" s="604" t="s">
        <v>3803</v>
      </c>
      <c r="AH218" s="604" t="s">
        <v>4445</v>
      </c>
      <c r="AI218" s="604" t="s">
        <v>4446</v>
      </c>
      <c r="AJ218" s="604" t="s">
        <v>4447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82" t="s">
        <v>3793</v>
      </c>
      <c r="B219" s="78" t="s">
        <v>4448</v>
      </c>
      <c r="C219" s="562" t="s">
        <v>4449</v>
      </c>
      <c r="D219" s="564">
        <v>5975647.0</v>
      </c>
      <c r="E219" s="510" t="s">
        <v>18</v>
      </c>
      <c r="F219" s="599" t="s">
        <v>19</v>
      </c>
      <c r="G219" s="510" t="s">
        <v>257</v>
      </c>
      <c r="H219" s="564" t="str">
        <f>IFERROR(VLOOKUP(G219,'Cadastro de assessores'!A:B,2,FALSE),"Não Cadastrado")</f>
        <v>18009</v>
      </c>
      <c r="I219" s="564"/>
      <c r="J219" s="51" t="s">
        <v>3796</v>
      </c>
      <c r="K219" s="520" t="s">
        <v>111</v>
      </c>
      <c r="L219" s="600">
        <v>44403.0</v>
      </c>
      <c r="M219" s="600">
        <v>44405.0</v>
      </c>
      <c r="N219" s="520"/>
      <c r="O219" s="520" t="s">
        <v>3801</v>
      </c>
      <c r="P219" s="566">
        <v>0.015</v>
      </c>
      <c r="Q219" s="223"/>
      <c r="R219" s="603"/>
      <c r="S219" s="520" t="str">
        <f t="shared" si="22"/>
        <v>Não Qualificado</v>
      </c>
      <c r="T219" s="564" t="s">
        <v>113</v>
      </c>
      <c r="U219" s="564" t="s">
        <v>2596</v>
      </c>
      <c r="V219" s="564" t="s">
        <v>60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82" t="s">
        <v>3793</v>
      </c>
      <c r="B220" s="78" t="s">
        <v>4450</v>
      </c>
      <c r="C220" s="134" t="s">
        <v>4451</v>
      </c>
      <c r="D220" s="45">
        <v>7000733.0</v>
      </c>
      <c r="E220" s="318" t="s">
        <v>18</v>
      </c>
      <c r="F220" s="93" t="s">
        <v>19</v>
      </c>
      <c r="G220" s="318" t="s">
        <v>257</v>
      </c>
      <c r="H220" s="45" t="str">
        <f>IFERROR(VLOOKUP(G220,'Cadastro de assessores'!A:B,2,FALSE),"Não Cadastrado")</f>
        <v>18009</v>
      </c>
      <c r="I220" s="45"/>
      <c r="J220" s="51" t="s">
        <v>3796</v>
      </c>
      <c r="K220" s="274" t="s">
        <v>111</v>
      </c>
      <c r="L220" s="651">
        <v>44712.0</v>
      </c>
      <c r="M220" s="319">
        <v>44712.0</v>
      </c>
      <c r="N220" s="95"/>
      <c r="O220" s="95" t="s">
        <v>4452</v>
      </c>
      <c r="P220" s="116">
        <v>0.012</v>
      </c>
      <c r="Q220" s="652" t="s">
        <v>4453</v>
      </c>
      <c r="R220" s="370"/>
      <c r="S220" s="95" t="str">
        <f t="shared" si="22"/>
        <v/>
      </c>
      <c r="T220" s="95" t="s">
        <v>365</v>
      </c>
      <c r="U220" s="45" t="s">
        <v>4454</v>
      </c>
      <c r="V220" s="45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653"/>
      <c r="AT220" s="200"/>
      <c r="AU220" s="200"/>
      <c r="AV220" s="170"/>
      <c r="AW220" s="170"/>
      <c r="AX220" s="170"/>
      <c r="AY220" s="170"/>
      <c r="AZ220" s="170"/>
      <c r="BA220" s="170"/>
      <c r="BB220" s="170"/>
      <c r="BC220" s="170"/>
      <c r="BD220" s="170">
        <v>1.555056761E7</v>
      </c>
      <c r="BE220" s="170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82" t="s">
        <v>3793</v>
      </c>
      <c r="B221" s="78" t="s">
        <v>4450</v>
      </c>
      <c r="C221" s="562" t="s">
        <v>4455</v>
      </c>
      <c r="D221" s="564">
        <v>9020656.0</v>
      </c>
      <c r="E221" s="510" t="s">
        <v>18</v>
      </c>
      <c r="F221" s="599" t="s">
        <v>19</v>
      </c>
      <c r="G221" s="318" t="s">
        <v>257</v>
      </c>
      <c r="H221" s="510" t="str">
        <f>IFERROR(VLOOKUP(G221,'Cadastro de assessores'!A:B,2,FALSE),"Não Cadastrado")</f>
        <v>18009</v>
      </c>
      <c r="I221" s="510"/>
      <c r="J221" s="51" t="s">
        <v>3796</v>
      </c>
      <c r="K221" s="599" t="s">
        <v>147</v>
      </c>
      <c r="L221" s="655">
        <v>44845.0</v>
      </c>
      <c r="M221" s="655">
        <v>44858.0</v>
      </c>
      <c r="N221" s="616"/>
      <c r="O221" s="616" t="s">
        <v>3809</v>
      </c>
      <c r="P221" s="618">
        <v>0.007</v>
      </c>
      <c r="Q221" s="223" t="s">
        <v>4456</v>
      </c>
      <c r="R221" s="603"/>
      <c r="S221" s="520" t="str">
        <f t="shared" si="22"/>
        <v/>
      </c>
      <c r="T221" s="564" t="s">
        <v>113</v>
      </c>
      <c r="U221" s="520" t="s">
        <v>2629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82" t="s">
        <v>3793</v>
      </c>
      <c r="B222" s="78" t="s">
        <v>4457</v>
      </c>
      <c r="C222" s="606" t="s">
        <v>4458</v>
      </c>
      <c r="D222" s="520">
        <v>4550654.0</v>
      </c>
      <c r="E222" s="520" t="s">
        <v>56</v>
      </c>
      <c r="F222" s="520" t="s">
        <v>29</v>
      </c>
      <c r="G222" s="520" t="s">
        <v>4459</v>
      </c>
      <c r="H222" s="520" t="str">
        <f>IFERROR(VLOOKUP(G222,'Cadastro de assessores'!A:B,2,FALSE),"Não Cadastrado")</f>
        <v>14244</v>
      </c>
      <c r="I222" s="520"/>
      <c r="J222" s="51" t="s">
        <v>186</v>
      </c>
      <c r="K222" s="520" t="s">
        <v>2540</v>
      </c>
      <c r="L222" s="607">
        <v>44160.0</v>
      </c>
      <c r="M222" s="607">
        <v>44160.0</v>
      </c>
      <c r="N222" s="608">
        <v>44270.0</v>
      </c>
      <c r="O222" s="520" t="s">
        <v>3797</v>
      </c>
      <c r="P222" s="602">
        <v>0.02</v>
      </c>
      <c r="Q222" s="609" t="s">
        <v>4460</v>
      </c>
      <c r="R222" s="603"/>
      <c r="S222" s="520" t="str">
        <f t="shared" si="22"/>
        <v/>
      </c>
      <c r="T222" s="564" t="s">
        <v>113</v>
      </c>
      <c r="U222" s="520" t="s">
        <v>2579</v>
      </c>
      <c r="V222" s="520" t="s">
        <v>29</v>
      </c>
      <c r="W222" s="604" t="s">
        <v>3803</v>
      </c>
      <c r="X222" s="604" t="s">
        <v>3803</v>
      </c>
      <c r="Y222" s="604" t="s">
        <v>3803</v>
      </c>
      <c r="Z222" s="604" t="s">
        <v>3803</v>
      </c>
      <c r="AA222" s="604" t="s">
        <v>3803</v>
      </c>
      <c r="AB222" s="604" t="s">
        <v>3803</v>
      </c>
      <c r="AC222" s="604" t="s">
        <v>3803</v>
      </c>
      <c r="AD222" s="604" t="s">
        <v>3803</v>
      </c>
      <c r="AE222" s="604" t="s">
        <v>3803</v>
      </c>
      <c r="AF222" s="604" t="s">
        <v>3803</v>
      </c>
      <c r="AG222" s="604" t="s">
        <v>3803</v>
      </c>
      <c r="AH222" s="604" t="s">
        <v>3803</v>
      </c>
      <c r="AI222" s="604" t="s">
        <v>3803</v>
      </c>
      <c r="AJ222" s="604" t="s">
        <v>4461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2543</v>
      </c>
      <c r="BE222" s="448" t="s">
        <v>2543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82" t="s">
        <v>3793</v>
      </c>
      <c r="B223" s="78" t="s">
        <v>4462</v>
      </c>
      <c r="C223" s="606" t="s">
        <v>4463</v>
      </c>
      <c r="D223" s="520">
        <v>3939462.0</v>
      </c>
      <c r="E223" s="520" t="s">
        <v>2526</v>
      </c>
      <c r="F223" s="520" t="s">
        <v>29</v>
      </c>
      <c r="G223" s="520" t="s">
        <v>2526</v>
      </c>
      <c r="H223" s="520" t="str">
        <f>IFERROR(VLOOKUP(G223,'Cadastro de assessores'!A:B,2,FALSE),"Não Cadastrado")</f>
        <v>18986</v>
      </c>
      <c r="I223" s="520"/>
      <c r="J223" s="51" t="s">
        <v>186</v>
      </c>
      <c r="K223" s="520" t="s">
        <v>2540</v>
      </c>
      <c r="L223" s="608">
        <v>43901.0</v>
      </c>
      <c r="M223" s="608">
        <v>43901.0</v>
      </c>
      <c r="N223" s="607">
        <v>44519.0</v>
      </c>
      <c r="O223" s="520" t="s">
        <v>3797</v>
      </c>
      <c r="P223" s="602">
        <v>0.015</v>
      </c>
      <c r="Q223" s="609" t="s">
        <v>4464</v>
      </c>
      <c r="R223" s="603"/>
      <c r="S223" s="520" t="str">
        <f t="shared" si="22"/>
        <v>Não Qualificado</v>
      </c>
      <c r="T223" s="564" t="s">
        <v>113</v>
      </c>
      <c r="U223" s="520" t="s">
        <v>2600</v>
      </c>
      <c r="V223" s="520" t="s">
        <v>29</v>
      </c>
      <c r="W223" s="604" t="s">
        <v>3803</v>
      </c>
      <c r="X223" s="604" t="s">
        <v>3803</v>
      </c>
      <c r="Y223" s="604" t="s">
        <v>3803</v>
      </c>
      <c r="Z223" s="604" t="s">
        <v>3803</v>
      </c>
      <c r="AA223" s="604" t="s">
        <v>4465</v>
      </c>
      <c r="AB223" s="604" t="s">
        <v>4466</v>
      </c>
      <c r="AC223" s="604" t="s">
        <v>4467</v>
      </c>
      <c r="AD223" s="604" t="s">
        <v>4468</v>
      </c>
      <c r="AE223" s="604" t="s">
        <v>4469</v>
      </c>
      <c r="AF223" s="604" t="s">
        <v>4470</v>
      </c>
      <c r="AG223" s="604" t="s">
        <v>4471</v>
      </c>
      <c r="AH223" s="604" t="s">
        <v>4472</v>
      </c>
      <c r="AI223" s="604" t="s">
        <v>4473</v>
      </c>
      <c r="AJ223" s="604" t="s">
        <v>4474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2543</v>
      </c>
      <c r="BE223" s="448" t="s">
        <v>2543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82" t="s">
        <v>3793</v>
      </c>
      <c r="B224" s="78" t="s">
        <v>4475</v>
      </c>
      <c r="C224" s="606" t="s">
        <v>4476</v>
      </c>
      <c r="D224" s="520">
        <v>4611223.0</v>
      </c>
      <c r="E224" s="520" t="s">
        <v>18</v>
      </c>
      <c r="F224" s="520" t="s">
        <v>29</v>
      </c>
      <c r="G224" s="520" t="s">
        <v>3800</v>
      </c>
      <c r="H224" s="520" t="str">
        <f>IFERROR(VLOOKUP(G224,'Cadastro de assessores'!A:B,2,FALSE),"Não Cadastrado")</f>
        <v>17679</v>
      </c>
      <c r="I224" s="520"/>
      <c r="J224" s="51" t="s">
        <v>186</v>
      </c>
      <c r="K224" s="520" t="s">
        <v>2540</v>
      </c>
      <c r="L224" s="608">
        <v>44167.0</v>
      </c>
      <c r="M224" s="608">
        <v>44167.0</v>
      </c>
      <c r="N224" s="608">
        <v>44229.0</v>
      </c>
      <c r="O224" s="520" t="s">
        <v>3813</v>
      </c>
      <c r="P224" s="602">
        <v>0.025</v>
      </c>
      <c r="Q224" s="609" t="s">
        <v>4477</v>
      </c>
      <c r="R224" s="603"/>
      <c r="S224" s="520" t="str">
        <f t="shared" si="22"/>
        <v>Não Qualificado</v>
      </c>
      <c r="T224" s="564" t="s">
        <v>113</v>
      </c>
      <c r="U224" s="564" t="s">
        <v>4213</v>
      </c>
      <c r="V224" s="564" t="s">
        <v>3647</v>
      </c>
      <c r="W224" s="604" t="s">
        <v>3803</v>
      </c>
      <c r="X224" s="604" t="s">
        <v>3803</v>
      </c>
      <c r="Y224" s="604" t="s">
        <v>3803</v>
      </c>
      <c r="Z224" s="604" t="s">
        <v>3803</v>
      </c>
      <c r="AA224" s="604" t="s">
        <v>3803</v>
      </c>
      <c r="AB224" s="604" t="s">
        <v>3803</v>
      </c>
      <c r="AC224" s="604" t="s">
        <v>3803</v>
      </c>
      <c r="AD224" s="604" t="s">
        <v>3803</v>
      </c>
      <c r="AE224" s="604" t="s">
        <v>3803</v>
      </c>
      <c r="AF224" s="604" t="s">
        <v>3803</v>
      </c>
      <c r="AG224" s="604" t="s">
        <v>3803</v>
      </c>
      <c r="AH224" s="604" t="s">
        <v>3803</v>
      </c>
      <c r="AI224" s="604" t="s">
        <v>3803</v>
      </c>
      <c r="AJ224" s="604" t="s">
        <v>3803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2543</v>
      </c>
      <c r="BE224" s="448" t="s">
        <v>2543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82" t="s">
        <v>3793</v>
      </c>
      <c r="B225" s="78" t="s">
        <v>1199</v>
      </c>
      <c r="C225" s="634" t="s">
        <v>4478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6" t="s">
        <v>111</v>
      </c>
      <c r="K225" s="510" t="s">
        <v>111</v>
      </c>
      <c r="L225" s="613">
        <v>44615.0</v>
      </c>
      <c r="M225" s="613">
        <v>44615.0</v>
      </c>
      <c r="N225" s="564"/>
      <c r="O225" s="564" t="s">
        <v>3801</v>
      </c>
      <c r="P225" s="566">
        <v>0.015</v>
      </c>
      <c r="Q225" s="504" t="s">
        <v>4479</v>
      </c>
      <c r="R225" s="603"/>
      <c r="S225" s="520" t="str">
        <f t="shared" si="22"/>
        <v>Não Qualificado</v>
      </c>
      <c r="T225" s="564" t="s">
        <v>113</v>
      </c>
      <c r="U225" s="520" t="s">
        <v>2629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82" t="s">
        <v>3793</v>
      </c>
      <c r="B226" s="78" t="s">
        <v>3709</v>
      </c>
      <c r="C226" s="610" t="s">
        <v>4480</v>
      </c>
      <c r="D226" s="510">
        <v>4847953.0</v>
      </c>
      <c r="E226" s="510" t="s">
        <v>18</v>
      </c>
      <c r="F226" s="510" t="s">
        <v>29</v>
      </c>
      <c r="G226" s="510" t="s">
        <v>2780</v>
      </c>
      <c r="H226" s="510" t="str">
        <f>IFERROR(VLOOKUP(G226,'Cadastro de assessores'!A:B,2,FALSE),"Não Cadastrado")</f>
        <v>18236</v>
      </c>
      <c r="I226" s="510"/>
      <c r="J226" s="46" t="s">
        <v>111</v>
      </c>
      <c r="K226" s="510" t="s">
        <v>111</v>
      </c>
      <c r="L226" s="600">
        <v>44294.0</v>
      </c>
      <c r="M226" s="600">
        <v>44294.0</v>
      </c>
      <c r="N226" s="520"/>
      <c r="O226" s="520" t="s">
        <v>4481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365</v>
      </c>
      <c r="U226" s="520" t="s">
        <v>2568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2577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82" t="s">
        <v>3793</v>
      </c>
      <c r="B227" s="78" t="s">
        <v>4482</v>
      </c>
      <c r="C227" s="634" t="s">
        <v>4483</v>
      </c>
      <c r="D227" s="564">
        <v>3029846.0</v>
      </c>
      <c r="E227" s="510" t="s">
        <v>18</v>
      </c>
      <c r="F227" s="599" t="s">
        <v>19</v>
      </c>
      <c r="G227" s="510" t="s">
        <v>4125</v>
      </c>
      <c r="H227" s="510" t="str">
        <f>IFERROR(VLOOKUP(G227,'Cadastro de assessores'!A:B,2,FALSE),"Não Cadastrado")</f>
        <v>14294</v>
      </c>
      <c r="I227" s="510"/>
      <c r="J227" s="51" t="s">
        <v>147</v>
      </c>
      <c r="K227" s="520" t="s">
        <v>111</v>
      </c>
      <c r="L227" s="600">
        <v>44460.0</v>
      </c>
      <c r="M227" s="600">
        <v>44469.0</v>
      </c>
      <c r="N227" s="564"/>
      <c r="O227" s="564" t="s">
        <v>3797</v>
      </c>
      <c r="P227" s="618">
        <v>0.02</v>
      </c>
      <c r="Q227" s="223" t="s">
        <v>4484</v>
      </c>
      <c r="R227" s="603"/>
      <c r="S227" s="520" t="str">
        <f t="shared" si="22"/>
        <v>Não Qualificado</v>
      </c>
      <c r="T227" s="564" t="s">
        <v>113</v>
      </c>
      <c r="U227" s="564" t="s">
        <v>4485</v>
      </c>
      <c r="V227" s="564" t="s">
        <v>46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2543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82" t="s">
        <v>3793</v>
      </c>
      <c r="B228" s="78" t="s">
        <v>1202</v>
      </c>
      <c r="C228" s="606" t="s">
        <v>1200</v>
      </c>
      <c r="D228" s="520">
        <v>4793812.0</v>
      </c>
      <c r="E228" s="510" t="s">
        <v>18</v>
      </c>
      <c r="F228" s="510" t="s">
        <v>29</v>
      </c>
      <c r="G228" s="510" t="s">
        <v>167</v>
      </c>
      <c r="H228" s="510">
        <f>IFERROR(VLOOKUP(G228,'Cadastro de assessores'!A:B,2,FALSE),"Não Cadastrado")</f>
        <v>12344</v>
      </c>
      <c r="I228" s="510"/>
      <c r="J228" s="51" t="s">
        <v>3796</v>
      </c>
      <c r="K228" s="510" t="s">
        <v>111</v>
      </c>
      <c r="L228" s="600">
        <v>44217.0</v>
      </c>
      <c r="M228" s="600">
        <v>44217.0</v>
      </c>
      <c r="N228" s="520"/>
      <c r="O228" s="520" t="s">
        <v>4320</v>
      </c>
      <c r="P228" s="602">
        <v>0.002</v>
      </c>
      <c r="Q228" s="609" t="s">
        <v>4486</v>
      </c>
      <c r="R228" s="603"/>
      <c r="S228" s="520" t="str">
        <f t="shared" si="22"/>
        <v>Não Qualificado</v>
      </c>
      <c r="T228" s="520" t="s">
        <v>365</v>
      </c>
      <c r="U228" s="520" t="s">
        <v>2568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82" t="s">
        <v>3793</v>
      </c>
      <c r="B229" s="78" t="s">
        <v>1202</v>
      </c>
      <c r="C229" s="606" t="s">
        <v>1200</v>
      </c>
      <c r="D229" s="520">
        <v>4783402.0</v>
      </c>
      <c r="E229" s="510" t="s">
        <v>18</v>
      </c>
      <c r="F229" s="510" t="s">
        <v>29</v>
      </c>
      <c r="G229" s="510" t="s">
        <v>167</v>
      </c>
      <c r="H229" s="510">
        <f>IFERROR(VLOOKUP(G229,'Cadastro de assessores'!A:B,2,FALSE),"Não Cadastrado")</f>
        <v>12344</v>
      </c>
      <c r="I229" s="510"/>
      <c r="J229" s="51" t="s">
        <v>3796</v>
      </c>
      <c r="K229" s="520" t="s">
        <v>111</v>
      </c>
      <c r="L229" s="600">
        <v>44218.0</v>
      </c>
      <c r="M229" s="600">
        <v>44218.0</v>
      </c>
      <c r="N229" s="520"/>
      <c r="O229" s="520" t="s">
        <v>3801</v>
      </c>
      <c r="P229" s="602">
        <v>0.015</v>
      </c>
      <c r="Q229" s="609"/>
      <c r="R229" s="603"/>
      <c r="S229" s="520" t="str">
        <f t="shared" si="22"/>
        <v/>
      </c>
      <c r="T229" s="520" t="s">
        <v>365</v>
      </c>
      <c r="U229" s="520" t="s">
        <v>2568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82" t="s">
        <v>3793</v>
      </c>
      <c r="B230" s="78" t="s">
        <v>1205</v>
      </c>
      <c r="C230" s="562" t="s">
        <v>4487</v>
      </c>
      <c r="D230" s="612">
        <v>8392987.0</v>
      </c>
      <c r="E230" s="510" t="s">
        <v>18</v>
      </c>
      <c r="F230" s="510" t="s">
        <v>29</v>
      </c>
      <c r="G230" s="510" t="s">
        <v>167</v>
      </c>
      <c r="H230" s="599">
        <f>IFERROR(VLOOKUP(G230,'Cadastro de assessores'!A:B,2,FALSE),"Não Cadastrado")</f>
        <v>12344</v>
      </c>
      <c r="I230" s="599"/>
      <c r="J230" s="51" t="s">
        <v>3796</v>
      </c>
      <c r="K230" s="510" t="s">
        <v>111</v>
      </c>
      <c r="L230" s="600">
        <v>44669.0</v>
      </c>
      <c r="M230" s="600">
        <v>44670.0</v>
      </c>
      <c r="N230" s="564"/>
      <c r="O230" s="564" t="s">
        <v>3807</v>
      </c>
      <c r="P230" s="602">
        <v>0.007</v>
      </c>
      <c r="Q230" s="480" t="s">
        <v>4488</v>
      </c>
      <c r="R230" s="603"/>
      <c r="S230" s="520" t="str">
        <f t="shared" si="22"/>
        <v/>
      </c>
      <c r="T230" s="520" t="s">
        <v>113</v>
      </c>
      <c r="U230" s="520" t="s">
        <v>2568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82" t="s">
        <v>3793</v>
      </c>
      <c r="B231" s="78" t="s">
        <v>4489</v>
      </c>
      <c r="C231" s="562" t="s">
        <v>4490</v>
      </c>
      <c r="D231" s="599">
        <v>4423520.0</v>
      </c>
      <c r="E231" s="510" t="s">
        <v>18</v>
      </c>
      <c r="F231" s="599" t="s">
        <v>29</v>
      </c>
      <c r="G231" s="599" t="s">
        <v>2907</v>
      </c>
      <c r="H231" s="599" t="str">
        <f>IFERROR(VLOOKUP(G231,'Cadastro de assessores'!A:B,2,FALSE),"Não Cadastrado")</f>
        <v>13444</v>
      </c>
      <c r="I231" s="599"/>
      <c r="J231" s="46" t="s">
        <v>111</v>
      </c>
      <c r="K231" s="510" t="s">
        <v>111</v>
      </c>
      <c r="L231" s="600">
        <v>44372.0</v>
      </c>
      <c r="M231" s="600">
        <v>44372.0</v>
      </c>
      <c r="N231" s="564"/>
      <c r="O231" s="564" t="s">
        <v>4010</v>
      </c>
      <c r="P231" s="602">
        <v>0.02</v>
      </c>
      <c r="Q231" s="480"/>
      <c r="R231" s="603"/>
      <c r="S231" s="520" t="str">
        <f t="shared" si="22"/>
        <v/>
      </c>
      <c r="T231" s="564" t="s">
        <v>365</v>
      </c>
      <c r="U231" s="564" t="s">
        <v>4011</v>
      </c>
      <c r="V231" s="564" t="s">
        <v>46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82" t="s">
        <v>3793</v>
      </c>
      <c r="B232" s="78" t="s">
        <v>1208</v>
      </c>
      <c r="C232" s="606" t="s">
        <v>1206</v>
      </c>
      <c r="D232" s="520">
        <v>8765907.0</v>
      </c>
      <c r="E232" s="520" t="s">
        <v>18</v>
      </c>
      <c r="F232" s="520" t="s">
        <v>19</v>
      </c>
      <c r="G232" s="520" t="s">
        <v>83</v>
      </c>
      <c r="H232" s="510" t="str">
        <f>IFERROR(VLOOKUP(G232,'Cadastro de assessores'!A:B,2,FALSE),"Não Cadastrado")</f>
        <v>18890</v>
      </c>
      <c r="I232" s="510"/>
      <c r="J232" s="51" t="s">
        <v>3796</v>
      </c>
      <c r="K232" s="520" t="s">
        <v>111</v>
      </c>
      <c r="L232" s="608">
        <v>44721.0</v>
      </c>
      <c r="M232" s="608">
        <v>44727.0</v>
      </c>
      <c r="N232" s="608"/>
      <c r="O232" s="520" t="s">
        <v>3809</v>
      </c>
      <c r="P232" s="602">
        <v>0.012</v>
      </c>
      <c r="Q232" s="609" t="s">
        <v>4491</v>
      </c>
      <c r="R232" s="603"/>
      <c r="S232" s="520"/>
      <c r="T232" s="520" t="s">
        <v>113</v>
      </c>
      <c r="U232" s="520" t="s">
        <v>2629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82" t="s">
        <v>3793</v>
      </c>
      <c r="B233" s="78" t="s">
        <v>4492</v>
      </c>
      <c r="C233" s="634" t="s">
        <v>4493</v>
      </c>
      <c r="D233" s="599">
        <v>6519491.0</v>
      </c>
      <c r="E233" s="510" t="s">
        <v>18</v>
      </c>
      <c r="F233" s="599" t="s">
        <v>19</v>
      </c>
      <c r="G233" s="510" t="s">
        <v>257</v>
      </c>
      <c r="H233" s="599" t="str">
        <f>IFERROR(VLOOKUP(G233,'Cadastro de assessores'!A:B,2,FALSE),"Não Cadastrado")</f>
        <v>18009</v>
      </c>
      <c r="I233" s="599"/>
      <c r="J233" s="51" t="s">
        <v>3796</v>
      </c>
      <c r="K233" s="520" t="s">
        <v>2577</v>
      </c>
      <c r="L233" s="520" t="s">
        <v>2577</v>
      </c>
      <c r="M233" s="629" t="s">
        <v>2576</v>
      </c>
      <c r="N233" s="564"/>
      <c r="O233" s="564" t="s">
        <v>3809</v>
      </c>
      <c r="P233" s="602">
        <v>0.012</v>
      </c>
      <c r="Q233" s="223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113</v>
      </c>
      <c r="U233" s="520" t="s">
        <v>2818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2543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82" t="s">
        <v>3793</v>
      </c>
      <c r="B234" s="78" t="s">
        <v>4494</v>
      </c>
      <c r="C234" s="562" t="s">
        <v>4495</v>
      </c>
      <c r="D234" s="564">
        <v>3452038.0</v>
      </c>
      <c r="E234" s="510" t="s">
        <v>18</v>
      </c>
      <c r="F234" s="510" t="s">
        <v>19</v>
      </c>
      <c r="G234" s="564" t="s">
        <v>214</v>
      </c>
      <c r="H234" s="510" t="str">
        <f>IFERROR(VLOOKUP(G234,'Cadastro de assessores'!A:B,2,FALSE),"Não Cadastrado")</f>
        <v>17831</v>
      </c>
      <c r="I234" s="510"/>
      <c r="J234" s="51" t="s">
        <v>186</v>
      </c>
      <c r="K234" s="510" t="s">
        <v>111</v>
      </c>
      <c r="L234" s="600">
        <v>44698.0</v>
      </c>
      <c r="M234" s="600">
        <v>44698.0</v>
      </c>
      <c r="N234" s="565">
        <v>44834.0</v>
      </c>
      <c r="O234" s="564" t="s">
        <v>3809</v>
      </c>
      <c r="P234" s="602">
        <v>0.012</v>
      </c>
      <c r="Q234" s="641" t="s">
        <v>4496</v>
      </c>
      <c r="R234" s="603"/>
      <c r="S234" s="520" t="str">
        <f t="shared" si="23"/>
        <v/>
      </c>
      <c r="T234" s="520" t="s">
        <v>113</v>
      </c>
      <c r="U234" s="520" t="s">
        <v>2629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82" t="s">
        <v>3793</v>
      </c>
      <c r="B235" s="78" t="s">
        <v>1214</v>
      </c>
      <c r="C235" s="606" t="s">
        <v>1212</v>
      </c>
      <c r="D235" s="520">
        <v>4750693.0</v>
      </c>
      <c r="E235" s="510" t="s">
        <v>18</v>
      </c>
      <c r="F235" s="510" t="s">
        <v>29</v>
      </c>
      <c r="G235" s="510" t="s">
        <v>2191</v>
      </c>
      <c r="H235" s="510" t="str">
        <f>IFERROR(VLOOKUP(G235,'Cadastro de assessores'!A:B,2,FALSE),"Não Cadastrado")</f>
        <v>18256</v>
      </c>
      <c r="I235" s="510"/>
      <c r="J235" s="51" t="s">
        <v>3796</v>
      </c>
      <c r="K235" s="510" t="s">
        <v>111</v>
      </c>
      <c r="L235" s="600">
        <v>44228.0</v>
      </c>
      <c r="M235" s="600">
        <v>44166.0</v>
      </c>
      <c r="N235" s="520"/>
      <c r="O235" s="520" t="s">
        <v>4497</v>
      </c>
      <c r="P235" s="602">
        <v>0.012</v>
      </c>
      <c r="Q235" s="609"/>
      <c r="R235" s="603"/>
      <c r="S235" s="520" t="str">
        <f t="shared" si="23"/>
        <v/>
      </c>
      <c r="T235" s="520" t="s">
        <v>113</v>
      </c>
      <c r="U235" s="520" t="s">
        <v>3099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82" t="s">
        <v>3793</v>
      </c>
      <c r="B236" s="78" t="s">
        <v>4498</v>
      </c>
      <c r="C236" s="606" t="s">
        <v>4499</v>
      </c>
      <c r="D236" s="520">
        <v>4744608.0</v>
      </c>
      <c r="E236" s="510" t="s">
        <v>18</v>
      </c>
      <c r="F236" s="510" t="s">
        <v>29</v>
      </c>
      <c r="G236" s="510" t="s">
        <v>295</v>
      </c>
      <c r="H236" s="510">
        <f>IFERROR(VLOOKUP(G236,'Cadastro de assessores'!A:B,2,FALSE),"Não Cadastrado")</f>
        <v>12359</v>
      </c>
      <c r="I236" s="510"/>
      <c r="J236" s="51" t="s">
        <v>186</v>
      </c>
      <c r="K236" s="510" t="s">
        <v>111</v>
      </c>
      <c r="L236" s="600">
        <v>44218.0</v>
      </c>
      <c r="M236" s="600">
        <v>44218.0</v>
      </c>
      <c r="N236" s="607">
        <v>44887.0</v>
      </c>
      <c r="O236" s="520" t="s">
        <v>3797</v>
      </c>
      <c r="P236" s="602">
        <v>0.02</v>
      </c>
      <c r="Q236" s="609" t="s">
        <v>4500</v>
      </c>
      <c r="R236" s="603"/>
      <c r="S236" s="520" t="str">
        <f t="shared" si="23"/>
        <v/>
      </c>
      <c r="T236" s="520" t="s">
        <v>113</v>
      </c>
      <c r="U236" s="520" t="s">
        <v>2568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82" t="s">
        <v>3793</v>
      </c>
      <c r="B237" s="78" t="s">
        <v>1222</v>
      </c>
      <c r="C237" s="606" t="s">
        <v>4501</v>
      </c>
      <c r="D237" s="520">
        <v>6164897.0</v>
      </c>
      <c r="E237" s="510" t="s">
        <v>18</v>
      </c>
      <c r="F237" s="510" t="s">
        <v>29</v>
      </c>
      <c r="G237" s="510" t="s">
        <v>295</v>
      </c>
      <c r="H237" s="510">
        <f>IFERROR(VLOOKUP(G237,'Cadastro de assessores'!A:B,2,FALSE),"Não Cadastrado")</f>
        <v>12359</v>
      </c>
      <c r="I237" s="510"/>
      <c r="J237" s="51" t="s">
        <v>3796</v>
      </c>
      <c r="K237" s="510"/>
      <c r="L237" s="600"/>
      <c r="M237" s="600">
        <v>44845.0</v>
      </c>
      <c r="N237" s="520"/>
      <c r="O237" s="520" t="s">
        <v>3807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82" t="s">
        <v>3793</v>
      </c>
      <c r="B238" s="78" t="s">
        <v>4502</v>
      </c>
      <c r="C238" s="606" t="s">
        <v>4503</v>
      </c>
      <c r="D238" s="520">
        <v>8424056.0</v>
      </c>
      <c r="E238" s="510" t="s">
        <v>56</v>
      </c>
      <c r="F238" s="510" t="s">
        <v>29</v>
      </c>
      <c r="G238" s="510" t="s">
        <v>4143</v>
      </c>
      <c r="H238" s="510">
        <f>IFERROR(VLOOKUP(G238,'Cadastro de assessores'!A:B,2,FALSE),"Não Cadastrado")</f>
        <v>12352</v>
      </c>
      <c r="I238" s="510"/>
      <c r="J238" s="51" t="s">
        <v>3796</v>
      </c>
      <c r="K238" s="510" t="s">
        <v>111</v>
      </c>
      <c r="L238" s="613">
        <v>44665.0</v>
      </c>
      <c r="M238" s="613">
        <v>44673.0</v>
      </c>
      <c r="N238" s="520"/>
      <c r="O238" s="520" t="s">
        <v>3809</v>
      </c>
      <c r="P238" s="602">
        <v>0.007</v>
      </c>
      <c r="Q238" s="522" t="s">
        <v>4504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113</v>
      </c>
      <c r="U238" s="520" t="s">
        <v>2918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82" t="s">
        <v>3793</v>
      </c>
      <c r="B239" s="78" t="s">
        <v>4505</v>
      </c>
      <c r="C239" s="606" t="s">
        <v>4506</v>
      </c>
      <c r="D239" s="520">
        <v>2009210.0</v>
      </c>
      <c r="E239" s="510" t="s">
        <v>18</v>
      </c>
      <c r="F239" s="510" t="s">
        <v>29</v>
      </c>
      <c r="G239" s="510" t="s">
        <v>3678</v>
      </c>
      <c r="H239" s="510" t="str">
        <f>IFERROR(VLOOKUP(G239,'Cadastro de assessores'!A:B,2,FALSE),"Não Cadastrado")</f>
        <v>19352</v>
      </c>
      <c r="I239" s="510"/>
      <c r="J239" s="46" t="s">
        <v>111</v>
      </c>
      <c r="K239" s="510" t="s">
        <v>111</v>
      </c>
      <c r="L239" s="600">
        <v>43775.0</v>
      </c>
      <c r="M239" s="600">
        <v>43775.0</v>
      </c>
      <c r="N239" s="520"/>
      <c r="O239" s="520" t="s">
        <v>3813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113</v>
      </c>
      <c r="U239" s="520" t="s">
        <v>2600</v>
      </c>
      <c r="V239" s="520" t="s">
        <v>29</v>
      </c>
      <c r="W239" s="604" t="s">
        <v>4507</v>
      </c>
      <c r="X239" s="604"/>
      <c r="Y239" s="604" t="s">
        <v>4508</v>
      </c>
      <c r="Z239" s="604" t="s">
        <v>4509</v>
      </c>
      <c r="AA239" s="604" t="s">
        <v>4510</v>
      </c>
      <c r="AB239" s="604" t="s">
        <v>4511</v>
      </c>
      <c r="AC239" s="604" t="s">
        <v>4512</v>
      </c>
      <c r="AD239" s="604" t="s">
        <v>4513</v>
      </c>
      <c r="AE239" s="604" t="s">
        <v>4514</v>
      </c>
      <c r="AF239" s="604" t="s">
        <v>4515</v>
      </c>
      <c r="AG239" s="604" t="s">
        <v>4516</v>
      </c>
      <c r="AH239" s="604" t="s">
        <v>4517</v>
      </c>
      <c r="AI239" s="604" t="s">
        <v>4518</v>
      </c>
      <c r="AJ239" s="604" t="s">
        <v>4519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82" t="s">
        <v>3793</v>
      </c>
      <c r="B240" s="78" t="s">
        <v>4520</v>
      </c>
      <c r="C240" s="606" t="s">
        <v>4521</v>
      </c>
      <c r="D240" s="520">
        <v>480281.0</v>
      </c>
      <c r="E240" s="520" t="s">
        <v>18</v>
      </c>
      <c r="F240" s="520" t="s">
        <v>29</v>
      </c>
      <c r="G240" s="520" t="s">
        <v>4289</v>
      </c>
      <c r="H240" s="520" t="str">
        <f>IFERROR(VLOOKUP(G240,'Cadastro de assessores'!A:B,2,FALSE),"Não Cadastrado")</f>
        <v>12846</v>
      </c>
      <c r="I240" s="520"/>
      <c r="J240" s="51" t="s">
        <v>186</v>
      </c>
      <c r="K240" s="520" t="s">
        <v>2540</v>
      </c>
      <c r="L240" s="608">
        <v>44166.0</v>
      </c>
      <c r="M240" s="608">
        <v>44166.0</v>
      </c>
      <c r="N240" s="608">
        <v>44378.0</v>
      </c>
      <c r="O240" s="520" t="s">
        <v>3801</v>
      </c>
      <c r="P240" s="602">
        <v>0.005</v>
      </c>
      <c r="Q240" s="609" t="s">
        <v>4290</v>
      </c>
      <c r="R240" s="603"/>
      <c r="S240" s="520" t="str">
        <f t="shared" si="24"/>
        <v/>
      </c>
      <c r="T240" s="520" t="s">
        <v>113</v>
      </c>
      <c r="U240" s="520" t="s">
        <v>2591</v>
      </c>
      <c r="V240" s="520" t="s">
        <v>29</v>
      </c>
      <c r="W240" s="604" t="s">
        <v>3803</v>
      </c>
      <c r="X240" s="604" t="s">
        <v>3803</v>
      </c>
      <c r="Y240" s="604" t="s">
        <v>3803</v>
      </c>
      <c r="Z240" s="604" t="s">
        <v>3803</v>
      </c>
      <c r="AA240" s="604" t="s">
        <v>3803</v>
      </c>
      <c r="AB240" s="604" t="s">
        <v>3803</v>
      </c>
      <c r="AC240" s="604" t="s">
        <v>3803</v>
      </c>
      <c r="AD240" s="604" t="s">
        <v>3803</v>
      </c>
      <c r="AE240" s="604" t="s">
        <v>3803</v>
      </c>
      <c r="AF240" s="604" t="s">
        <v>3803</v>
      </c>
      <c r="AG240" s="604" t="s">
        <v>3803</v>
      </c>
      <c r="AH240" s="604" t="s">
        <v>3803</v>
      </c>
      <c r="AI240" s="604" t="s">
        <v>3803</v>
      </c>
      <c r="AJ240" s="604" t="s">
        <v>3803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2543</v>
      </c>
      <c r="BE240" s="448" t="s">
        <v>2543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82" t="s">
        <v>3793</v>
      </c>
      <c r="B241" s="78" t="s">
        <v>1244</v>
      </c>
      <c r="C241" s="606" t="s">
        <v>4522</v>
      </c>
      <c r="D241" s="656">
        <v>9183025.0</v>
      </c>
      <c r="E241" s="510" t="s">
        <v>18</v>
      </c>
      <c r="F241" s="510" t="s">
        <v>19</v>
      </c>
      <c r="G241" s="510" t="s">
        <v>83</v>
      </c>
      <c r="H241" s="520" t="str">
        <f>IFERROR(VLOOKUP(G241,'Cadastro de assessores'!A:B,2,FALSE),"Não Cadastrado")</f>
        <v>18890</v>
      </c>
      <c r="I241" s="520"/>
      <c r="J241" s="51" t="s">
        <v>3796</v>
      </c>
      <c r="K241" s="657" t="s">
        <v>147</v>
      </c>
      <c r="L241" s="657" t="s">
        <v>2577</v>
      </c>
      <c r="M241" s="658">
        <v>44806.0</v>
      </c>
      <c r="N241" s="520"/>
      <c r="O241" s="520" t="s">
        <v>3809</v>
      </c>
      <c r="P241" s="602">
        <v>0.012</v>
      </c>
      <c r="Q241" s="609" t="s">
        <v>3905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82" t="s">
        <v>3793</v>
      </c>
      <c r="B242" s="78" t="s">
        <v>1251</v>
      </c>
      <c r="C242" s="606" t="s">
        <v>4523</v>
      </c>
      <c r="D242" s="656">
        <v>2278886.0</v>
      </c>
      <c r="E242" s="510" t="s">
        <v>18</v>
      </c>
      <c r="F242" s="510" t="s">
        <v>19</v>
      </c>
      <c r="G242" s="510" t="s">
        <v>1784</v>
      </c>
      <c r="H242" s="510"/>
      <c r="I242" s="510"/>
      <c r="J242" s="51" t="s">
        <v>3796</v>
      </c>
      <c r="K242" s="510"/>
      <c r="L242" s="658"/>
      <c r="M242" s="600">
        <v>44950.0</v>
      </c>
      <c r="N242" s="520"/>
      <c r="O242" s="520" t="s">
        <v>3797</v>
      </c>
      <c r="P242" s="602">
        <v>0.02</v>
      </c>
      <c r="Q242" s="609"/>
      <c r="R242" s="603"/>
      <c r="S242" s="520"/>
      <c r="T242" s="520"/>
      <c r="U242" s="520"/>
      <c r="V242" s="520" t="s">
        <v>1101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82" t="s">
        <v>3793</v>
      </c>
      <c r="B243" s="78" t="s">
        <v>3042</v>
      </c>
      <c r="C243" s="606" t="s">
        <v>3039</v>
      </c>
      <c r="D243" s="656">
        <v>4064668.0</v>
      </c>
      <c r="E243" s="510" t="s">
        <v>18</v>
      </c>
      <c r="F243" s="510" t="s">
        <v>29</v>
      </c>
      <c r="G243" s="510" t="s">
        <v>2582</v>
      </c>
      <c r="H243" s="510" t="str">
        <f>IFERROR(VLOOKUP(G243,'Cadastro de assessores'!A:B,2,FALSE),"Não Cadastrado")</f>
        <v>18836</v>
      </c>
      <c r="I243" s="510"/>
      <c r="J243" s="46" t="s">
        <v>111</v>
      </c>
      <c r="K243" s="510" t="s">
        <v>111</v>
      </c>
      <c r="L243" s="658">
        <v>44277.0</v>
      </c>
      <c r="M243" s="658">
        <v>44285.0</v>
      </c>
      <c r="N243" s="520"/>
      <c r="O243" s="520" t="s">
        <v>3801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113</v>
      </c>
      <c r="U243" s="520" t="s">
        <v>2641</v>
      </c>
      <c r="V243" s="520" t="s">
        <v>783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82" t="s">
        <v>3793</v>
      </c>
      <c r="B244" s="78" t="s">
        <v>4524</v>
      </c>
      <c r="C244" s="606" t="s">
        <v>4525</v>
      </c>
      <c r="D244" s="627">
        <v>6113871.0</v>
      </c>
      <c r="E244" s="510" t="s">
        <v>18</v>
      </c>
      <c r="F244" s="510" t="s">
        <v>19</v>
      </c>
      <c r="G244" s="510" t="s">
        <v>257</v>
      </c>
      <c r="H244" s="510"/>
      <c r="I244" s="510"/>
      <c r="J244" s="51" t="s">
        <v>3796</v>
      </c>
      <c r="K244" s="520"/>
      <c r="L244" s="601"/>
      <c r="M244" s="601">
        <v>44916.0</v>
      </c>
      <c r="N244" s="520"/>
      <c r="O244" s="520" t="s">
        <v>3801</v>
      </c>
      <c r="P244" s="602">
        <v>0.015</v>
      </c>
      <c r="Q244" s="633"/>
      <c r="R244" s="603"/>
      <c r="S244" s="520"/>
      <c r="T244" s="520"/>
      <c r="U244" s="520"/>
      <c r="V244" s="520" t="s">
        <v>698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82" t="s">
        <v>3793</v>
      </c>
      <c r="B245" s="78" t="s">
        <v>4526</v>
      </c>
      <c r="C245" s="606" t="s">
        <v>4527</v>
      </c>
      <c r="D245" s="520">
        <v>4416789.0</v>
      </c>
      <c r="E245" s="510" t="s">
        <v>56</v>
      </c>
      <c r="F245" s="510" t="s">
        <v>29</v>
      </c>
      <c r="G245" s="510" t="s">
        <v>4060</v>
      </c>
      <c r="H245" s="510" t="str">
        <f>IFERROR(VLOOKUP(G245,'Cadastro de assessores'!A:B,2,FALSE),"Não Cadastrado")</f>
        <v>17243</v>
      </c>
      <c r="I245" s="510"/>
      <c r="J245" s="51" t="s">
        <v>3796</v>
      </c>
      <c r="K245" s="520" t="s">
        <v>147</v>
      </c>
      <c r="L245" s="601">
        <v>44127.0</v>
      </c>
      <c r="M245" s="601">
        <v>44130.0</v>
      </c>
      <c r="N245" s="520"/>
      <c r="O245" s="520" t="s">
        <v>3801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113</v>
      </c>
      <c r="U245" s="520" t="s">
        <v>2568</v>
      </c>
      <c r="V245" s="520" t="s">
        <v>29</v>
      </c>
      <c r="W245" s="604" t="s">
        <v>3803</v>
      </c>
      <c r="X245" s="604" t="s">
        <v>3803</v>
      </c>
      <c r="Y245" s="604" t="s">
        <v>3803</v>
      </c>
      <c r="Z245" s="604" t="s">
        <v>3803</v>
      </c>
      <c r="AA245" s="604" t="s">
        <v>3803</v>
      </c>
      <c r="AB245" s="604" t="s">
        <v>3803</v>
      </c>
      <c r="AC245" s="604" t="s">
        <v>3803</v>
      </c>
      <c r="AD245" s="604" t="s">
        <v>3803</v>
      </c>
      <c r="AE245" s="604" t="s">
        <v>3803</v>
      </c>
      <c r="AF245" s="604" t="s">
        <v>3803</v>
      </c>
      <c r="AG245" s="604" t="s">
        <v>3803</v>
      </c>
      <c r="AH245" s="604" t="s">
        <v>3803</v>
      </c>
      <c r="AI245" s="604" t="s">
        <v>4528</v>
      </c>
      <c r="AJ245" s="604" t="s">
        <v>4529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82" t="s">
        <v>3793</v>
      </c>
      <c r="B246" s="78" t="s">
        <v>4530</v>
      </c>
      <c r="C246" s="634" t="s">
        <v>4531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1" t="s">
        <v>3796</v>
      </c>
      <c r="K246" s="520" t="s">
        <v>147</v>
      </c>
      <c r="L246" s="632" t="s">
        <v>2577</v>
      </c>
      <c r="M246" s="613">
        <v>44816.0</v>
      </c>
      <c r="N246" s="564"/>
      <c r="O246" s="564" t="s">
        <v>3809</v>
      </c>
      <c r="P246" s="602">
        <v>0.012</v>
      </c>
      <c r="Q246" s="480" t="s">
        <v>4532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82" t="s">
        <v>3793</v>
      </c>
      <c r="B247" s="78" t="s">
        <v>1262</v>
      </c>
      <c r="C247" s="634" t="s">
        <v>4533</v>
      </c>
      <c r="D247" s="599">
        <v>6852608.0</v>
      </c>
      <c r="E247" s="510" t="s">
        <v>18</v>
      </c>
      <c r="F247" s="599" t="s">
        <v>19</v>
      </c>
      <c r="G247" s="510" t="s">
        <v>257</v>
      </c>
      <c r="H247" s="510" t="str">
        <f>IFERROR(VLOOKUP(G247,'Cadastro de assessores'!A:B,2,FALSE),"Não Cadastrado")</f>
        <v>18009</v>
      </c>
      <c r="I247" s="510"/>
      <c r="J247" s="51" t="s">
        <v>3796</v>
      </c>
      <c r="K247" s="510" t="s">
        <v>111</v>
      </c>
      <c r="L247" s="613">
        <v>44736.0</v>
      </c>
      <c r="M247" s="613">
        <v>44739.0</v>
      </c>
      <c r="N247" s="564"/>
      <c r="O247" s="564" t="s">
        <v>3807</v>
      </c>
      <c r="P247" s="602">
        <v>0.007</v>
      </c>
      <c r="Q247" s="223" t="s">
        <v>4534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113</v>
      </c>
      <c r="U247" s="520" t="s">
        <v>2818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2543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82" t="s">
        <v>3793</v>
      </c>
      <c r="B248" s="78" t="s">
        <v>3065</v>
      </c>
      <c r="C248" s="606" t="s">
        <v>3063</v>
      </c>
      <c r="D248" s="510">
        <v>4898136.0</v>
      </c>
      <c r="E248" s="510" t="s">
        <v>2526</v>
      </c>
      <c r="F248" s="510" t="s">
        <v>29</v>
      </c>
      <c r="G248" s="510" t="s">
        <v>2526</v>
      </c>
      <c r="H248" s="510" t="str">
        <f>IFERROR(VLOOKUP(G248,'Cadastro de assessores'!A:B,2,FALSE),"Não Cadastrado")</f>
        <v>18986</v>
      </c>
      <c r="I248" s="510"/>
      <c r="J248" s="51" t="s">
        <v>3796</v>
      </c>
      <c r="K248" s="510" t="s">
        <v>111</v>
      </c>
      <c r="L248" s="600">
        <v>44257.0</v>
      </c>
      <c r="M248" s="600">
        <v>44263.0</v>
      </c>
      <c r="N248" s="520"/>
      <c r="O248" s="520" t="s">
        <v>3809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113</v>
      </c>
      <c r="U248" s="520" t="s">
        <v>2600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82" t="s">
        <v>3793</v>
      </c>
      <c r="B249" s="78" t="s">
        <v>1280</v>
      </c>
      <c r="C249" s="634" t="s">
        <v>4535</v>
      </c>
      <c r="D249" s="612">
        <v>447631.0</v>
      </c>
      <c r="E249" s="510" t="s">
        <v>18</v>
      </c>
      <c r="F249" s="599" t="s">
        <v>19</v>
      </c>
      <c r="G249" s="510" t="s">
        <v>83</v>
      </c>
      <c r="H249" s="510" t="str">
        <f>IFERROR(VLOOKUP(G249,'Cadastro de assessores'!A:B,2,FALSE),"Não Cadastrado")</f>
        <v>18890</v>
      </c>
      <c r="I249" s="510"/>
      <c r="J249" s="51" t="s">
        <v>3796</v>
      </c>
      <c r="K249" s="510" t="s">
        <v>111</v>
      </c>
      <c r="L249" s="565">
        <v>44476.0</v>
      </c>
      <c r="M249" s="565">
        <v>44473.0</v>
      </c>
      <c r="N249" s="564"/>
      <c r="O249" s="564" t="s">
        <v>3801</v>
      </c>
      <c r="P249" s="602">
        <v>0.015</v>
      </c>
      <c r="Q249" s="223" t="s">
        <v>3905</v>
      </c>
      <c r="R249" s="603"/>
      <c r="S249" s="520" t="str">
        <f t="shared" si="25"/>
        <v/>
      </c>
      <c r="T249" s="520" t="s">
        <v>113</v>
      </c>
      <c r="U249" s="520" t="s">
        <v>2818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82" t="s">
        <v>3793</v>
      </c>
      <c r="B250" s="78" t="s">
        <v>4536</v>
      </c>
      <c r="C250" s="606" t="s">
        <v>4537</v>
      </c>
      <c r="D250" s="520">
        <v>4396977.0</v>
      </c>
      <c r="E250" s="510" t="s">
        <v>18</v>
      </c>
      <c r="F250" s="510" t="s">
        <v>29</v>
      </c>
      <c r="G250" s="510" t="s">
        <v>2582</v>
      </c>
      <c r="H250" s="510" t="str">
        <f>IFERROR(VLOOKUP(G250,'Cadastro de assessores'!A:B,2,FALSE),"Não Cadastrado")</f>
        <v>18836</v>
      </c>
      <c r="I250" s="510"/>
      <c r="J250" s="51" t="s">
        <v>3796</v>
      </c>
      <c r="K250" s="520" t="s">
        <v>147</v>
      </c>
      <c r="L250" s="600">
        <v>44078.0</v>
      </c>
      <c r="M250" s="600">
        <v>44085.0</v>
      </c>
      <c r="N250" s="520"/>
      <c r="O250" s="520" t="s">
        <v>3797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113</v>
      </c>
      <c r="U250" s="520" t="s">
        <v>2897</v>
      </c>
      <c r="V250" s="520" t="s">
        <v>46</v>
      </c>
      <c r="W250" s="604" t="s">
        <v>3803</v>
      </c>
      <c r="X250" s="604" t="s">
        <v>3803</v>
      </c>
      <c r="Y250" s="604" t="s">
        <v>3803</v>
      </c>
      <c r="Z250" s="604" t="s">
        <v>3803</v>
      </c>
      <c r="AA250" s="604" t="s">
        <v>3803</v>
      </c>
      <c r="AB250" s="604" t="s">
        <v>3803</v>
      </c>
      <c r="AC250" s="604" t="s">
        <v>3803</v>
      </c>
      <c r="AD250" s="604" t="s">
        <v>3803</v>
      </c>
      <c r="AE250" s="604" t="s">
        <v>3803</v>
      </c>
      <c r="AF250" s="604" t="s">
        <v>3803</v>
      </c>
      <c r="AG250" s="604" t="s">
        <v>3803</v>
      </c>
      <c r="AH250" s="604" t="s">
        <v>4538</v>
      </c>
      <c r="AI250" s="604" t="s">
        <v>4539</v>
      </c>
      <c r="AJ250" s="604" t="s">
        <v>4540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82" t="s">
        <v>3793</v>
      </c>
      <c r="B251" s="78" t="s">
        <v>1284</v>
      </c>
      <c r="C251" s="606" t="s">
        <v>1281</v>
      </c>
      <c r="D251" s="520">
        <v>4551730.0</v>
      </c>
      <c r="E251" s="510" t="s">
        <v>18</v>
      </c>
      <c r="F251" s="510" t="s">
        <v>29</v>
      </c>
      <c r="G251" s="510" t="s">
        <v>295</v>
      </c>
      <c r="H251" s="510">
        <f>IFERROR(VLOOKUP(G251,'Cadastro de assessores'!A:B,2,FALSE),"Não Cadastrado")</f>
        <v>12359</v>
      </c>
      <c r="I251" s="510"/>
      <c r="J251" s="51" t="s">
        <v>3796</v>
      </c>
      <c r="K251" s="510" t="s">
        <v>111</v>
      </c>
      <c r="L251" s="600">
        <v>44138.0</v>
      </c>
      <c r="M251" s="600">
        <v>44138.0</v>
      </c>
      <c r="N251" s="520"/>
      <c r="O251" s="520" t="s">
        <v>3809</v>
      </c>
      <c r="P251" s="602">
        <v>0.012</v>
      </c>
      <c r="Q251" s="609" t="s">
        <v>3897</v>
      </c>
      <c r="R251" s="603"/>
      <c r="S251" s="520" t="str">
        <f t="shared" si="25"/>
        <v>Não Qualificado</v>
      </c>
      <c r="T251" s="520" t="s">
        <v>113</v>
      </c>
      <c r="U251" s="520" t="s">
        <v>3463</v>
      </c>
      <c r="V251" s="520" t="s">
        <v>29</v>
      </c>
      <c r="W251" s="604" t="s">
        <v>3803</v>
      </c>
      <c r="X251" s="604" t="s">
        <v>3803</v>
      </c>
      <c r="Y251" s="604" t="s">
        <v>3803</v>
      </c>
      <c r="Z251" s="604" t="s">
        <v>3803</v>
      </c>
      <c r="AA251" s="604" t="s">
        <v>3803</v>
      </c>
      <c r="AB251" s="604" t="s">
        <v>3803</v>
      </c>
      <c r="AC251" s="604" t="s">
        <v>3803</v>
      </c>
      <c r="AD251" s="604" t="s">
        <v>3803</v>
      </c>
      <c r="AE251" s="604" t="s">
        <v>3803</v>
      </c>
      <c r="AF251" s="604" t="s">
        <v>3803</v>
      </c>
      <c r="AG251" s="604" t="s">
        <v>3803</v>
      </c>
      <c r="AH251" s="604" t="s">
        <v>3803</v>
      </c>
      <c r="AI251" s="604" t="s">
        <v>4541</v>
      </c>
      <c r="AJ251" s="604" t="s">
        <v>4542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82" t="s">
        <v>3793</v>
      </c>
      <c r="B252" s="78" t="s">
        <v>4543</v>
      </c>
      <c r="C252" s="606" t="s">
        <v>4544</v>
      </c>
      <c r="D252" s="520">
        <v>4416642.0</v>
      </c>
      <c r="E252" s="510" t="s">
        <v>56</v>
      </c>
      <c r="F252" s="510" t="s">
        <v>29</v>
      </c>
      <c r="G252" s="510" t="s">
        <v>4060</v>
      </c>
      <c r="H252" s="510" t="str">
        <f>IFERROR(VLOOKUP(G252,'Cadastro de assessores'!A:B,2,FALSE),"Não Cadastrado")</f>
        <v>17243</v>
      </c>
      <c r="I252" s="510"/>
      <c r="J252" s="51" t="s">
        <v>3796</v>
      </c>
      <c r="K252" s="520" t="s">
        <v>111</v>
      </c>
      <c r="L252" s="600">
        <v>44069.0</v>
      </c>
      <c r="M252" s="600">
        <v>44074.0</v>
      </c>
      <c r="N252" s="520"/>
      <c r="O252" s="520" t="s">
        <v>3797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113</v>
      </c>
      <c r="U252" s="520" t="s">
        <v>2568</v>
      </c>
      <c r="V252" s="520" t="s">
        <v>29</v>
      </c>
      <c r="W252" s="604" t="s">
        <v>3803</v>
      </c>
      <c r="X252" s="604" t="s">
        <v>3803</v>
      </c>
      <c r="Y252" s="604" t="s">
        <v>3803</v>
      </c>
      <c r="Z252" s="604" t="s">
        <v>3803</v>
      </c>
      <c r="AA252" s="604" t="s">
        <v>3803</v>
      </c>
      <c r="AB252" s="604" t="s">
        <v>3803</v>
      </c>
      <c r="AC252" s="604" t="s">
        <v>3803</v>
      </c>
      <c r="AD252" s="604" t="s">
        <v>3803</v>
      </c>
      <c r="AE252" s="604" t="s">
        <v>3803</v>
      </c>
      <c r="AF252" s="604" t="s">
        <v>3803</v>
      </c>
      <c r="AG252" s="604" t="s">
        <v>4545</v>
      </c>
      <c r="AH252" s="604" t="s">
        <v>4546</v>
      </c>
      <c r="AI252" s="604" t="s">
        <v>4547</v>
      </c>
      <c r="AJ252" s="604" t="s">
        <v>4548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82" t="s">
        <v>3793</v>
      </c>
      <c r="B253" s="78" t="s">
        <v>1290</v>
      </c>
      <c r="C253" s="606" t="s">
        <v>4549</v>
      </c>
      <c r="D253" s="520">
        <v>4413569.0</v>
      </c>
      <c r="E253" s="510" t="s">
        <v>56</v>
      </c>
      <c r="F253" s="510" t="s">
        <v>29</v>
      </c>
      <c r="G253" s="510" t="s">
        <v>3966</v>
      </c>
      <c r="H253" s="510" t="str">
        <f>IFERROR(VLOOKUP(G253,'Cadastro de assessores'!A:B,2,FALSE),"Não Cadastrado")</f>
        <v>16459</v>
      </c>
      <c r="I253" s="510"/>
      <c r="J253" s="51" t="s">
        <v>3796</v>
      </c>
      <c r="K253" s="510" t="s">
        <v>111</v>
      </c>
      <c r="L253" s="600">
        <v>44070.0</v>
      </c>
      <c r="M253" s="600">
        <v>44075.0</v>
      </c>
      <c r="N253" s="564"/>
      <c r="O253" s="564" t="s">
        <v>3842</v>
      </c>
      <c r="P253" s="602">
        <v>0.015</v>
      </c>
      <c r="Q253" s="609" t="s">
        <v>4550</v>
      </c>
      <c r="R253" s="603"/>
      <c r="S253" s="520" t="str">
        <f t="shared" si="25"/>
        <v/>
      </c>
      <c r="T253" s="520" t="s">
        <v>113</v>
      </c>
      <c r="U253" s="520" t="s">
        <v>2600</v>
      </c>
      <c r="V253" s="520" t="s">
        <v>29</v>
      </c>
      <c r="W253" s="604" t="s">
        <v>3803</v>
      </c>
      <c r="X253" s="604" t="s">
        <v>3803</v>
      </c>
      <c r="Y253" s="604" t="s">
        <v>3803</v>
      </c>
      <c r="Z253" s="604" t="s">
        <v>3803</v>
      </c>
      <c r="AA253" s="604" t="s">
        <v>3803</v>
      </c>
      <c r="AB253" s="604" t="s">
        <v>3803</v>
      </c>
      <c r="AC253" s="604" t="s">
        <v>3803</v>
      </c>
      <c r="AD253" s="604" t="s">
        <v>3803</v>
      </c>
      <c r="AE253" s="604" t="s">
        <v>3803</v>
      </c>
      <c r="AF253" s="604" t="s">
        <v>3803</v>
      </c>
      <c r="AG253" s="604" t="s">
        <v>4551</v>
      </c>
      <c r="AH253" s="604" t="s">
        <v>4552</v>
      </c>
      <c r="AI253" s="604" t="s">
        <v>4553</v>
      </c>
      <c r="AJ253" s="604" t="s">
        <v>4554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82" t="s">
        <v>3793</v>
      </c>
      <c r="B254" s="78" t="s">
        <v>1290</v>
      </c>
      <c r="C254" s="606" t="s">
        <v>4549</v>
      </c>
      <c r="D254" s="520">
        <v>4307232.0</v>
      </c>
      <c r="E254" s="510" t="s">
        <v>56</v>
      </c>
      <c r="F254" s="510" t="s">
        <v>29</v>
      </c>
      <c r="G254" s="510" t="s">
        <v>3966</v>
      </c>
      <c r="H254" s="510" t="str">
        <f>IFERROR(VLOOKUP(G254,'Cadastro de assessores'!A:B,2,FALSE),"Não Cadastrado")</f>
        <v>16459</v>
      </c>
      <c r="I254" s="510"/>
      <c r="J254" s="51" t="s">
        <v>3796</v>
      </c>
      <c r="K254" s="510" t="s">
        <v>111</v>
      </c>
      <c r="L254" s="600">
        <v>44050.0</v>
      </c>
      <c r="M254" s="600">
        <v>44054.0</v>
      </c>
      <c r="N254" s="520"/>
      <c r="O254" s="520" t="s">
        <v>3813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113</v>
      </c>
      <c r="U254" s="520" t="s">
        <v>2600</v>
      </c>
      <c r="V254" s="520" t="s">
        <v>29</v>
      </c>
      <c r="W254" s="604" t="s">
        <v>3803</v>
      </c>
      <c r="X254" s="604" t="s">
        <v>3803</v>
      </c>
      <c r="Y254" s="604" t="s">
        <v>3803</v>
      </c>
      <c r="Z254" s="604" t="s">
        <v>3803</v>
      </c>
      <c r="AA254" s="604" t="s">
        <v>3803</v>
      </c>
      <c r="AB254" s="604" t="s">
        <v>3803</v>
      </c>
      <c r="AC254" s="604" t="s">
        <v>3803</v>
      </c>
      <c r="AD254" s="604" t="s">
        <v>3803</v>
      </c>
      <c r="AE254" s="604" t="s">
        <v>3803</v>
      </c>
      <c r="AF254" s="604" t="s">
        <v>3803</v>
      </c>
      <c r="AG254" s="604" t="s">
        <v>4555</v>
      </c>
      <c r="AH254" s="604" t="s">
        <v>4556</v>
      </c>
      <c r="AI254" s="604" t="s">
        <v>4557</v>
      </c>
      <c r="AJ254" s="604" t="s">
        <v>4558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82" t="s">
        <v>3793</v>
      </c>
      <c r="B255" s="78" t="s">
        <v>4559</v>
      </c>
      <c r="C255" s="606" t="s">
        <v>4560</v>
      </c>
      <c r="D255" s="520">
        <v>4871016.0</v>
      </c>
      <c r="E255" s="520" t="s">
        <v>18</v>
      </c>
      <c r="F255" s="520" t="s">
        <v>19</v>
      </c>
      <c r="G255" s="520" t="s">
        <v>257</v>
      </c>
      <c r="H255" s="520" t="str">
        <f>IFERROR(VLOOKUP(G255,'Cadastro de assessores'!A:B,2,FALSE),"Não Cadastrado")</f>
        <v>18009</v>
      </c>
      <c r="I255" s="520"/>
      <c r="J255" s="51" t="s">
        <v>186</v>
      </c>
      <c r="K255" s="520" t="s">
        <v>2540</v>
      </c>
      <c r="L255" s="659" t="s">
        <v>2577</v>
      </c>
      <c r="M255" s="608">
        <v>44252.0</v>
      </c>
      <c r="N255" s="607">
        <v>44524.0</v>
      </c>
      <c r="O255" s="520" t="s">
        <v>3813</v>
      </c>
      <c r="P255" s="602">
        <v>0.025</v>
      </c>
      <c r="Q255" s="609" t="s">
        <v>3997</v>
      </c>
      <c r="R255" s="603"/>
      <c r="S255" s="520" t="str">
        <f t="shared" si="25"/>
        <v>Não Qualificado</v>
      </c>
      <c r="T255" s="520" t="s">
        <v>113</v>
      </c>
      <c r="U255" s="520" t="s">
        <v>2655</v>
      </c>
      <c r="V255" s="520" t="s">
        <v>179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2543</v>
      </c>
      <c r="BE255" s="448" t="s">
        <v>2543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82" t="s">
        <v>3793</v>
      </c>
      <c r="B256" s="78" t="s">
        <v>1299</v>
      </c>
      <c r="C256" s="606" t="s">
        <v>4561</v>
      </c>
      <c r="D256" s="520">
        <v>4461684.0</v>
      </c>
      <c r="E256" s="510" t="s">
        <v>2526</v>
      </c>
      <c r="F256" s="510" t="s">
        <v>29</v>
      </c>
      <c r="G256" s="510" t="s">
        <v>2526</v>
      </c>
      <c r="H256" s="510" t="str">
        <f>IFERROR(VLOOKUP(G256,'Cadastro de assessores'!A:B,2,FALSE),"Não Cadastrado")</f>
        <v>18986</v>
      </c>
      <c r="I256" s="510"/>
      <c r="J256" s="51" t="s">
        <v>3796</v>
      </c>
      <c r="K256" s="510" t="s">
        <v>111</v>
      </c>
      <c r="L256" s="601">
        <v>44117.0</v>
      </c>
      <c r="M256" s="601">
        <v>44118.0</v>
      </c>
      <c r="N256" s="520"/>
      <c r="O256" s="520" t="s">
        <v>3809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113</v>
      </c>
      <c r="U256" s="520" t="s">
        <v>2568</v>
      </c>
      <c r="V256" s="520" t="s">
        <v>29</v>
      </c>
      <c r="W256" s="604" t="s">
        <v>3803</v>
      </c>
      <c r="X256" s="604" t="s">
        <v>3803</v>
      </c>
      <c r="Y256" s="604" t="s">
        <v>3803</v>
      </c>
      <c r="Z256" s="604" t="s">
        <v>3803</v>
      </c>
      <c r="AA256" s="604" t="s">
        <v>3803</v>
      </c>
      <c r="AB256" s="604" t="s">
        <v>3803</v>
      </c>
      <c r="AC256" s="604" t="s">
        <v>3803</v>
      </c>
      <c r="AD256" s="604" t="s">
        <v>3803</v>
      </c>
      <c r="AE256" s="604" t="s">
        <v>3803</v>
      </c>
      <c r="AF256" s="604" t="s">
        <v>3803</v>
      </c>
      <c r="AG256" s="604" t="s">
        <v>3803</v>
      </c>
      <c r="AH256" s="604" t="s">
        <v>3803</v>
      </c>
      <c r="AI256" s="604" t="s">
        <v>4562</v>
      </c>
      <c r="AJ256" s="604" t="s">
        <v>4563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82" t="s">
        <v>3793</v>
      </c>
      <c r="B257" s="78" t="s">
        <v>4564</v>
      </c>
      <c r="C257" s="562" t="s">
        <v>4565</v>
      </c>
      <c r="D257" s="660">
        <v>8685427.0</v>
      </c>
      <c r="E257" s="510" t="s">
        <v>18</v>
      </c>
      <c r="F257" s="510" t="s">
        <v>29</v>
      </c>
      <c r="G257" s="599" t="s">
        <v>167</v>
      </c>
      <c r="H257" s="510">
        <f>IFERROR(VLOOKUP(G257,'Cadastro de assessores'!A:B,2,FALSE),"Não Cadastrado")</f>
        <v>12344</v>
      </c>
      <c r="I257" s="510"/>
      <c r="J257" s="51" t="s">
        <v>3796</v>
      </c>
      <c r="K257" s="510" t="s">
        <v>111</v>
      </c>
      <c r="L257" s="661">
        <v>44742.0</v>
      </c>
      <c r="M257" s="661">
        <v>44743.0</v>
      </c>
      <c r="N257" s="564"/>
      <c r="O257" s="564" t="s">
        <v>3807</v>
      </c>
      <c r="P257" s="602">
        <v>0.007</v>
      </c>
      <c r="Q257" s="223" t="s">
        <v>4566</v>
      </c>
      <c r="R257" s="603"/>
      <c r="S257" s="520"/>
      <c r="T257" s="520" t="s">
        <v>113</v>
      </c>
      <c r="U257" s="520" t="s">
        <v>4567</v>
      </c>
      <c r="V257" s="520" t="s">
        <v>225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82" t="s">
        <v>3793</v>
      </c>
      <c r="B258" s="78" t="s">
        <v>4568</v>
      </c>
      <c r="C258" s="562" t="s">
        <v>4569</v>
      </c>
      <c r="D258" s="564">
        <v>5660556.0</v>
      </c>
      <c r="E258" s="510" t="s">
        <v>18</v>
      </c>
      <c r="F258" s="510" t="s">
        <v>29</v>
      </c>
      <c r="G258" s="599" t="s">
        <v>142</v>
      </c>
      <c r="H258" s="599">
        <f>IFERROR(VLOOKUP(G258,'Cadastro de assessores'!A:B,2,FALSE),"Não Cadastrado")</f>
        <v>12332</v>
      </c>
      <c r="I258" s="599"/>
      <c r="J258" s="51" t="s">
        <v>3796</v>
      </c>
      <c r="K258" s="510" t="s">
        <v>111</v>
      </c>
      <c r="L258" s="661">
        <v>44357.0</v>
      </c>
      <c r="M258" s="661">
        <v>44361.0</v>
      </c>
      <c r="N258" s="564"/>
      <c r="O258" s="564" t="s">
        <v>3807</v>
      </c>
      <c r="P258" s="602">
        <v>0.007</v>
      </c>
      <c r="Q258" s="140" t="s">
        <v>4570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113</v>
      </c>
      <c r="U258" s="520" t="s">
        <v>2568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82" t="s">
        <v>3793</v>
      </c>
      <c r="B259" s="78" t="s">
        <v>1310</v>
      </c>
      <c r="C259" s="562" t="s">
        <v>1308</v>
      </c>
      <c r="D259" s="564">
        <v>8479778.0</v>
      </c>
      <c r="E259" s="510" t="s">
        <v>56</v>
      </c>
      <c r="F259" s="510" t="s">
        <v>29</v>
      </c>
      <c r="G259" s="564" t="s">
        <v>4571</v>
      </c>
      <c r="H259" s="510">
        <f>IFERROR(VLOOKUP(G259,'Cadastro de assessores'!A:B,2,FALSE),"Não Cadastrado")</f>
        <v>12357</v>
      </c>
      <c r="I259" s="510"/>
      <c r="J259" s="51" t="s">
        <v>186</v>
      </c>
      <c r="K259" s="510" t="s">
        <v>111</v>
      </c>
      <c r="L259" s="601">
        <v>44684.0</v>
      </c>
      <c r="M259" s="601">
        <v>44683.0</v>
      </c>
      <c r="N259" s="565">
        <v>44936.0</v>
      </c>
      <c r="O259" s="564" t="s">
        <v>3809</v>
      </c>
      <c r="P259" s="602">
        <v>0.012</v>
      </c>
      <c r="Q259" s="633" t="s">
        <v>4572</v>
      </c>
      <c r="R259" s="603"/>
      <c r="S259" s="520" t="str">
        <f t="shared" si="26"/>
        <v/>
      </c>
      <c r="T259" s="520" t="s">
        <v>113</v>
      </c>
      <c r="U259" s="520" t="s">
        <v>2568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82" t="s">
        <v>3793</v>
      </c>
      <c r="B260" s="78" t="s">
        <v>1314</v>
      </c>
      <c r="C260" s="562" t="s">
        <v>1311</v>
      </c>
      <c r="D260" s="612">
        <v>8155858.0</v>
      </c>
      <c r="E260" s="599" t="s">
        <v>18</v>
      </c>
      <c r="F260" s="599" t="s">
        <v>19</v>
      </c>
      <c r="G260" s="510" t="s">
        <v>257</v>
      </c>
      <c r="H260" s="510" t="str">
        <f>IFERROR(VLOOKUP(G260,'Cadastro de assessores'!A:B,2,FALSE),"Não Cadastrado")</f>
        <v>18009</v>
      </c>
      <c r="I260" s="510"/>
      <c r="J260" s="51" t="s">
        <v>3796</v>
      </c>
      <c r="K260" s="662" t="s">
        <v>111</v>
      </c>
      <c r="L260" s="613">
        <v>44683.0</v>
      </c>
      <c r="M260" s="613">
        <v>44644.0</v>
      </c>
      <c r="N260" s="520"/>
      <c r="O260" s="520" t="s">
        <v>3807</v>
      </c>
      <c r="P260" s="602">
        <v>0.007</v>
      </c>
      <c r="Q260" s="609" t="s">
        <v>4573</v>
      </c>
      <c r="R260" s="603"/>
      <c r="S260" s="520" t="str">
        <f t="shared" si="26"/>
        <v>Não Qualificado</v>
      </c>
      <c r="T260" s="520" t="s">
        <v>113</v>
      </c>
      <c r="U260" s="520" t="s">
        <v>2918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82" t="s">
        <v>3793</v>
      </c>
      <c r="B261" s="78" t="s">
        <v>4574</v>
      </c>
      <c r="C261" s="606" t="s">
        <v>4575</v>
      </c>
      <c r="D261" s="520">
        <v>250289.0</v>
      </c>
      <c r="E261" s="520" t="s">
        <v>18</v>
      </c>
      <c r="F261" s="520" t="s">
        <v>29</v>
      </c>
      <c r="G261" s="520" t="s">
        <v>369</v>
      </c>
      <c r="H261" s="520" t="str">
        <f>IFERROR(VLOOKUP(G261,'Cadastro de assessores'!A:B,2,FALSE),"Não Cadastrado")</f>
        <v>18993</v>
      </c>
      <c r="I261" s="520"/>
      <c r="J261" s="51" t="s">
        <v>186</v>
      </c>
      <c r="K261" s="520" t="s">
        <v>2540</v>
      </c>
      <c r="L261" s="608">
        <v>43880.0</v>
      </c>
      <c r="M261" s="608">
        <v>43880.0</v>
      </c>
      <c r="N261" s="608">
        <v>44335.0</v>
      </c>
      <c r="O261" s="520" t="s">
        <v>3813</v>
      </c>
      <c r="P261" s="602">
        <v>0.01</v>
      </c>
      <c r="Q261" s="609" t="s">
        <v>4576</v>
      </c>
      <c r="R261" s="603"/>
      <c r="S261" s="520" t="str">
        <f t="shared" si="26"/>
        <v>Não Qualificado</v>
      </c>
      <c r="T261" s="520" t="s">
        <v>113</v>
      </c>
      <c r="U261" s="520" t="s">
        <v>2568</v>
      </c>
      <c r="V261" s="520" t="s">
        <v>29</v>
      </c>
      <c r="W261" s="604" t="s">
        <v>3803</v>
      </c>
      <c r="X261" s="604" t="s">
        <v>3803</v>
      </c>
      <c r="Y261" s="604" t="s">
        <v>3803</v>
      </c>
      <c r="Z261" s="604" t="s">
        <v>4577</v>
      </c>
      <c r="AA261" s="604" t="s">
        <v>4578</v>
      </c>
      <c r="AB261" s="604" t="s">
        <v>4579</v>
      </c>
      <c r="AC261" s="604" t="s">
        <v>4580</v>
      </c>
      <c r="AD261" s="604" t="s">
        <v>4581</v>
      </c>
      <c r="AE261" s="604" t="s">
        <v>4582</v>
      </c>
      <c r="AF261" s="604" t="s">
        <v>4583</v>
      </c>
      <c r="AG261" s="604" t="s">
        <v>4584</v>
      </c>
      <c r="AH261" s="604" t="s">
        <v>4585</v>
      </c>
      <c r="AI261" s="604" t="s">
        <v>4586</v>
      </c>
      <c r="AJ261" s="604" t="s">
        <v>4587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2543</v>
      </c>
      <c r="BE261" s="448" t="s">
        <v>2543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82" t="s">
        <v>3793</v>
      </c>
      <c r="B262" s="78" t="s">
        <v>4588</v>
      </c>
      <c r="C262" s="606" t="s">
        <v>4589</v>
      </c>
      <c r="D262" s="520">
        <v>4847801.0</v>
      </c>
      <c r="E262" s="510" t="s">
        <v>56</v>
      </c>
      <c r="F262" s="510" t="s">
        <v>29</v>
      </c>
      <c r="G262" s="510" t="s">
        <v>3636</v>
      </c>
      <c r="H262" s="510" t="str">
        <f>IFERROR(VLOOKUP(G262,'Cadastro de assessores'!A:B,2,FALSE),"Não Cadastrado")</f>
        <v>14574</v>
      </c>
      <c r="I262" s="510"/>
      <c r="J262" s="51" t="s">
        <v>3796</v>
      </c>
      <c r="K262" s="520" t="s">
        <v>111</v>
      </c>
      <c r="L262" s="600">
        <v>44236.0</v>
      </c>
      <c r="M262" s="600">
        <v>44236.0</v>
      </c>
      <c r="N262" s="520"/>
      <c r="O262" s="520" t="s">
        <v>3797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113</v>
      </c>
      <c r="U262" s="520" t="s">
        <v>2557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82" t="s">
        <v>3793</v>
      </c>
      <c r="B263" s="78" t="s">
        <v>4590</v>
      </c>
      <c r="C263" s="131" t="s">
        <v>4591</v>
      </c>
      <c r="D263" s="564">
        <v>6666003.0</v>
      </c>
      <c r="E263" s="510" t="s">
        <v>2526</v>
      </c>
      <c r="F263" s="510" t="s">
        <v>29</v>
      </c>
      <c r="G263" s="510" t="s">
        <v>2526</v>
      </c>
      <c r="H263" s="510" t="str">
        <f>IFERROR(VLOOKUP(G263,'Cadastro de assessores'!A:B,2,FALSE),"Não Cadastrado")</f>
        <v>18986</v>
      </c>
      <c r="I263" s="510"/>
      <c r="J263" s="51" t="s">
        <v>3796</v>
      </c>
      <c r="K263" s="520" t="s">
        <v>2577</v>
      </c>
      <c r="L263" s="663"/>
      <c r="M263" s="664" t="s">
        <v>4592</v>
      </c>
      <c r="N263" s="665"/>
      <c r="O263" s="510" t="s">
        <v>4593</v>
      </c>
      <c r="P263" s="618">
        <v>0.007</v>
      </c>
      <c r="Q263" s="611"/>
      <c r="R263" s="603"/>
      <c r="S263" s="520" t="str">
        <f t="shared" si="26"/>
        <v/>
      </c>
      <c r="T263" s="520" t="s">
        <v>113</v>
      </c>
      <c r="U263" s="131"/>
      <c r="V263" s="564" t="s">
        <v>2577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2543</v>
      </c>
      <c r="BE263" s="448" t="s">
        <v>2543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82" t="s">
        <v>3793</v>
      </c>
      <c r="B264" s="78" t="s">
        <v>4594</v>
      </c>
      <c r="C264" s="562" t="s">
        <v>4595</v>
      </c>
      <c r="D264" s="564">
        <v>58954.0</v>
      </c>
      <c r="E264" s="510" t="s">
        <v>18</v>
      </c>
      <c r="F264" s="510" t="s">
        <v>19</v>
      </c>
      <c r="G264" s="599" t="s">
        <v>1784</v>
      </c>
      <c r="H264" s="510">
        <f>IFERROR(VLOOKUP(G264,'Cadastro de assessores'!A:B,2,FALSE),"Não Cadastrado")</f>
        <v>12350</v>
      </c>
      <c r="I264" s="510"/>
      <c r="J264" s="46" t="s">
        <v>111</v>
      </c>
      <c r="K264" s="520" t="s">
        <v>147</v>
      </c>
      <c r="L264" s="510" t="s">
        <v>2577</v>
      </c>
      <c r="M264" s="661">
        <v>44866.0</v>
      </c>
      <c r="N264" s="564"/>
      <c r="O264" s="564" t="s">
        <v>3807</v>
      </c>
      <c r="P264" s="602">
        <v>0.005</v>
      </c>
      <c r="Q264" s="223" t="s">
        <v>4596</v>
      </c>
      <c r="R264" s="603"/>
      <c r="S264" s="520"/>
      <c r="T264" s="520" t="s">
        <v>113</v>
      </c>
      <c r="U264" s="520" t="s">
        <v>2629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82" t="s">
        <v>3793</v>
      </c>
      <c r="B265" s="78" t="s">
        <v>4597</v>
      </c>
      <c r="C265" s="606" t="s">
        <v>4598</v>
      </c>
      <c r="D265" s="520">
        <v>4920389.0</v>
      </c>
      <c r="E265" s="520" t="s">
        <v>18</v>
      </c>
      <c r="F265" s="520" t="s">
        <v>29</v>
      </c>
      <c r="G265" s="520" t="s">
        <v>3800</v>
      </c>
      <c r="H265" s="520" t="str">
        <f>IFERROR(VLOOKUP(G265,'Cadastro de assessores'!A:B,2,FALSE),"Não Cadastrado")</f>
        <v>17679</v>
      </c>
      <c r="I265" s="520"/>
      <c r="J265" s="51" t="s">
        <v>186</v>
      </c>
      <c r="K265" s="520" t="s">
        <v>2540</v>
      </c>
      <c r="L265" s="608">
        <v>44263.0</v>
      </c>
      <c r="M265" s="608">
        <v>44263.0</v>
      </c>
      <c r="N265" s="565">
        <v>44456.0</v>
      </c>
      <c r="O265" s="564" t="s">
        <v>3842</v>
      </c>
      <c r="P265" s="602">
        <v>0.008</v>
      </c>
      <c r="Q265" s="609" t="s">
        <v>3802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113</v>
      </c>
      <c r="U265" s="520" t="s">
        <v>4599</v>
      </c>
      <c r="V265" s="520" t="s">
        <v>1460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2543</v>
      </c>
      <c r="BE265" s="448" t="s">
        <v>2543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82" t="s">
        <v>3793</v>
      </c>
      <c r="B266" s="78" t="s">
        <v>3081</v>
      </c>
      <c r="C266" s="606" t="s">
        <v>4600</v>
      </c>
      <c r="D266" s="520">
        <v>3518710.0</v>
      </c>
      <c r="E266" s="520" t="s">
        <v>2526</v>
      </c>
      <c r="F266" s="520" t="s">
        <v>29</v>
      </c>
      <c r="G266" s="520" t="s">
        <v>2526</v>
      </c>
      <c r="H266" s="520" t="str">
        <f>IFERROR(VLOOKUP(G266,'Cadastro de assessores'!A:B,2,FALSE),"Não Cadastrado")</f>
        <v>18986</v>
      </c>
      <c r="I266" s="520"/>
      <c r="J266" s="51" t="s">
        <v>186</v>
      </c>
      <c r="K266" s="520" t="s">
        <v>2540</v>
      </c>
      <c r="L266" s="608">
        <v>43717.0</v>
      </c>
      <c r="M266" s="608">
        <v>43717.0</v>
      </c>
      <c r="N266" s="608">
        <v>44705.0</v>
      </c>
      <c r="O266" s="520" t="s">
        <v>4179</v>
      </c>
      <c r="P266" s="602">
        <v>0.01</v>
      </c>
      <c r="Q266" s="522" t="s">
        <v>4601</v>
      </c>
      <c r="R266" s="603"/>
      <c r="S266" s="520" t="str">
        <f t="shared" si="27"/>
        <v>Não Qualificado</v>
      </c>
      <c r="T266" s="520" t="s">
        <v>113</v>
      </c>
      <c r="U266" s="520" t="s">
        <v>2600</v>
      </c>
      <c r="V266" s="520" t="s">
        <v>29</v>
      </c>
      <c r="W266" s="604" t="s">
        <v>4602</v>
      </c>
      <c r="X266" s="604"/>
      <c r="Y266" s="604" t="s">
        <v>4603</v>
      </c>
      <c r="Z266" s="604" t="s">
        <v>4604</v>
      </c>
      <c r="AA266" s="604" t="s">
        <v>4605</v>
      </c>
      <c r="AB266" s="604" t="s">
        <v>4606</v>
      </c>
      <c r="AC266" s="604" t="s">
        <v>4607</v>
      </c>
      <c r="AD266" s="604" t="s">
        <v>4608</v>
      </c>
      <c r="AE266" s="604" t="s">
        <v>4609</v>
      </c>
      <c r="AF266" s="604" t="s">
        <v>4610</v>
      </c>
      <c r="AG266" s="604" t="s">
        <v>4611</v>
      </c>
      <c r="AH266" s="604" t="s">
        <v>4612</v>
      </c>
      <c r="AI266" s="604" t="s">
        <v>4613</v>
      </c>
      <c r="AJ266" s="604" t="s">
        <v>4614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2543</v>
      </c>
      <c r="BE266" s="448" t="s">
        <v>2543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82" t="s">
        <v>3793</v>
      </c>
      <c r="B267" s="78" t="s">
        <v>4615</v>
      </c>
      <c r="C267" s="606" t="s">
        <v>4616</v>
      </c>
      <c r="D267" s="520">
        <v>2746879.0</v>
      </c>
      <c r="E267" s="510" t="s">
        <v>56</v>
      </c>
      <c r="F267" s="510" t="s">
        <v>29</v>
      </c>
      <c r="G267" s="510" t="s">
        <v>4095</v>
      </c>
      <c r="H267" s="510" t="str">
        <f>IFERROR(VLOOKUP(G267,'Cadastro de assessores'!A:B,2,FALSE),"Não Cadastrado")</f>
        <v>19157</v>
      </c>
      <c r="I267" s="510"/>
      <c r="J267" s="51" t="s">
        <v>3796</v>
      </c>
      <c r="K267" s="510" t="s">
        <v>111</v>
      </c>
      <c r="L267" s="600">
        <v>44218.0</v>
      </c>
      <c r="M267" s="600">
        <v>44249.0</v>
      </c>
      <c r="N267" s="520"/>
      <c r="O267" s="520" t="s">
        <v>3813</v>
      </c>
      <c r="P267" s="602">
        <v>0.025</v>
      </c>
      <c r="Q267" s="609"/>
      <c r="R267" s="603"/>
      <c r="S267" s="520" t="str">
        <f t="shared" si="27"/>
        <v/>
      </c>
      <c r="T267" s="520" t="s">
        <v>113</v>
      </c>
      <c r="U267" s="520" t="s">
        <v>2557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82" t="s">
        <v>3793</v>
      </c>
      <c r="B268" s="78" t="s">
        <v>4617</v>
      </c>
      <c r="C268" s="562" t="s">
        <v>4618</v>
      </c>
      <c r="D268" s="612">
        <v>8392629.0</v>
      </c>
      <c r="E268" s="510" t="s">
        <v>18</v>
      </c>
      <c r="F268" s="510" t="s">
        <v>29</v>
      </c>
      <c r="G268" s="510" t="s">
        <v>828</v>
      </c>
      <c r="H268" s="510">
        <f>IFERROR(VLOOKUP(G268,'Cadastro de assessores'!A:B,2,FALSE),"Não Cadastrado")</f>
        <v>12342</v>
      </c>
      <c r="I268" s="510"/>
      <c r="J268" s="51" t="s">
        <v>3796</v>
      </c>
      <c r="K268" s="510" t="s">
        <v>111</v>
      </c>
      <c r="L268" s="600">
        <v>44662.0</v>
      </c>
      <c r="M268" s="600">
        <v>44670.0</v>
      </c>
      <c r="N268" s="564"/>
      <c r="O268" s="564" t="s">
        <v>3807</v>
      </c>
      <c r="P268" s="602">
        <v>0.007</v>
      </c>
      <c r="Q268" s="223"/>
      <c r="R268" s="603"/>
      <c r="S268" s="520" t="str">
        <f t="shared" si="27"/>
        <v>Não Qualificado</v>
      </c>
      <c r="T268" s="520" t="s">
        <v>113</v>
      </c>
      <c r="U268" s="520" t="s">
        <v>4619</v>
      </c>
      <c r="V268" s="520" t="s">
        <v>4620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82" t="s">
        <v>3793</v>
      </c>
      <c r="B269" s="78" t="s">
        <v>1344</v>
      </c>
      <c r="C269" s="606" t="s">
        <v>4621</v>
      </c>
      <c r="D269" s="520">
        <v>3848682.0</v>
      </c>
      <c r="E269" s="510" t="s">
        <v>18</v>
      </c>
      <c r="F269" s="510" t="s">
        <v>29</v>
      </c>
      <c r="G269" s="510" t="s">
        <v>167</v>
      </c>
      <c r="H269" s="510">
        <f>IFERROR(VLOOKUP(G269,'Cadastro de assessores'!A:B,2,FALSE),"Não Cadastrado")</f>
        <v>12344</v>
      </c>
      <c r="I269" s="510"/>
      <c r="J269" s="51" t="s">
        <v>3796</v>
      </c>
      <c r="K269" s="510" t="s">
        <v>111</v>
      </c>
      <c r="L269" s="600">
        <v>44586.0</v>
      </c>
      <c r="M269" s="600">
        <v>44586.0</v>
      </c>
      <c r="N269" s="476"/>
      <c r="O269" s="564" t="s">
        <v>3807</v>
      </c>
      <c r="P269" s="602">
        <v>0.007</v>
      </c>
      <c r="Q269" s="223" t="s">
        <v>4622</v>
      </c>
      <c r="R269" s="603"/>
      <c r="S269" s="520" t="str">
        <f t="shared" si="27"/>
        <v/>
      </c>
      <c r="T269" s="520" t="s">
        <v>113</v>
      </c>
      <c r="U269" s="520" t="s">
        <v>2568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82" t="s">
        <v>3793</v>
      </c>
      <c r="B270" s="78" t="s">
        <v>1344</v>
      </c>
      <c r="C270" s="606" t="s">
        <v>4621</v>
      </c>
      <c r="D270" s="564">
        <v>7975707.0</v>
      </c>
      <c r="E270" s="510" t="s">
        <v>18</v>
      </c>
      <c r="F270" s="510" t="s">
        <v>29</v>
      </c>
      <c r="G270" s="510" t="s">
        <v>167</v>
      </c>
      <c r="H270" s="510">
        <f>IFERROR(VLOOKUP(G270,'Cadastro de assessores'!A:B,2,FALSE),"Não Cadastrado")</f>
        <v>12344</v>
      </c>
      <c r="I270" s="510"/>
      <c r="J270" s="46" t="s">
        <v>111</v>
      </c>
      <c r="K270" s="510"/>
      <c r="L270" s="600"/>
      <c r="M270" s="600"/>
      <c r="N270" s="659"/>
      <c r="O270" s="520" t="s">
        <v>3813</v>
      </c>
      <c r="P270" s="602">
        <v>0.025</v>
      </c>
      <c r="Q270" s="223"/>
      <c r="R270" s="603"/>
      <c r="S270" s="520"/>
      <c r="T270" s="520"/>
      <c r="U270" s="520"/>
      <c r="V270" s="520" t="s">
        <v>1460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82" t="s">
        <v>3793</v>
      </c>
      <c r="B271" s="78" t="s">
        <v>1344</v>
      </c>
      <c r="C271" s="606" t="s">
        <v>4621</v>
      </c>
      <c r="D271" s="520">
        <v>4652696.0</v>
      </c>
      <c r="E271" s="510" t="s">
        <v>18</v>
      </c>
      <c r="F271" s="510" t="s">
        <v>29</v>
      </c>
      <c r="G271" s="510" t="s">
        <v>167</v>
      </c>
      <c r="H271" s="510">
        <f>IFERROR(VLOOKUP(G271,'Cadastro de assessores'!A:B,2,FALSE),"Não Cadastrado")</f>
        <v>12344</v>
      </c>
      <c r="I271" s="510"/>
      <c r="J271" s="46" t="s">
        <v>111</v>
      </c>
      <c r="K271" s="510" t="s">
        <v>111</v>
      </c>
      <c r="L271" s="600">
        <v>44188.0</v>
      </c>
      <c r="M271" s="600">
        <v>44194.0</v>
      </c>
      <c r="N271" s="659"/>
      <c r="O271" s="520" t="s">
        <v>4141</v>
      </c>
      <c r="P271" s="602">
        <v>0.01</v>
      </c>
      <c r="Q271" s="223" t="s">
        <v>4623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113</v>
      </c>
      <c r="U271" s="520" t="s">
        <v>2568</v>
      </c>
      <c r="V271" s="520" t="s">
        <v>29</v>
      </c>
      <c r="W271" s="604" t="s">
        <v>3803</v>
      </c>
      <c r="X271" s="604" t="s">
        <v>3803</v>
      </c>
      <c r="Y271" s="604" t="s">
        <v>3803</v>
      </c>
      <c r="Z271" s="604" t="s">
        <v>3803</v>
      </c>
      <c r="AA271" s="604" t="s">
        <v>3803</v>
      </c>
      <c r="AB271" s="604" t="s">
        <v>3803</v>
      </c>
      <c r="AC271" s="604" t="s">
        <v>3803</v>
      </c>
      <c r="AD271" s="604" t="s">
        <v>3803</v>
      </c>
      <c r="AE271" s="604" t="s">
        <v>3803</v>
      </c>
      <c r="AF271" s="604" t="s">
        <v>3803</v>
      </c>
      <c r="AG271" s="604" t="s">
        <v>3803</v>
      </c>
      <c r="AH271" s="604" t="s">
        <v>3803</v>
      </c>
      <c r="AI271" s="604" t="s">
        <v>3803</v>
      </c>
      <c r="AJ271" s="604" t="s">
        <v>3803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82" t="s">
        <v>3793</v>
      </c>
      <c r="B272" s="78" t="s">
        <v>4624</v>
      </c>
      <c r="C272" s="562" t="s">
        <v>4625</v>
      </c>
      <c r="D272" s="564">
        <v>8514028.0</v>
      </c>
      <c r="E272" s="510" t="s">
        <v>18</v>
      </c>
      <c r="F272" s="510" t="s">
        <v>19</v>
      </c>
      <c r="G272" s="564" t="s">
        <v>4626</v>
      </c>
      <c r="H272" s="510">
        <f>IFERROR(VLOOKUP(G272,'Cadastro de assessores'!A:B,2,FALSE),"Não Cadastrado")</f>
        <v>12358</v>
      </c>
      <c r="I272" s="510"/>
      <c r="J272" s="51" t="s">
        <v>186</v>
      </c>
      <c r="K272" s="510" t="s">
        <v>111</v>
      </c>
      <c r="L272" s="600">
        <v>44690.0</v>
      </c>
      <c r="M272" s="600">
        <v>44693.0</v>
      </c>
      <c r="N272" s="607">
        <v>44914.0</v>
      </c>
      <c r="O272" s="520" t="s">
        <v>3842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113</v>
      </c>
      <c r="U272" s="520" t="s">
        <v>2591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82" t="s">
        <v>3793</v>
      </c>
      <c r="B273" s="78" t="s">
        <v>1381</v>
      </c>
      <c r="C273" s="606" t="s">
        <v>1379</v>
      </c>
      <c r="D273" s="520">
        <v>2358079.0</v>
      </c>
      <c r="E273" s="510" t="s">
        <v>18</v>
      </c>
      <c r="F273" s="510" t="s">
        <v>19</v>
      </c>
      <c r="G273" s="510" t="s">
        <v>3976</v>
      </c>
      <c r="H273" s="510">
        <f>IFERROR(VLOOKUP(G273,'Cadastro de assessores'!A:B,2,FALSE),"Não Cadastrado")</f>
        <v>12351</v>
      </c>
      <c r="I273" s="510"/>
      <c r="J273" s="51" t="s">
        <v>3796</v>
      </c>
      <c r="K273" s="510" t="s">
        <v>111</v>
      </c>
      <c r="L273" s="600">
        <v>44733.0</v>
      </c>
      <c r="M273" s="600">
        <v>44733.0</v>
      </c>
      <c r="N273" s="520"/>
      <c r="O273" s="520" t="s">
        <v>3809</v>
      </c>
      <c r="P273" s="602">
        <v>0.012</v>
      </c>
      <c r="Q273" s="633" t="s">
        <v>4627</v>
      </c>
      <c r="R273" s="603"/>
      <c r="S273" s="520"/>
      <c r="T273" s="520" t="s">
        <v>113</v>
      </c>
      <c r="U273" s="488" t="s">
        <v>2641</v>
      </c>
      <c r="V273" s="520" t="s">
        <v>783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82" t="s">
        <v>3793</v>
      </c>
      <c r="B274" s="78" t="s">
        <v>4628</v>
      </c>
      <c r="C274" s="606" t="s">
        <v>4629</v>
      </c>
      <c r="D274" s="520">
        <v>2864258.0</v>
      </c>
      <c r="E274" s="520" t="s">
        <v>2526</v>
      </c>
      <c r="F274" s="520" t="s">
        <v>29</v>
      </c>
      <c r="G274" s="520" t="s">
        <v>2526</v>
      </c>
      <c r="H274" s="520" t="str">
        <f>IFERROR(VLOOKUP(G274,'Cadastro de assessores'!A:B,2,FALSE),"Não Cadastrado")</f>
        <v>18986</v>
      </c>
      <c r="I274" s="520"/>
      <c r="J274" s="51" t="s">
        <v>186</v>
      </c>
      <c r="K274" s="520" t="s">
        <v>2540</v>
      </c>
      <c r="L274" s="608">
        <v>44070.0</v>
      </c>
      <c r="M274" s="608">
        <v>44070.0</v>
      </c>
      <c r="N274" s="520"/>
      <c r="O274" s="520" t="s">
        <v>3797</v>
      </c>
      <c r="P274" s="602">
        <v>0.02</v>
      </c>
      <c r="Q274" s="633" t="s">
        <v>4630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113</v>
      </c>
      <c r="U274" s="488" t="s">
        <v>2557</v>
      </c>
      <c r="V274" s="520" t="s">
        <v>29</v>
      </c>
      <c r="W274" s="604" t="s">
        <v>3803</v>
      </c>
      <c r="X274" s="604" t="s">
        <v>3803</v>
      </c>
      <c r="Y274" s="604" t="s">
        <v>3803</v>
      </c>
      <c r="Z274" s="604" t="s">
        <v>3803</v>
      </c>
      <c r="AA274" s="604" t="s">
        <v>3803</v>
      </c>
      <c r="AB274" s="604" t="s">
        <v>3803</v>
      </c>
      <c r="AC274" s="604" t="s">
        <v>3803</v>
      </c>
      <c r="AD274" s="604" t="s">
        <v>3803</v>
      </c>
      <c r="AE274" s="604" t="s">
        <v>3803</v>
      </c>
      <c r="AF274" s="604" t="s">
        <v>3803</v>
      </c>
      <c r="AG274" s="604" t="s">
        <v>4631</v>
      </c>
      <c r="AH274" s="604" t="s">
        <v>4632</v>
      </c>
      <c r="AI274" s="604" t="s">
        <v>4633</v>
      </c>
      <c r="AJ274" s="604" t="s">
        <v>4634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82" t="s">
        <v>3793</v>
      </c>
      <c r="B275" s="78" t="s">
        <v>1404</v>
      </c>
      <c r="C275" s="634" t="s">
        <v>1401</v>
      </c>
      <c r="D275" s="616">
        <v>6879934.0</v>
      </c>
      <c r="E275" s="510" t="s">
        <v>18</v>
      </c>
      <c r="F275" s="599" t="s">
        <v>19</v>
      </c>
      <c r="G275" s="616" t="s">
        <v>83</v>
      </c>
      <c r="H275" s="510" t="str">
        <f>IFERROR(VLOOKUP(G275,'Cadastro de assessores'!A:B,2,FALSE),"Não Cadastrado")</f>
        <v>18890</v>
      </c>
      <c r="I275" s="510"/>
      <c r="J275" s="51" t="s">
        <v>3796</v>
      </c>
      <c r="K275" s="510" t="s">
        <v>111</v>
      </c>
      <c r="L275" s="600">
        <v>44567.0</v>
      </c>
      <c r="M275" s="600">
        <v>44568.0</v>
      </c>
      <c r="N275" s="616"/>
      <c r="O275" s="616" t="s">
        <v>4452</v>
      </c>
      <c r="P275" s="602">
        <v>0.011</v>
      </c>
      <c r="Q275" s="223" t="s">
        <v>4635</v>
      </c>
      <c r="R275" s="603"/>
      <c r="S275" s="520" t="str">
        <f t="shared" si="29"/>
        <v>Não Qualificado</v>
      </c>
      <c r="T275" s="520" t="s">
        <v>113</v>
      </c>
      <c r="U275" s="564" t="s">
        <v>4636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82" t="s">
        <v>3793</v>
      </c>
      <c r="B276" s="78" t="s">
        <v>4637</v>
      </c>
      <c r="C276" s="606" t="s">
        <v>4638</v>
      </c>
      <c r="D276" s="520">
        <v>4386181.0</v>
      </c>
      <c r="E276" s="520" t="s">
        <v>56</v>
      </c>
      <c r="F276" s="520" t="s">
        <v>29</v>
      </c>
      <c r="G276" s="520" t="s">
        <v>4060</v>
      </c>
      <c r="H276" s="520" t="str">
        <f>IFERROR(VLOOKUP(G276,'Cadastro de assessores'!A:B,2,FALSE),"Não Cadastrado")</f>
        <v>17243</v>
      </c>
      <c r="I276" s="520"/>
      <c r="J276" s="51" t="s">
        <v>186</v>
      </c>
      <c r="K276" s="520" t="s">
        <v>2540</v>
      </c>
      <c r="L276" s="608">
        <v>44067.0</v>
      </c>
      <c r="M276" s="608">
        <v>44067.0</v>
      </c>
      <c r="N276" s="520"/>
      <c r="O276" s="520" t="s">
        <v>3813</v>
      </c>
      <c r="P276" s="602">
        <v>0.025</v>
      </c>
      <c r="Q276" s="609" t="s">
        <v>4639</v>
      </c>
      <c r="R276" s="603"/>
      <c r="S276" s="520" t="str">
        <f t="shared" si="29"/>
        <v>Qualificado</v>
      </c>
      <c r="T276" s="520" t="s">
        <v>113</v>
      </c>
      <c r="U276" s="520" t="s">
        <v>2568</v>
      </c>
      <c r="V276" s="520" t="s">
        <v>29</v>
      </c>
      <c r="W276" s="604" t="s">
        <v>3803</v>
      </c>
      <c r="X276" s="604" t="s">
        <v>3803</v>
      </c>
      <c r="Y276" s="604" t="s">
        <v>3803</v>
      </c>
      <c r="Z276" s="604" t="s">
        <v>3803</v>
      </c>
      <c r="AA276" s="604" t="s">
        <v>3803</v>
      </c>
      <c r="AB276" s="604" t="s">
        <v>3803</v>
      </c>
      <c r="AC276" s="604" t="s">
        <v>3803</v>
      </c>
      <c r="AD276" s="604" t="s">
        <v>3803</v>
      </c>
      <c r="AE276" s="604" t="s">
        <v>3803</v>
      </c>
      <c r="AF276" s="604" t="s">
        <v>3803</v>
      </c>
      <c r="AG276" s="604" t="s">
        <v>4640</v>
      </c>
      <c r="AH276" s="604" t="s">
        <v>4641</v>
      </c>
      <c r="AI276" s="604" t="s">
        <v>4642</v>
      </c>
      <c r="AJ276" s="604" t="s">
        <v>4643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2543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82" t="s">
        <v>3793</v>
      </c>
      <c r="B277" s="78" t="s">
        <v>4644</v>
      </c>
      <c r="C277" s="606" t="s">
        <v>4645</v>
      </c>
      <c r="D277" s="520">
        <v>4868468.0</v>
      </c>
      <c r="E277" s="510" t="s">
        <v>56</v>
      </c>
      <c r="F277" s="510" t="s">
        <v>29</v>
      </c>
      <c r="G277" s="510" t="s">
        <v>3636</v>
      </c>
      <c r="H277" s="510" t="str">
        <f>IFERROR(VLOOKUP(G277,'Cadastro de assessores'!A:B,2,FALSE),"Não Cadastrado")</f>
        <v>14574</v>
      </c>
      <c r="I277" s="510"/>
      <c r="J277" s="51" t="s">
        <v>186</v>
      </c>
      <c r="K277" s="510" t="s">
        <v>111</v>
      </c>
      <c r="L277" s="600">
        <v>44246.0</v>
      </c>
      <c r="M277" s="600">
        <v>44246.0</v>
      </c>
      <c r="N277" s="608">
        <v>44896.0</v>
      </c>
      <c r="O277" s="520" t="s">
        <v>3801</v>
      </c>
      <c r="P277" s="602">
        <v>0.015</v>
      </c>
      <c r="Q277" s="609" t="s">
        <v>4646</v>
      </c>
      <c r="R277" s="603"/>
      <c r="S277" s="520" t="str">
        <f t="shared" si="29"/>
        <v/>
      </c>
      <c r="T277" s="520" t="s">
        <v>365</v>
      </c>
      <c r="U277" s="520" t="s">
        <v>3383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4647</v>
      </c>
      <c r="AI277" s="604" t="s">
        <v>4648</v>
      </c>
      <c r="AJ277" s="604" t="s">
        <v>4649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82" t="s">
        <v>3793</v>
      </c>
      <c r="B278" s="78">
        <v>2.69655417E9</v>
      </c>
      <c r="C278" s="606" t="s">
        <v>4650</v>
      </c>
      <c r="D278" s="520">
        <v>3713246.0</v>
      </c>
      <c r="E278" s="520" t="s">
        <v>2526</v>
      </c>
      <c r="F278" s="520" t="s">
        <v>29</v>
      </c>
      <c r="G278" s="520" t="s">
        <v>2526</v>
      </c>
      <c r="H278" s="520" t="str">
        <f>IFERROR(VLOOKUP(G278,'Cadastro de assessores'!A:B,2,FALSE),"Não Cadastrado")</f>
        <v>18986</v>
      </c>
      <c r="I278" s="520"/>
      <c r="J278" s="51" t="s">
        <v>186</v>
      </c>
      <c r="K278" s="520" t="s">
        <v>2540</v>
      </c>
      <c r="L278" s="608">
        <v>43850.0</v>
      </c>
      <c r="M278" s="608">
        <v>43850.0</v>
      </c>
      <c r="N278" s="608">
        <v>44252.0</v>
      </c>
      <c r="O278" s="520" t="s">
        <v>3809</v>
      </c>
      <c r="P278" s="602">
        <v>0.01</v>
      </c>
      <c r="Q278" s="609" t="s">
        <v>4651</v>
      </c>
      <c r="R278" s="603"/>
      <c r="S278" s="520" t="str">
        <f t="shared" si="29"/>
        <v>Não Qualificado</v>
      </c>
      <c r="T278" s="520" t="s">
        <v>113</v>
      </c>
      <c r="U278" s="520" t="s">
        <v>3463</v>
      </c>
      <c r="V278" s="520" t="s">
        <v>29</v>
      </c>
      <c r="W278" s="604" t="s">
        <v>3803</v>
      </c>
      <c r="X278" s="604" t="s">
        <v>3803</v>
      </c>
      <c r="Y278" s="604" t="s">
        <v>3803</v>
      </c>
      <c r="Z278" s="604" t="s">
        <v>4652</v>
      </c>
      <c r="AA278" s="604" t="s">
        <v>4653</v>
      </c>
      <c r="AB278" s="604" t="s">
        <v>4654</v>
      </c>
      <c r="AC278" s="604" t="s">
        <v>4655</v>
      </c>
      <c r="AD278" s="604" t="s">
        <v>4656</v>
      </c>
      <c r="AE278" s="604" t="s">
        <v>4657</v>
      </c>
      <c r="AF278" s="604" t="s">
        <v>4658</v>
      </c>
      <c r="AG278" s="604" t="s">
        <v>4659</v>
      </c>
      <c r="AH278" s="604" t="s">
        <v>4660</v>
      </c>
      <c r="AI278" s="604" t="s">
        <v>4661</v>
      </c>
      <c r="AJ278" s="604" t="s">
        <v>4662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2543</v>
      </c>
      <c r="BE278" s="448" t="s">
        <v>2543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82" t="s">
        <v>3793</v>
      </c>
      <c r="B279" s="78" t="s">
        <v>4663</v>
      </c>
      <c r="C279" s="606" t="s">
        <v>4664</v>
      </c>
      <c r="D279" s="520">
        <v>2310651.0</v>
      </c>
      <c r="E279" s="520" t="s">
        <v>2526</v>
      </c>
      <c r="F279" s="520" t="s">
        <v>29</v>
      </c>
      <c r="G279" s="520" t="s">
        <v>2526</v>
      </c>
      <c r="H279" s="520" t="str">
        <f>IFERROR(VLOOKUP(G279,'Cadastro de assessores'!A:B,2,FALSE),"Não Cadastrado")</f>
        <v>18986</v>
      </c>
      <c r="I279" s="520"/>
      <c r="J279" s="51" t="s">
        <v>186</v>
      </c>
      <c r="K279" s="520" t="s">
        <v>2540</v>
      </c>
      <c r="L279" s="608">
        <v>43872.0</v>
      </c>
      <c r="M279" s="608">
        <v>43872.0</v>
      </c>
      <c r="N279" s="608">
        <v>44369.0</v>
      </c>
      <c r="O279" s="520" t="s">
        <v>3801</v>
      </c>
      <c r="P279" s="602">
        <v>0.015</v>
      </c>
      <c r="Q279" s="609" t="s">
        <v>4665</v>
      </c>
      <c r="R279" s="603"/>
      <c r="S279" s="520" t="str">
        <f t="shared" si="29"/>
        <v/>
      </c>
      <c r="T279" s="520" t="s">
        <v>113</v>
      </c>
      <c r="U279" s="520" t="s">
        <v>3463</v>
      </c>
      <c r="V279" s="520" t="s">
        <v>29</v>
      </c>
      <c r="W279" s="604" t="s">
        <v>3803</v>
      </c>
      <c r="X279" s="604" t="s">
        <v>3803</v>
      </c>
      <c r="Y279" s="604" t="s">
        <v>3803</v>
      </c>
      <c r="Z279" s="604" t="s">
        <v>4666</v>
      </c>
      <c r="AA279" s="604" t="s">
        <v>4667</v>
      </c>
      <c r="AB279" s="604" t="s">
        <v>4668</v>
      </c>
      <c r="AC279" s="604" t="s">
        <v>4669</v>
      </c>
      <c r="AD279" s="604" t="s">
        <v>4670</v>
      </c>
      <c r="AE279" s="604" t="s">
        <v>4671</v>
      </c>
      <c r="AF279" s="604" t="s">
        <v>4672</v>
      </c>
      <c r="AG279" s="604" t="s">
        <v>4673</v>
      </c>
      <c r="AH279" s="604"/>
      <c r="AI279" s="604" t="s">
        <v>4674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2543</v>
      </c>
      <c r="BE279" s="448" t="s">
        <v>2543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82" t="s">
        <v>3793</v>
      </c>
      <c r="B280" s="78" t="s">
        <v>4675</v>
      </c>
      <c r="C280" s="562" t="s">
        <v>4676</v>
      </c>
      <c r="D280" s="564">
        <v>2256294.0</v>
      </c>
      <c r="E280" s="510" t="s">
        <v>18</v>
      </c>
      <c r="F280" s="510" t="s">
        <v>19</v>
      </c>
      <c r="G280" s="510" t="s">
        <v>257</v>
      </c>
      <c r="H280" s="510" t="str">
        <f>IFERROR(VLOOKUP(G280,'Cadastro de assessores'!A:B,2,FALSE),"Não Cadastrado")</f>
        <v>18009</v>
      </c>
      <c r="I280" s="510"/>
      <c r="J280" s="51" t="s">
        <v>3796</v>
      </c>
      <c r="K280" s="510" t="s">
        <v>111</v>
      </c>
      <c r="L280" s="600">
        <v>44421.0</v>
      </c>
      <c r="M280" s="600">
        <v>44421.0</v>
      </c>
      <c r="N280" s="520"/>
      <c r="O280" s="520" t="s">
        <v>3797</v>
      </c>
      <c r="P280" s="602">
        <v>0.02</v>
      </c>
      <c r="Q280" s="480"/>
      <c r="R280" s="603"/>
      <c r="S280" s="520" t="str">
        <f t="shared" si="29"/>
        <v/>
      </c>
      <c r="T280" s="520" t="s">
        <v>113</v>
      </c>
      <c r="U280" s="564" t="s">
        <v>4171</v>
      </c>
      <c r="V280" s="564" t="s">
        <v>698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82" t="s">
        <v>3793</v>
      </c>
      <c r="B281" s="78" t="s">
        <v>1445</v>
      </c>
      <c r="C281" s="634" t="s">
        <v>1443</v>
      </c>
      <c r="D281" s="612">
        <v>3643555.0</v>
      </c>
      <c r="E281" s="510" t="s">
        <v>18</v>
      </c>
      <c r="F281" s="510" t="s">
        <v>19</v>
      </c>
      <c r="G281" s="510" t="s">
        <v>83</v>
      </c>
      <c r="H281" s="510" t="str">
        <f>IFERROR(VLOOKUP(G281,'Cadastro de assessores'!A:B,2,FALSE),"Não Cadastrado")</f>
        <v>18890</v>
      </c>
      <c r="I281" s="510"/>
      <c r="J281" s="51" t="s">
        <v>3796</v>
      </c>
      <c r="K281" s="510" t="s">
        <v>111</v>
      </c>
      <c r="L281" s="601">
        <v>44503.0</v>
      </c>
      <c r="M281" s="601">
        <v>44517.0</v>
      </c>
      <c r="N281" s="564"/>
      <c r="O281" s="564" t="s">
        <v>3801</v>
      </c>
      <c r="P281" s="602">
        <v>0.015</v>
      </c>
      <c r="Q281" s="223"/>
      <c r="R281" s="603"/>
      <c r="S281" s="520" t="str">
        <f t="shared" si="29"/>
        <v>Não Qualificado</v>
      </c>
      <c r="T281" s="520" t="s">
        <v>113</v>
      </c>
      <c r="U281" s="520" t="s">
        <v>2818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82" t="s">
        <v>3793</v>
      </c>
      <c r="B282" s="78" t="s">
        <v>4677</v>
      </c>
      <c r="C282" s="606" t="s">
        <v>4678</v>
      </c>
      <c r="D282" s="520">
        <v>2851864.0</v>
      </c>
      <c r="E282" s="520" t="s">
        <v>56</v>
      </c>
      <c r="F282" s="520" t="s">
        <v>29</v>
      </c>
      <c r="G282" s="520" t="s">
        <v>4060</v>
      </c>
      <c r="H282" s="520" t="str">
        <f>IFERROR(VLOOKUP(G282,'Cadastro de assessores'!A:B,2,FALSE),"Não Cadastrado")</f>
        <v>17243</v>
      </c>
      <c r="I282" s="520"/>
      <c r="J282" s="51" t="s">
        <v>186</v>
      </c>
      <c r="K282" s="520" t="s">
        <v>2540</v>
      </c>
      <c r="L282" s="607">
        <v>44389.0</v>
      </c>
      <c r="M282" s="607">
        <v>44389.0</v>
      </c>
      <c r="N282" s="608">
        <v>44613.0</v>
      </c>
      <c r="O282" s="520" t="s">
        <v>3797</v>
      </c>
      <c r="P282" s="602">
        <v>0.02</v>
      </c>
      <c r="Q282" s="223" t="s">
        <v>4679</v>
      </c>
      <c r="R282" s="603"/>
      <c r="S282" s="520" t="str">
        <f t="shared" si="29"/>
        <v/>
      </c>
      <c r="T282" s="520" t="s">
        <v>113</v>
      </c>
      <c r="U282" s="520" t="s">
        <v>2557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2543</v>
      </c>
      <c r="BE282" s="448" t="s">
        <v>2543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82" t="s">
        <v>3793</v>
      </c>
      <c r="B283" s="78" t="s">
        <v>4680</v>
      </c>
      <c r="C283" s="606" t="s">
        <v>4681</v>
      </c>
      <c r="D283" s="520">
        <v>4697985.0</v>
      </c>
      <c r="E283" s="520" t="s">
        <v>56</v>
      </c>
      <c r="F283" s="520" t="s">
        <v>29</v>
      </c>
      <c r="G283" s="520" t="s">
        <v>4459</v>
      </c>
      <c r="H283" s="520" t="str">
        <f>IFERROR(VLOOKUP(G283,'Cadastro de assessores'!A:B,2,FALSE),"Não Cadastrado")</f>
        <v>14244</v>
      </c>
      <c r="I283" s="520"/>
      <c r="J283" s="51" t="s">
        <v>186</v>
      </c>
      <c r="K283" s="520" t="s">
        <v>2540</v>
      </c>
      <c r="L283" s="607">
        <v>44187.0</v>
      </c>
      <c r="M283" s="607">
        <v>44187.0</v>
      </c>
      <c r="N283" s="608">
        <v>44467.0</v>
      </c>
      <c r="O283" s="520" t="s">
        <v>3797</v>
      </c>
      <c r="P283" s="602">
        <v>0.02</v>
      </c>
      <c r="Q283" s="609" t="s">
        <v>4682</v>
      </c>
      <c r="R283" s="603"/>
      <c r="S283" s="520" t="str">
        <f t="shared" si="29"/>
        <v/>
      </c>
      <c r="T283" s="520" t="s">
        <v>113</v>
      </c>
      <c r="U283" s="520" t="s">
        <v>2542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4683</v>
      </c>
      <c r="AI283" s="604" t="s">
        <v>3803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2543</v>
      </c>
      <c r="BE283" s="448" t="s">
        <v>2543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82" t="s">
        <v>3793</v>
      </c>
      <c r="B284" s="78" t="s">
        <v>1450</v>
      </c>
      <c r="C284" s="562" t="s">
        <v>4684</v>
      </c>
      <c r="D284" s="612">
        <v>5927535.0</v>
      </c>
      <c r="E284" s="510" t="s">
        <v>18</v>
      </c>
      <c r="F284" s="510" t="s">
        <v>19</v>
      </c>
      <c r="G284" s="510" t="s">
        <v>3976</v>
      </c>
      <c r="H284" s="520">
        <f>IFERROR(VLOOKUP(G284,'Cadastro de assessores'!A:B,2,FALSE),"Não Cadastrado")</f>
        <v>12351</v>
      </c>
      <c r="I284" s="520"/>
      <c r="J284" s="51" t="s">
        <v>186</v>
      </c>
      <c r="K284" s="510" t="s">
        <v>111</v>
      </c>
      <c r="L284" s="613">
        <v>44776.0</v>
      </c>
      <c r="M284" s="613">
        <v>44776.0</v>
      </c>
      <c r="N284" s="520"/>
      <c r="O284" s="520" t="s">
        <v>3813</v>
      </c>
      <c r="P284" s="602">
        <v>0.025</v>
      </c>
      <c r="Q284" s="223" t="s">
        <v>4685</v>
      </c>
      <c r="R284" s="603"/>
      <c r="S284" s="520"/>
      <c r="T284" s="520" t="s">
        <v>113</v>
      </c>
      <c r="U284" s="520" t="s">
        <v>2629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82" t="s">
        <v>3793</v>
      </c>
      <c r="B285" s="78" t="s">
        <v>1466</v>
      </c>
      <c r="C285" s="562" t="s">
        <v>1464</v>
      </c>
      <c r="D285" s="612">
        <v>218909.0</v>
      </c>
      <c r="E285" s="510" t="s">
        <v>18</v>
      </c>
      <c r="F285" s="510" t="s">
        <v>29</v>
      </c>
      <c r="G285" s="510" t="s">
        <v>696</v>
      </c>
      <c r="H285" s="564" t="str">
        <f>IFERROR(VLOOKUP(G285,'Cadastro de assessores'!A:B,2,FALSE),"Não Cadastrado")</f>
        <v>18467</v>
      </c>
      <c r="I285" s="564"/>
      <c r="J285" s="51" t="s">
        <v>3796</v>
      </c>
      <c r="K285" s="510" t="s">
        <v>111</v>
      </c>
      <c r="L285" s="613">
        <v>44658.0</v>
      </c>
      <c r="M285" s="613">
        <v>44659.0</v>
      </c>
      <c r="N285" s="520"/>
      <c r="O285" s="520" t="s">
        <v>3809</v>
      </c>
      <c r="P285" s="602">
        <v>0.012</v>
      </c>
      <c r="Q285" s="223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113</v>
      </c>
      <c r="U285" s="520" t="s">
        <v>2568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82" t="s">
        <v>3793</v>
      </c>
      <c r="B286" s="78" t="s">
        <v>3144</v>
      </c>
      <c r="C286" s="606" t="s">
        <v>3141</v>
      </c>
      <c r="D286" s="520">
        <v>2865175.0</v>
      </c>
      <c r="E286" s="520" t="s">
        <v>2526</v>
      </c>
      <c r="F286" s="520" t="s">
        <v>29</v>
      </c>
      <c r="G286" s="520" t="s">
        <v>2526</v>
      </c>
      <c r="H286" s="520" t="str">
        <f>IFERROR(VLOOKUP(G286,'Cadastro de assessores'!A:B,2,FALSE),"Não Cadastrado")</f>
        <v>18986</v>
      </c>
      <c r="I286" s="520"/>
      <c r="J286" s="51" t="s">
        <v>186</v>
      </c>
      <c r="K286" s="520" t="s">
        <v>2540</v>
      </c>
      <c r="L286" s="608">
        <v>43700.0</v>
      </c>
      <c r="M286" s="608">
        <v>43700.0</v>
      </c>
      <c r="N286" s="668">
        <v>44105.0</v>
      </c>
      <c r="O286" s="520" t="s">
        <v>3801</v>
      </c>
      <c r="P286" s="602">
        <v>0.01</v>
      </c>
      <c r="Q286" s="609" t="s">
        <v>4686</v>
      </c>
      <c r="R286" s="603"/>
      <c r="S286" s="520" t="str">
        <f t="shared" si="30"/>
        <v/>
      </c>
      <c r="T286" s="520" t="s">
        <v>113</v>
      </c>
      <c r="U286" s="520" t="s">
        <v>2542</v>
      </c>
      <c r="V286" s="520" t="s">
        <v>29</v>
      </c>
      <c r="W286" s="604" t="s">
        <v>4687</v>
      </c>
      <c r="X286" s="604"/>
      <c r="Y286" s="604" t="s">
        <v>4688</v>
      </c>
      <c r="Z286" s="604" t="s">
        <v>4689</v>
      </c>
      <c r="AA286" s="604" t="s">
        <v>4690</v>
      </c>
      <c r="AB286" s="604" t="s">
        <v>4691</v>
      </c>
      <c r="AC286" s="604" t="s">
        <v>4692</v>
      </c>
      <c r="AD286" s="604" t="s">
        <v>4693</v>
      </c>
      <c r="AE286" s="604" t="s">
        <v>4694</v>
      </c>
      <c r="AF286" s="604" t="s">
        <v>4695</v>
      </c>
      <c r="AG286" s="604" t="s">
        <v>4696</v>
      </c>
      <c r="AH286" s="604" t="s">
        <v>3803</v>
      </c>
      <c r="AI286" s="604" t="s">
        <v>3803</v>
      </c>
      <c r="AJ286" s="604" t="s">
        <v>3803</v>
      </c>
      <c r="AK286" s="448">
        <v>332098.88</v>
      </c>
      <c r="AL286" s="448">
        <v>324200.71</v>
      </c>
      <c r="AM286" s="448" t="s">
        <v>2577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2543</v>
      </c>
      <c r="BE286" s="448" t="s">
        <v>2543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82" t="s">
        <v>3793</v>
      </c>
      <c r="B287" s="78" t="s">
        <v>1470</v>
      </c>
      <c r="C287" s="606" t="s">
        <v>1467</v>
      </c>
      <c r="D287" s="520">
        <v>4954616.0</v>
      </c>
      <c r="E287" s="520" t="s">
        <v>18</v>
      </c>
      <c r="F287" s="520" t="s">
        <v>19</v>
      </c>
      <c r="G287" s="520" t="s">
        <v>83</v>
      </c>
      <c r="H287" s="520"/>
      <c r="I287" s="520"/>
      <c r="J287" s="51" t="s">
        <v>3796</v>
      </c>
      <c r="K287" s="520"/>
      <c r="L287" s="608"/>
      <c r="M287" s="608"/>
      <c r="N287" s="607"/>
      <c r="O287" s="520" t="s">
        <v>3807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82" t="s">
        <v>3793</v>
      </c>
      <c r="B288" s="575" t="s">
        <v>4697</v>
      </c>
      <c r="C288" s="606" t="s">
        <v>4698</v>
      </c>
      <c r="D288" s="520">
        <v>9398037.0</v>
      </c>
      <c r="E288" s="520" t="s">
        <v>18</v>
      </c>
      <c r="F288" s="520" t="s">
        <v>29</v>
      </c>
      <c r="G288" s="520" t="s">
        <v>828</v>
      </c>
      <c r="H288" s="520"/>
      <c r="I288" s="520"/>
      <c r="J288" s="46" t="s">
        <v>111</v>
      </c>
      <c r="K288" s="520"/>
      <c r="L288" s="608"/>
      <c r="M288" s="608"/>
      <c r="N288" s="607"/>
      <c r="O288" s="520" t="s">
        <v>3801</v>
      </c>
      <c r="P288" s="602">
        <v>0.015</v>
      </c>
      <c r="Q288" s="609" t="s">
        <v>4699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82" t="s">
        <v>3793</v>
      </c>
      <c r="B289" s="78" t="s">
        <v>4700</v>
      </c>
      <c r="C289" s="606" t="s">
        <v>4701</v>
      </c>
      <c r="D289" s="520">
        <v>4645513.0</v>
      </c>
      <c r="E289" s="520" t="s">
        <v>56</v>
      </c>
      <c r="F289" s="520" t="s">
        <v>29</v>
      </c>
      <c r="G289" s="520" t="s">
        <v>4048</v>
      </c>
      <c r="H289" s="520" t="str">
        <f>IFERROR(VLOOKUP(G289,'Cadastro de assessores'!A:B,2,FALSE),"Não Cadastrado")</f>
        <v>19634</v>
      </c>
      <c r="I289" s="520"/>
      <c r="J289" s="51" t="s">
        <v>186</v>
      </c>
      <c r="K289" s="520" t="s">
        <v>2540</v>
      </c>
      <c r="L289" s="608">
        <v>44172.0</v>
      </c>
      <c r="M289" s="608">
        <v>44172.0</v>
      </c>
      <c r="N289" s="607">
        <v>44495.0</v>
      </c>
      <c r="O289" s="520" t="s">
        <v>3797</v>
      </c>
      <c r="P289" s="602">
        <v>0.02</v>
      </c>
      <c r="Q289" s="609" t="s">
        <v>4702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113</v>
      </c>
      <c r="U289" s="520" t="s">
        <v>4703</v>
      </c>
      <c r="V289" s="520" t="s">
        <v>19</v>
      </c>
      <c r="W289" s="604" t="s">
        <v>3803</v>
      </c>
      <c r="X289" s="604" t="s">
        <v>3803</v>
      </c>
      <c r="Y289" s="604" t="s">
        <v>3803</v>
      </c>
      <c r="Z289" s="604" t="s">
        <v>3803</v>
      </c>
      <c r="AA289" s="604" t="s">
        <v>3803</v>
      </c>
      <c r="AB289" s="604" t="s">
        <v>3803</v>
      </c>
      <c r="AC289" s="604" t="s">
        <v>3803</v>
      </c>
      <c r="AD289" s="604" t="s">
        <v>3803</v>
      </c>
      <c r="AE289" s="604" t="s">
        <v>3803</v>
      </c>
      <c r="AF289" s="604" t="s">
        <v>3803</v>
      </c>
      <c r="AG289" s="604" t="s">
        <v>3803</v>
      </c>
      <c r="AH289" s="604" t="s">
        <v>3803</v>
      </c>
      <c r="AI289" s="604" t="s">
        <v>4704</v>
      </c>
      <c r="AJ289" s="604" t="s">
        <v>4705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2543</v>
      </c>
      <c r="BE289" s="448" t="s">
        <v>2543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82" t="s">
        <v>3793</v>
      </c>
      <c r="B290" s="78" t="s">
        <v>1477</v>
      </c>
      <c r="C290" s="562" t="s">
        <v>3657</v>
      </c>
      <c r="D290" s="564">
        <v>8126020.0</v>
      </c>
      <c r="E290" s="510" t="s">
        <v>18</v>
      </c>
      <c r="F290" s="599" t="s">
        <v>29</v>
      </c>
      <c r="G290" s="564" t="s">
        <v>2191</v>
      </c>
      <c r="H290" s="564"/>
      <c r="I290" s="564"/>
      <c r="J290" s="51" t="s">
        <v>3796</v>
      </c>
      <c r="K290" s="510"/>
      <c r="L290" s="600"/>
      <c r="M290" s="600"/>
      <c r="N290" s="520"/>
      <c r="O290" s="520" t="s">
        <v>3801</v>
      </c>
      <c r="P290" s="602">
        <v>0.015</v>
      </c>
      <c r="Q290" s="223" t="s">
        <v>4706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82" t="s">
        <v>3793</v>
      </c>
      <c r="B291" s="78" t="s">
        <v>4707</v>
      </c>
      <c r="C291" s="562" t="s">
        <v>4708</v>
      </c>
      <c r="D291" s="564">
        <v>5905556.0</v>
      </c>
      <c r="E291" s="510" t="s">
        <v>18</v>
      </c>
      <c r="F291" s="599" t="s">
        <v>29</v>
      </c>
      <c r="G291" s="564" t="s">
        <v>2780</v>
      </c>
      <c r="H291" s="564" t="str">
        <f>IFERROR(VLOOKUP(G291,'Cadastro de assessores'!A:B,2,FALSE),"Não Cadastrado")</f>
        <v>18236</v>
      </c>
      <c r="I291" s="564"/>
      <c r="J291" s="51" t="s">
        <v>3796</v>
      </c>
      <c r="K291" s="510" t="s">
        <v>111</v>
      </c>
      <c r="L291" s="600">
        <v>44389.0</v>
      </c>
      <c r="M291" s="600">
        <v>44393.0</v>
      </c>
      <c r="N291" s="520"/>
      <c r="O291" s="520" t="s">
        <v>3797</v>
      </c>
      <c r="P291" s="602">
        <v>0.02</v>
      </c>
      <c r="Q291" s="223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113</v>
      </c>
      <c r="U291" s="520" t="s">
        <v>2542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82" t="s">
        <v>3793</v>
      </c>
      <c r="B292" s="78" t="s">
        <v>4709</v>
      </c>
      <c r="C292" s="606" t="s">
        <v>4710</v>
      </c>
      <c r="D292" s="520">
        <v>4554462.0</v>
      </c>
      <c r="E292" s="520" t="s">
        <v>56</v>
      </c>
      <c r="F292" s="520" t="s">
        <v>29</v>
      </c>
      <c r="G292" s="520" t="s">
        <v>4711</v>
      </c>
      <c r="H292" s="520" t="str">
        <f>IFERROR(VLOOKUP(G292,'Cadastro de assessores'!A:B,2,FALSE),"Não Cadastrado")</f>
        <v>12639</v>
      </c>
      <c r="I292" s="520"/>
      <c r="J292" s="51" t="s">
        <v>186</v>
      </c>
      <c r="K292" s="520" t="s">
        <v>2540</v>
      </c>
      <c r="L292" s="607">
        <v>44130.0</v>
      </c>
      <c r="M292" s="607">
        <v>44130.0</v>
      </c>
      <c r="N292" s="608">
        <v>44538.0</v>
      </c>
      <c r="O292" s="520" t="s">
        <v>3801</v>
      </c>
      <c r="P292" s="602">
        <v>0.015</v>
      </c>
      <c r="Q292" s="609" t="s">
        <v>4712</v>
      </c>
      <c r="R292" s="603"/>
      <c r="S292" s="520" t="str">
        <f t="shared" si="31"/>
        <v>Não Qualificado</v>
      </c>
      <c r="T292" s="520" t="s">
        <v>113</v>
      </c>
      <c r="U292" s="520" t="s">
        <v>2600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4713</v>
      </c>
      <c r="AJ292" s="604" t="s">
        <v>4705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2543</v>
      </c>
      <c r="BE292" s="448" t="s">
        <v>2543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82" t="s">
        <v>3793</v>
      </c>
      <c r="B293" s="78" t="s">
        <v>4714</v>
      </c>
      <c r="C293" s="562" t="s">
        <v>4715</v>
      </c>
      <c r="D293" s="599">
        <v>4988368.0</v>
      </c>
      <c r="E293" s="510" t="s">
        <v>18</v>
      </c>
      <c r="F293" s="510" t="s">
        <v>29</v>
      </c>
      <c r="G293" s="510" t="s">
        <v>2907</v>
      </c>
      <c r="H293" s="520" t="str">
        <f>IFERROR(VLOOKUP(G293,'Cadastro de assessores'!A:B,2,FALSE),"Não Cadastrado")</f>
        <v>13444</v>
      </c>
      <c r="I293" s="520"/>
      <c r="J293" s="46" t="s">
        <v>111</v>
      </c>
      <c r="K293" s="510" t="s">
        <v>111</v>
      </c>
      <c r="L293" s="661">
        <v>44293.0</v>
      </c>
      <c r="M293" s="661">
        <v>44293.0</v>
      </c>
      <c r="N293" s="564"/>
      <c r="O293" s="564" t="s">
        <v>3842</v>
      </c>
      <c r="P293" s="566">
        <v>0.008</v>
      </c>
      <c r="Q293" s="223"/>
      <c r="R293" s="603"/>
      <c r="S293" s="520" t="str">
        <f t="shared" si="31"/>
        <v>Não Qualificado</v>
      </c>
      <c r="T293" s="520" t="s">
        <v>113</v>
      </c>
      <c r="U293" s="520" t="s">
        <v>2633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82" t="s">
        <v>3793</v>
      </c>
      <c r="B294" s="78" t="s">
        <v>1484</v>
      </c>
      <c r="C294" s="562" t="s">
        <v>4716</v>
      </c>
      <c r="D294" s="612">
        <v>4823267.0</v>
      </c>
      <c r="E294" s="599" t="s">
        <v>18</v>
      </c>
      <c r="F294" s="599" t="s">
        <v>29</v>
      </c>
      <c r="G294" s="510" t="s">
        <v>167</v>
      </c>
      <c r="H294" s="510"/>
      <c r="I294" s="510"/>
      <c r="J294" s="51" t="s">
        <v>3796</v>
      </c>
      <c r="K294" s="510"/>
      <c r="L294" s="613"/>
      <c r="M294" s="613">
        <v>44945.0</v>
      </c>
      <c r="N294" s="520"/>
      <c r="O294" s="520" t="s">
        <v>3807</v>
      </c>
      <c r="P294" s="602">
        <v>0.012</v>
      </c>
      <c r="Q294" s="609"/>
      <c r="R294" s="603"/>
      <c r="S294" s="520"/>
      <c r="T294" s="520"/>
      <c r="U294" s="520"/>
      <c r="V294" s="520" t="s">
        <v>46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82" t="s">
        <v>3793</v>
      </c>
      <c r="B295" s="78" t="s">
        <v>4717</v>
      </c>
      <c r="C295" s="562" t="s">
        <v>4718</v>
      </c>
      <c r="D295" s="612">
        <v>8023410.0</v>
      </c>
      <c r="E295" s="599" t="s">
        <v>18</v>
      </c>
      <c r="F295" s="599" t="s">
        <v>19</v>
      </c>
      <c r="G295" s="510" t="s">
        <v>214</v>
      </c>
      <c r="H295" s="510" t="str">
        <f>IFERROR(VLOOKUP(G295,'Cadastro de assessores'!A:B,2,FALSE),"Não Cadastrado")</f>
        <v>17831</v>
      </c>
      <c r="I295" s="510"/>
      <c r="J295" s="51" t="s">
        <v>3796</v>
      </c>
      <c r="K295" s="510" t="s">
        <v>111</v>
      </c>
      <c r="L295" s="613">
        <v>44617.0</v>
      </c>
      <c r="M295" s="613">
        <v>44642.0</v>
      </c>
      <c r="N295" s="520"/>
      <c r="O295" s="520" t="s">
        <v>3809</v>
      </c>
      <c r="P295" s="602">
        <v>0.012</v>
      </c>
      <c r="Q295" s="609" t="s">
        <v>4719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113</v>
      </c>
      <c r="U295" s="520" t="s">
        <v>2629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82" t="s">
        <v>3793</v>
      </c>
      <c r="B296" s="78" t="s">
        <v>1495</v>
      </c>
      <c r="C296" s="606" t="s">
        <v>4720</v>
      </c>
      <c r="D296" s="488">
        <v>4680314.0</v>
      </c>
      <c r="E296" s="510" t="s">
        <v>18</v>
      </c>
      <c r="F296" s="510" t="s">
        <v>29</v>
      </c>
      <c r="G296" s="510" t="s">
        <v>4721</v>
      </c>
      <c r="H296" s="510">
        <f>IFERROR(VLOOKUP(G296,'Cadastro de assessores'!A:B,2,FALSE),"Não Cadastrado")</f>
        <v>12340</v>
      </c>
      <c r="I296" s="510"/>
      <c r="J296" s="51" t="s">
        <v>3796</v>
      </c>
      <c r="K296" s="510" t="s">
        <v>111</v>
      </c>
      <c r="L296" s="601">
        <v>44181.0</v>
      </c>
      <c r="M296" s="601">
        <v>44186.0</v>
      </c>
      <c r="N296" s="520"/>
      <c r="O296" s="520" t="s">
        <v>3801</v>
      </c>
      <c r="P296" s="602">
        <v>0.015</v>
      </c>
      <c r="Q296" s="609"/>
      <c r="R296" s="603"/>
      <c r="S296" s="520" t="str">
        <f t="shared" si="32"/>
        <v/>
      </c>
      <c r="T296" s="520" t="s">
        <v>113</v>
      </c>
      <c r="U296" s="520" t="s">
        <v>2591</v>
      </c>
      <c r="V296" s="520" t="s">
        <v>29</v>
      </c>
      <c r="W296" s="604" t="s">
        <v>3803</v>
      </c>
      <c r="X296" s="604" t="s">
        <v>3803</v>
      </c>
      <c r="Y296" s="604" t="s">
        <v>3803</v>
      </c>
      <c r="Z296" s="604" t="s">
        <v>3803</v>
      </c>
      <c r="AA296" s="604" t="s">
        <v>3803</v>
      </c>
      <c r="AB296" s="604" t="s">
        <v>3803</v>
      </c>
      <c r="AC296" s="604" t="s">
        <v>3803</v>
      </c>
      <c r="AD296" s="604" t="s">
        <v>3803</v>
      </c>
      <c r="AE296" s="604" t="s">
        <v>3803</v>
      </c>
      <c r="AF296" s="604" t="s">
        <v>3803</v>
      </c>
      <c r="AG296" s="604" t="s">
        <v>3803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82" t="s">
        <v>3793</v>
      </c>
      <c r="B297" s="78" t="s">
        <v>4722</v>
      </c>
      <c r="C297" s="562" t="s">
        <v>4723</v>
      </c>
      <c r="D297" s="612">
        <v>7667659.0</v>
      </c>
      <c r="E297" s="599" t="s">
        <v>18</v>
      </c>
      <c r="F297" s="599" t="s">
        <v>19</v>
      </c>
      <c r="G297" s="510" t="s">
        <v>83</v>
      </c>
      <c r="H297" s="510" t="str">
        <f>IFERROR(VLOOKUP(G297,'Cadastro de assessores'!A:B,2,FALSE),"Não Cadastrado")</f>
        <v>18890</v>
      </c>
      <c r="I297" s="510"/>
      <c r="J297" s="46" t="s">
        <v>111</v>
      </c>
      <c r="K297" s="510" t="s">
        <v>111</v>
      </c>
      <c r="L297" s="613">
        <v>44641.0</v>
      </c>
      <c r="M297" s="613">
        <v>44645.0</v>
      </c>
      <c r="N297" s="520"/>
      <c r="O297" s="520" t="s">
        <v>3807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113</v>
      </c>
      <c r="U297" s="520" t="s">
        <v>4724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82" t="s">
        <v>3793</v>
      </c>
      <c r="B298" s="78" t="s">
        <v>4725</v>
      </c>
      <c r="C298" s="606" t="s">
        <v>4726</v>
      </c>
      <c r="D298" s="599">
        <v>2417083.0</v>
      </c>
      <c r="E298" s="510" t="s">
        <v>18</v>
      </c>
      <c r="F298" s="510" t="s">
        <v>19</v>
      </c>
      <c r="G298" s="510" t="s">
        <v>214</v>
      </c>
      <c r="H298" s="510" t="str">
        <f>IFERROR(VLOOKUP(G298,'Cadastro de assessores'!A:B,2,FALSE),"Não Cadastrado")</f>
        <v>17831</v>
      </c>
      <c r="I298" s="510"/>
      <c r="J298" s="51" t="s">
        <v>186</v>
      </c>
      <c r="K298" s="510" t="s">
        <v>111</v>
      </c>
      <c r="L298" s="601">
        <v>44762.0</v>
      </c>
      <c r="M298" s="601">
        <v>44790.0</v>
      </c>
      <c r="N298" s="608">
        <v>44939.0</v>
      </c>
      <c r="O298" s="520" t="s">
        <v>3809</v>
      </c>
      <c r="P298" s="602">
        <v>0.012</v>
      </c>
      <c r="Q298" s="609" t="s">
        <v>4727</v>
      </c>
      <c r="R298" s="603"/>
      <c r="S298" s="520"/>
      <c r="T298" s="520"/>
      <c r="U298" s="520"/>
      <c r="V298" s="520" t="s">
        <v>2577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82" t="s">
        <v>3793</v>
      </c>
      <c r="B299" s="78" t="s">
        <v>1500</v>
      </c>
      <c r="C299" s="562" t="s">
        <v>4728</v>
      </c>
      <c r="D299" s="486">
        <v>2114710.0</v>
      </c>
      <c r="E299" s="599" t="s">
        <v>18</v>
      </c>
      <c r="F299" s="599" t="s">
        <v>19</v>
      </c>
      <c r="G299" s="669" t="s">
        <v>4729</v>
      </c>
      <c r="H299" s="510" t="str">
        <f>IFERROR(VLOOKUP(G299,'Cadastro de assessores'!A:B,2,FALSE),"Não Cadastrado")</f>
        <v>Não Cadastrado</v>
      </c>
      <c r="I299" s="510"/>
      <c r="J299" s="51" t="s">
        <v>3796</v>
      </c>
      <c r="K299" s="510" t="s">
        <v>111</v>
      </c>
      <c r="L299" s="613">
        <v>44799.0</v>
      </c>
      <c r="M299" s="613">
        <v>44799.0</v>
      </c>
      <c r="N299" s="520"/>
      <c r="O299" s="520" t="s">
        <v>3809</v>
      </c>
      <c r="P299" s="602">
        <v>0.012</v>
      </c>
      <c r="Q299" s="609" t="s">
        <v>4730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82" t="s">
        <v>3793</v>
      </c>
      <c r="B300" s="78" t="s">
        <v>1509</v>
      </c>
      <c r="C300" s="562" t="s">
        <v>1507</v>
      </c>
      <c r="D300" s="612">
        <v>7772568.0</v>
      </c>
      <c r="E300" s="599" t="s">
        <v>18</v>
      </c>
      <c r="F300" s="599" t="s">
        <v>29</v>
      </c>
      <c r="G300" s="510" t="s">
        <v>142</v>
      </c>
      <c r="H300" s="510">
        <f>IFERROR(VLOOKUP(G300,'Cadastro de assessores'!A:B,2,FALSE),"Não Cadastrado")</f>
        <v>12332</v>
      </c>
      <c r="I300" s="510"/>
      <c r="J300" s="51" t="s">
        <v>186</v>
      </c>
      <c r="K300" s="510" t="s">
        <v>111</v>
      </c>
      <c r="L300" s="613">
        <v>44636.0</v>
      </c>
      <c r="M300" s="613">
        <v>44637.0</v>
      </c>
      <c r="N300" s="520"/>
      <c r="O300" s="520" t="s">
        <v>3807</v>
      </c>
      <c r="P300" s="602">
        <v>0.007</v>
      </c>
      <c r="Q300" s="609" t="s">
        <v>4731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113</v>
      </c>
      <c r="U300" s="520" t="s">
        <v>4732</v>
      </c>
      <c r="V300" s="520" t="s">
        <v>497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82" t="s">
        <v>3793</v>
      </c>
      <c r="B301" s="78" t="s">
        <v>1512</v>
      </c>
      <c r="C301" s="562" t="s">
        <v>1510</v>
      </c>
      <c r="D301" s="612">
        <v>5702220.0</v>
      </c>
      <c r="E301" s="510" t="s">
        <v>18</v>
      </c>
      <c r="F301" s="510" t="s">
        <v>29</v>
      </c>
      <c r="G301" s="510" t="s">
        <v>295</v>
      </c>
      <c r="H301" s="510">
        <f>IFERROR(VLOOKUP(G301,'Cadastro de assessores'!A:B,2,FALSE),"Não Cadastrado")</f>
        <v>12359</v>
      </c>
      <c r="I301" s="510"/>
      <c r="J301" s="46" t="s">
        <v>111</v>
      </c>
      <c r="K301" s="510" t="s">
        <v>111</v>
      </c>
      <c r="L301" s="613">
        <v>44655.0</v>
      </c>
      <c r="M301" s="613">
        <v>44656.0</v>
      </c>
      <c r="N301" s="520"/>
      <c r="O301" s="520" t="s">
        <v>3797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113</v>
      </c>
      <c r="U301" s="520" t="s">
        <v>2568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2543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82" t="s">
        <v>3793</v>
      </c>
      <c r="B302" s="78" t="s">
        <v>4733</v>
      </c>
      <c r="C302" s="562" t="s">
        <v>4734</v>
      </c>
      <c r="D302" s="612">
        <v>8450642.0</v>
      </c>
      <c r="E302" s="599" t="s">
        <v>18</v>
      </c>
      <c r="F302" s="599" t="s">
        <v>19</v>
      </c>
      <c r="G302" s="510" t="s">
        <v>257</v>
      </c>
      <c r="H302" s="510" t="str">
        <f>IFERROR(VLOOKUP(G302,'Cadastro de assessores'!A:B,2,FALSE),"Não Cadastrado")</f>
        <v>18009</v>
      </c>
      <c r="I302" s="510"/>
      <c r="J302" s="51" t="s">
        <v>186</v>
      </c>
      <c r="K302" s="510" t="s">
        <v>111</v>
      </c>
      <c r="L302" s="613">
        <v>44671.0</v>
      </c>
      <c r="M302" s="613">
        <v>44679.0</v>
      </c>
      <c r="N302" s="607">
        <v>44890.0</v>
      </c>
      <c r="O302" s="520" t="s">
        <v>3801</v>
      </c>
      <c r="P302" s="602">
        <v>0.015</v>
      </c>
      <c r="Q302" s="670" t="s">
        <v>4735</v>
      </c>
      <c r="R302" s="603"/>
      <c r="S302" s="520" t="str">
        <f t="shared" si="33"/>
        <v>Não Qualificado</v>
      </c>
      <c r="T302" s="520" t="s">
        <v>113</v>
      </c>
      <c r="U302" s="520" t="s">
        <v>2629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82" t="s">
        <v>3793</v>
      </c>
      <c r="B303" s="78" t="s">
        <v>4736</v>
      </c>
      <c r="C303" s="606" t="s">
        <v>4737</v>
      </c>
      <c r="D303" s="520">
        <v>4859807.0</v>
      </c>
      <c r="E303" s="520" t="s">
        <v>56</v>
      </c>
      <c r="F303" s="520" t="s">
        <v>1797</v>
      </c>
      <c r="G303" s="520" t="s">
        <v>4738</v>
      </c>
      <c r="H303" s="520" t="str">
        <f>IFERROR(VLOOKUP(G303,'Cadastro de assessores'!A:B,2,FALSE),"Não Cadastrado")</f>
        <v>1449</v>
      </c>
      <c r="I303" s="520"/>
      <c r="J303" s="51" t="s">
        <v>186</v>
      </c>
      <c r="K303" s="520" t="s">
        <v>2540</v>
      </c>
      <c r="L303" s="608">
        <v>44246.0</v>
      </c>
      <c r="M303" s="608">
        <v>44246.0</v>
      </c>
      <c r="N303" s="608">
        <v>44319.0</v>
      </c>
      <c r="O303" s="520" t="s">
        <v>3797</v>
      </c>
      <c r="P303" s="602">
        <v>0.02</v>
      </c>
      <c r="Q303" s="609" t="s">
        <v>4739</v>
      </c>
      <c r="R303" s="603"/>
      <c r="S303" s="520" t="str">
        <f t="shared" si="33"/>
        <v>Não Qualificado</v>
      </c>
      <c r="T303" s="520" t="s">
        <v>113</v>
      </c>
      <c r="U303" s="520" t="s">
        <v>2600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4740</v>
      </c>
      <c r="AI303" s="604" t="s">
        <v>4741</v>
      </c>
      <c r="AJ303" s="604" t="s">
        <v>4742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2543</v>
      </c>
      <c r="BE303" s="448" t="s">
        <v>2543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82" t="s">
        <v>3793</v>
      </c>
      <c r="B304" s="78" t="s">
        <v>4743</v>
      </c>
      <c r="C304" s="562" t="s">
        <v>4744</v>
      </c>
      <c r="D304" s="564">
        <v>5627240.0</v>
      </c>
      <c r="E304" s="510" t="s">
        <v>18</v>
      </c>
      <c r="F304" s="599" t="s">
        <v>19</v>
      </c>
      <c r="G304" s="510" t="s">
        <v>257</v>
      </c>
      <c r="H304" s="599" t="str">
        <f>IFERROR(VLOOKUP(G304,'Cadastro de assessores'!A:B,2,FALSE),"Não Cadastrado")</f>
        <v>18009</v>
      </c>
      <c r="I304" s="599"/>
      <c r="J304" s="51" t="s">
        <v>3796</v>
      </c>
      <c r="K304" s="510" t="s">
        <v>111</v>
      </c>
      <c r="L304" s="600">
        <v>44361.0</v>
      </c>
      <c r="M304" s="600">
        <v>44362.0</v>
      </c>
      <c r="N304" s="564"/>
      <c r="O304" s="564" t="s">
        <v>3807</v>
      </c>
      <c r="P304" s="602">
        <v>0.012</v>
      </c>
      <c r="Q304" s="223" t="s">
        <v>4745</v>
      </c>
      <c r="R304" s="603"/>
      <c r="S304" s="520" t="str">
        <f t="shared" si="33"/>
        <v/>
      </c>
      <c r="T304" s="520" t="s">
        <v>113</v>
      </c>
      <c r="U304" s="520" t="s">
        <v>2596</v>
      </c>
      <c r="V304" s="520" t="s">
        <v>60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82" t="s">
        <v>3793</v>
      </c>
      <c r="B305" s="78" t="s">
        <v>4746</v>
      </c>
      <c r="C305" s="562" t="s">
        <v>4747</v>
      </c>
      <c r="D305" s="564">
        <v>5634110.0</v>
      </c>
      <c r="E305" s="520" t="s">
        <v>18</v>
      </c>
      <c r="F305" s="509" t="s">
        <v>19</v>
      </c>
      <c r="G305" s="520" t="s">
        <v>257</v>
      </c>
      <c r="H305" s="509" t="str">
        <f>IFERROR(VLOOKUP(G305,'Cadastro de assessores'!A:B,2,FALSE),"Não Cadastrado")</f>
        <v>18009</v>
      </c>
      <c r="I305" s="509"/>
      <c r="J305" s="51" t="s">
        <v>186</v>
      </c>
      <c r="K305" s="520" t="s">
        <v>2540</v>
      </c>
      <c r="L305" s="608">
        <v>44356.0</v>
      </c>
      <c r="M305" s="608">
        <v>44356.0</v>
      </c>
      <c r="N305" s="565">
        <v>44714.0</v>
      </c>
      <c r="O305" s="564" t="s">
        <v>3797</v>
      </c>
      <c r="P305" s="602">
        <v>0.02</v>
      </c>
      <c r="Q305" s="223" t="s">
        <v>4748</v>
      </c>
      <c r="R305" s="603"/>
      <c r="S305" s="520" t="str">
        <f t="shared" si="33"/>
        <v>Não Qualificado</v>
      </c>
      <c r="T305" s="520" t="s">
        <v>113</v>
      </c>
      <c r="U305" s="509" t="s">
        <v>2818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2543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82" t="s">
        <v>3793</v>
      </c>
      <c r="B306" s="78" t="s">
        <v>1523</v>
      </c>
      <c r="C306" s="606" t="s">
        <v>1521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1" t="s">
        <v>3796</v>
      </c>
      <c r="K306" s="510" t="s">
        <v>111</v>
      </c>
      <c r="L306" s="600">
        <v>44000.0</v>
      </c>
      <c r="M306" s="600">
        <v>44000.0</v>
      </c>
      <c r="N306" s="520"/>
      <c r="O306" s="520" t="s">
        <v>3801</v>
      </c>
      <c r="P306" s="602">
        <v>0.015</v>
      </c>
      <c r="Q306" s="609"/>
      <c r="R306" s="603"/>
      <c r="S306" s="520" t="str">
        <f t="shared" si="33"/>
        <v/>
      </c>
      <c r="T306" s="520" t="s">
        <v>113</v>
      </c>
      <c r="U306" s="520" t="s">
        <v>2557</v>
      </c>
      <c r="V306" s="520" t="s">
        <v>29</v>
      </c>
      <c r="W306" s="604" t="s">
        <v>3803</v>
      </c>
      <c r="X306" s="604" t="s">
        <v>3803</v>
      </c>
      <c r="Y306" s="604" t="s">
        <v>3803</v>
      </c>
      <c r="Z306" s="604" t="s">
        <v>3803</v>
      </c>
      <c r="AA306" s="604" t="s">
        <v>3803</v>
      </c>
      <c r="AB306" s="604" t="s">
        <v>3803</v>
      </c>
      <c r="AC306" s="604" t="s">
        <v>3803</v>
      </c>
      <c r="AD306" s="604" t="s">
        <v>4749</v>
      </c>
      <c r="AE306" s="604" t="s">
        <v>4750</v>
      </c>
      <c r="AF306" s="604" t="s">
        <v>4751</v>
      </c>
      <c r="AG306" s="604" t="s">
        <v>4752</v>
      </c>
      <c r="AH306" s="604" t="s">
        <v>3803</v>
      </c>
      <c r="AI306" s="604" t="s">
        <v>4753</v>
      </c>
      <c r="AJ306" s="604" t="s">
        <v>4754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82" t="s">
        <v>3793</v>
      </c>
      <c r="B307" s="78" t="s">
        <v>4755</v>
      </c>
      <c r="C307" s="606" t="s">
        <v>4756</v>
      </c>
      <c r="D307" s="671">
        <v>4990009.0</v>
      </c>
      <c r="E307" s="520" t="s">
        <v>18</v>
      </c>
      <c r="F307" s="509" t="s">
        <v>19</v>
      </c>
      <c r="G307" s="520" t="s">
        <v>257</v>
      </c>
      <c r="H307" s="520" t="str">
        <f>IFERROR(VLOOKUP(G307,'Cadastro de assessores'!A:B,2,FALSE),"Não Cadastrado")</f>
        <v>18009</v>
      </c>
      <c r="I307" s="520"/>
      <c r="J307" s="51" t="s">
        <v>186</v>
      </c>
      <c r="K307" s="520" t="s">
        <v>2540</v>
      </c>
      <c r="L307" s="608">
        <v>44274.0</v>
      </c>
      <c r="M307" s="608">
        <v>44274.0</v>
      </c>
      <c r="N307" s="608">
        <v>44649.0</v>
      </c>
      <c r="O307" s="520" t="s">
        <v>3801</v>
      </c>
      <c r="P307" s="602">
        <v>0.015</v>
      </c>
      <c r="Q307" s="609" t="s">
        <v>4757</v>
      </c>
      <c r="R307" s="603"/>
      <c r="S307" s="520" t="str">
        <f t="shared" si="33"/>
        <v/>
      </c>
      <c r="T307" s="520" t="s">
        <v>113</v>
      </c>
      <c r="U307" s="520" t="s">
        <v>2596</v>
      </c>
      <c r="V307" s="520" t="s">
        <v>60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2543</v>
      </c>
      <c r="BE307" s="448" t="s">
        <v>2543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82" t="s">
        <v>3793</v>
      </c>
      <c r="B308" s="78" t="s">
        <v>4758</v>
      </c>
      <c r="C308" s="606" t="s">
        <v>4759</v>
      </c>
      <c r="D308" s="520">
        <v>4606048.0</v>
      </c>
      <c r="E308" s="510" t="s">
        <v>56</v>
      </c>
      <c r="F308" s="510" t="s">
        <v>29</v>
      </c>
      <c r="G308" s="510" t="s">
        <v>629</v>
      </c>
      <c r="H308" s="510" t="str">
        <f>IFERROR(VLOOKUP(G308,'Cadastro de assessores'!A:B,2,FALSE),"Não Cadastrado")</f>
        <v>14699</v>
      </c>
      <c r="I308" s="510"/>
      <c r="J308" s="46" t="s">
        <v>111</v>
      </c>
      <c r="K308" s="510" t="s">
        <v>111</v>
      </c>
      <c r="L308" s="601">
        <v>44154.0</v>
      </c>
      <c r="M308" s="601">
        <v>44160.0</v>
      </c>
      <c r="N308" s="520"/>
      <c r="O308" s="520" t="s">
        <v>3813</v>
      </c>
      <c r="P308" s="602">
        <v>0.025</v>
      </c>
      <c r="Q308" s="223"/>
      <c r="R308" s="603"/>
      <c r="S308" s="520" t="str">
        <f t="shared" si="33"/>
        <v>Não Qualificado</v>
      </c>
      <c r="T308" s="520" t="s">
        <v>113</v>
      </c>
      <c r="U308" s="520" t="s">
        <v>3463</v>
      </c>
      <c r="V308" s="520" t="s">
        <v>29</v>
      </c>
      <c r="W308" s="604" t="s">
        <v>3803</v>
      </c>
      <c r="X308" s="604" t="s">
        <v>3803</v>
      </c>
      <c r="Y308" s="604" t="s">
        <v>3803</v>
      </c>
      <c r="Z308" s="604" t="s">
        <v>3803</v>
      </c>
      <c r="AA308" s="604" t="s">
        <v>3803</v>
      </c>
      <c r="AB308" s="604" t="s">
        <v>3803</v>
      </c>
      <c r="AC308" s="604" t="s">
        <v>3803</v>
      </c>
      <c r="AD308" s="604" t="s">
        <v>3803</v>
      </c>
      <c r="AE308" s="604" t="s">
        <v>3803</v>
      </c>
      <c r="AF308" s="604" t="s">
        <v>3803</v>
      </c>
      <c r="AG308" s="604" t="s">
        <v>3803</v>
      </c>
      <c r="AH308" s="604"/>
      <c r="AI308" s="604"/>
      <c r="AJ308" s="604" t="s">
        <v>4754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82" t="s">
        <v>3793</v>
      </c>
      <c r="B309" s="78" t="s">
        <v>1538</v>
      </c>
      <c r="C309" s="131" t="s">
        <v>1536</v>
      </c>
      <c r="D309" s="616">
        <v>7783008.0</v>
      </c>
      <c r="E309" s="510" t="s">
        <v>18</v>
      </c>
      <c r="F309" s="599" t="s">
        <v>29</v>
      </c>
      <c r="G309" s="510" t="s">
        <v>167</v>
      </c>
      <c r="H309" s="510">
        <f>IFERROR(VLOOKUP(G309,'Cadastro de assessores'!A:B,2,FALSE),"Não Cadastrado")</f>
        <v>12344</v>
      </c>
      <c r="I309" s="510"/>
      <c r="J309" s="51" t="s">
        <v>3796</v>
      </c>
      <c r="K309" s="510" t="s">
        <v>111</v>
      </c>
      <c r="L309" s="600">
        <v>44587.0</v>
      </c>
      <c r="M309" s="600">
        <v>44594.0</v>
      </c>
      <c r="N309" s="564"/>
      <c r="O309" s="564" t="s">
        <v>3807</v>
      </c>
      <c r="P309" s="602">
        <v>0.007</v>
      </c>
      <c r="Q309" s="223" t="s">
        <v>4760</v>
      </c>
      <c r="R309" s="603"/>
      <c r="S309" s="520" t="str">
        <f t="shared" si="33"/>
        <v/>
      </c>
      <c r="T309" s="520" t="s">
        <v>113</v>
      </c>
      <c r="U309" s="564" t="s">
        <v>2557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82" t="s">
        <v>3793</v>
      </c>
      <c r="B310" s="78" t="s">
        <v>4761</v>
      </c>
      <c r="C310" s="562" t="s">
        <v>4762</v>
      </c>
      <c r="D310" s="564">
        <v>6549214.0</v>
      </c>
      <c r="E310" s="520" t="s">
        <v>18</v>
      </c>
      <c r="F310" s="509" t="s">
        <v>19</v>
      </c>
      <c r="G310" s="520" t="s">
        <v>4125</v>
      </c>
      <c r="H310" s="520" t="str">
        <f>IFERROR(VLOOKUP(G310,'Cadastro de assessores'!A:B,2,FALSE),"Não Cadastrado")</f>
        <v>14294</v>
      </c>
      <c r="I310" s="520"/>
      <c r="J310" s="51" t="s">
        <v>186</v>
      </c>
      <c r="K310" s="520" t="s">
        <v>2540</v>
      </c>
      <c r="L310" s="607">
        <v>44487.0</v>
      </c>
      <c r="M310" s="607">
        <v>44487.0</v>
      </c>
      <c r="N310" s="565">
        <v>44810.0</v>
      </c>
      <c r="O310" s="564" t="s">
        <v>3801</v>
      </c>
      <c r="P310" s="602">
        <v>0.015</v>
      </c>
      <c r="Q310" s="223"/>
      <c r="R310" s="603"/>
      <c r="S310" s="520" t="str">
        <f t="shared" si="33"/>
        <v>Qualificado</v>
      </c>
      <c r="T310" s="520" t="s">
        <v>113</v>
      </c>
      <c r="U310" s="564" t="s">
        <v>2573</v>
      </c>
      <c r="V310" s="520" t="s">
        <v>3881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82" t="s">
        <v>3793</v>
      </c>
      <c r="B311" s="78" t="s">
        <v>1554</v>
      </c>
      <c r="C311" s="634" t="s">
        <v>1552</v>
      </c>
      <c r="D311" s="616">
        <v>3025955.0</v>
      </c>
      <c r="E311" s="510" t="s">
        <v>18</v>
      </c>
      <c r="F311" s="599" t="s">
        <v>19</v>
      </c>
      <c r="G311" s="616" t="s">
        <v>257</v>
      </c>
      <c r="H311" s="510" t="str">
        <f>IFERROR(VLOOKUP(G311,'Cadastro de assessores'!A:B,2,FALSE),"Não Cadastrado")</f>
        <v>18009</v>
      </c>
      <c r="I311" s="510"/>
      <c r="J311" s="46" t="s">
        <v>111</v>
      </c>
      <c r="K311" s="510" t="s">
        <v>111</v>
      </c>
      <c r="L311" s="643">
        <v>44565.0</v>
      </c>
      <c r="M311" s="643">
        <v>44557.0</v>
      </c>
      <c r="N311" s="564"/>
      <c r="O311" s="564" t="s">
        <v>4593</v>
      </c>
      <c r="P311" s="602">
        <v>0.015</v>
      </c>
      <c r="Q311" s="223" t="s">
        <v>4067</v>
      </c>
      <c r="R311" s="603"/>
      <c r="S311" s="520" t="str">
        <f t="shared" si="33"/>
        <v>Não Qualificado</v>
      </c>
      <c r="T311" s="520" t="s">
        <v>113</v>
      </c>
      <c r="U311" s="509" t="s">
        <v>2818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82" t="s">
        <v>3793</v>
      </c>
      <c r="B312" s="78" t="s">
        <v>1557</v>
      </c>
      <c r="C312" s="131" t="s">
        <v>1555</v>
      </c>
      <c r="D312" s="564">
        <v>7443645.0</v>
      </c>
      <c r="E312" s="510" t="s">
        <v>18</v>
      </c>
      <c r="F312" s="599" t="s">
        <v>29</v>
      </c>
      <c r="G312" s="616" t="s">
        <v>828</v>
      </c>
      <c r="H312" s="510">
        <f>IFERROR(VLOOKUP(G312,'Cadastro de assessores'!A:B,2,FALSE),"Não Cadastrado")</f>
        <v>12342</v>
      </c>
      <c r="I312" s="510"/>
      <c r="J312" s="51" t="s">
        <v>3796</v>
      </c>
      <c r="K312" s="520" t="s">
        <v>2577</v>
      </c>
      <c r="L312" s="520" t="s">
        <v>2577</v>
      </c>
      <c r="M312" s="629" t="s">
        <v>2576</v>
      </c>
      <c r="N312" s="616"/>
      <c r="O312" s="616" t="s">
        <v>3807</v>
      </c>
      <c r="P312" s="646">
        <v>0.007</v>
      </c>
      <c r="Q312" s="223"/>
      <c r="R312" s="603"/>
      <c r="S312" s="520" t="str">
        <f t="shared" si="33"/>
        <v>Qualificado</v>
      </c>
      <c r="T312" s="520" t="s">
        <v>113</v>
      </c>
      <c r="U312" s="520" t="s">
        <v>2600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2543</v>
      </c>
      <c r="BE312" s="448" t="s">
        <v>2543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82" t="s">
        <v>3793</v>
      </c>
      <c r="B313" s="78" t="s">
        <v>1557</v>
      </c>
      <c r="C313" s="131" t="s">
        <v>1555</v>
      </c>
      <c r="D313" s="564">
        <v>6582735.0</v>
      </c>
      <c r="E313" s="510" t="s">
        <v>18</v>
      </c>
      <c r="F313" s="599" t="s">
        <v>29</v>
      </c>
      <c r="G313" s="616" t="s">
        <v>828</v>
      </c>
      <c r="H313" s="510">
        <f>IFERROR(VLOOKUP(G313,'Cadastro de assessores'!A:B,2,FALSE),"Não Cadastrado")</f>
        <v>12342</v>
      </c>
      <c r="I313" s="510"/>
      <c r="J313" s="46" t="s">
        <v>111</v>
      </c>
      <c r="K313" s="510" t="s">
        <v>111</v>
      </c>
      <c r="L313" s="565">
        <v>44579.0</v>
      </c>
      <c r="M313" s="565">
        <v>44579.0</v>
      </c>
      <c r="N313" s="616"/>
      <c r="O313" s="616" t="s">
        <v>3807</v>
      </c>
      <c r="P313" s="646">
        <v>0.007</v>
      </c>
      <c r="Q313" s="223" t="s">
        <v>4763</v>
      </c>
      <c r="R313" s="603"/>
      <c r="S313" s="520" t="str">
        <f t="shared" si="33"/>
        <v>Não Qualificado</v>
      </c>
      <c r="T313" s="520" t="s">
        <v>113</v>
      </c>
      <c r="U313" s="520" t="s">
        <v>2600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82" t="s">
        <v>3793</v>
      </c>
      <c r="B314" s="78" t="s">
        <v>1561</v>
      </c>
      <c r="C314" s="562" t="s">
        <v>4764</v>
      </c>
      <c r="D314" s="642">
        <v>9215559.0</v>
      </c>
      <c r="E314" s="520" t="s">
        <v>18</v>
      </c>
      <c r="F314" s="509" t="s">
        <v>19</v>
      </c>
      <c r="G314" s="509" t="s">
        <v>83</v>
      </c>
      <c r="H314" s="510" t="str">
        <f>IFERROR(VLOOKUP(G314,'Cadastro de assessores'!A:B,2,FALSE),"Não Cadastrado")</f>
        <v>18890</v>
      </c>
      <c r="I314" s="509"/>
      <c r="J314" s="51" t="s">
        <v>3796</v>
      </c>
      <c r="K314" s="520"/>
      <c r="L314" s="565"/>
      <c r="M314" s="565"/>
      <c r="N314" s="565"/>
      <c r="O314" s="564" t="s">
        <v>3813</v>
      </c>
      <c r="P314" s="602">
        <v>0.025</v>
      </c>
      <c r="Q314" s="609" t="s">
        <v>3905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82" t="s">
        <v>3793</v>
      </c>
      <c r="B315" s="78" t="s">
        <v>4765</v>
      </c>
      <c r="C315" s="562" t="s">
        <v>4766</v>
      </c>
      <c r="D315" s="564">
        <v>5752123.0</v>
      </c>
      <c r="E315" s="520" t="s">
        <v>18</v>
      </c>
      <c r="F315" s="509" t="s">
        <v>29</v>
      </c>
      <c r="G315" s="509" t="s">
        <v>3800</v>
      </c>
      <c r="H315" s="509" t="str">
        <f>IFERROR(VLOOKUP(G315,'Cadastro de assessores'!A:B,2,FALSE),"Não Cadastrado")</f>
        <v>17679</v>
      </c>
      <c r="I315" s="509"/>
      <c r="J315" s="51" t="s">
        <v>186</v>
      </c>
      <c r="K315" s="520" t="s">
        <v>2540</v>
      </c>
      <c r="L315" s="565">
        <v>44384.0</v>
      </c>
      <c r="M315" s="565">
        <v>44384.0</v>
      </c>
      <c r="N315" s="565">
        <v>44455.0</v>
      </c>
      <c r="O315" s="564" t="s">
        <v>3807</v>
      </c>
      <c r="P315" s="602">
        <v>0.007</v>
      </c>
      <c r="Q315" s="609" t="s">
        <v>4767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113</v>
      </c>
      <c r="U315" s="520" t="s">
        <v>4213</v>
      </c>
      <c r="V315" s="520" t="s">
        <v>3647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2543</v>
      </c>
      <c r="BE315" s="448" t="s">
        <v>2543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82" t="s">
        <v>3793</v>
      </c>
      <c r="B316" s="78" t="s">
        <v>4768</v>
      </c>
      <c r="C316" s="606" t="s">
        <v>4769</v>
      </c>
      <c r="D316" s="520">
        <v>4636125.0</v>
      </c>
      <c r="E316" s="510" t="s">
        <v>18</v>
      </c>
      <c r="F316" s="510" t="s">
        <v>29</v>
      </c>
      <c r="G316" s="510" t="s">
        <v>295</v>
      </c>
      <c r="H316" s="510">
        <f>IFERROR(VLOOKUP(G316,'Cadastro de assessores'!A:B,2,FALSE),"Não Cadastrado")</f>
        <v>12359</v>
      </c>
      <c r="I316" s="510"/>
      <c r="J316" s="51" t="s">
        <v>3796</v>
      </c>
      <c r="K316" s="510" t="s">
        <v>111</v>
      </c>
      <c r="L316" s="600">
        <v>44215.0</v>
      </c>
      <c r="M316" s="600">
        <v>44215.0</v>
      </c>
      <c r="N316" s="564"/>
      <c r="O316" s="564" t="s">
        <v>3797</v>
      </c>
      <c r="P316" s="602">
        <v>0.02</v>
      </c>
      <c r="Q316" s="609" t="s">
        <v>3897</v>
      </c>
      <c r="R316" s="603"/>
      <c r="S316" s="520" t="str">
        <f t="shared" si="34"/>
        <v>Não Qualificado</v>
      </c>
      <c r="T316" s="520" t="s">
        <v>113</v>
      </c>
      <c r="U316" s="520" t="s">
        <v>2591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3803</v>
      </c>
      <c r="AI316" s="604" t="s">
        <v>3803</v>
      </c>
      <c r="AJ316" s="604" t="s">
        <v>4770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82" t="s">
        <v>3793</v>
      </c>
      <c r="B317" s="78" t="s">
        <v>1585</v>
      </c>
      <c r="C317" s="606" t="s">
        <v>1583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1" t="s">
        <v>3796</v>
      </c>
      <c r="K317" s="510" t="s">
        <v>111</v>
      </c>
      <c r="L317" s="601">
        <v>44795.0</v>
      </c>
      <c r="M317" s="601">
        <v>44795.0</v>
      </c>
      <c r="N317" s="520"/>
      <c r="O317" s="520" t="s">
        <v>3807</v>
      </c>
      <c r="P317" s="602">
        <v>0.007</v>
      </c>
      <c r="Q317" s="609" t="s">
        <v>4771</v>
      </c>
      <c r="R317" s="603"/>
      <c r="S317" s="520"/>
      <c r="T317" s="520" t="s">
        <v>113</v>
      </c>
      <c r="U317" s="520"/>
      <c r="V317" s="520" t="s">
        <v>60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82" t="s">
        <v>3793</v>
      </c>
      <c r="B318" s="78" t="s">
        <v>3151</v>
      </c>
      <c r="C318" s="606" t="s">
        <v>3148</v>
      </c>
      <c r="D318" s="520">
        <v>4588112.0</v>
      </c>
      <c r="E318" s="510" t="s">
        <v>18</v>
      </c>
      <c r="F318" s="510" t="s">
        <v>29</v>
      </c>
      <c r="G318" s="510" t="s">
        <v>2582</v>
      </c>
      <c r="H318" s="510" t="str">
        <f>IFERROR(VLOOKUP(G318,'Cadastro de assessores'!A:B,2,FALSE),"Não Cadastrado")</f>
        <v>18836</v>
      </c>
      <c r="I318" s="510"/>
      <c r="J318" s="46" t="s">
        <v>111</v>
      </c>
      <c r="K318" s="510" t="s">
        <v>111</v>
      </c>
      <c r="L318" s="601">
        <v>44144.0</v>
      </c>
      <c r="M318" s="601">
        <v>44148.0</v>
      </c>
      <c r="N318" s="520"/>
      <c r="O318" s="520" t="s">
        <v>3809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113</v>
      </c>
      <c r="U318" s="520" t="s">
        <v>2641</v>
      </c>
      <c r="V318" s="520" t="s">
        <v>783</v>
      </c>
      <c r="W318" s="604" t="s">
        <v>3803</v>
      </c>
      <c r="X318" s="604" t="s">
        <v>3803</v>
      </c>
      <c r="Y318" s="604" t="s">
        <v>3803</v>
      </c>
      <c r="Z318" s="604" t="s">
        <v>3803</v>
      </c>
      <c r="AA318" s="604" t="s">
        <v>3803</v>
      </c>
      <c r="AB318" s="604" t="s">
        <v>3803</v>
      </c>
      <c r="AC318" s="604" t="s">
        <v>3803</v>
      </c>
      <c r="AD318" s="604" t="s">
        <v>3803</v>
      </c>
      <c r="AE318" s="604" t="s">
        <v>3803</v>
      </c>
      <c r="AF318" s="604" t="s">
        <v>3803</v>
      </c>
      <c r="AG318" s="604" t="s">
        <v>3803</v>
      </c>
      <c r="AH318" s="604"/>
      <c r="AI318" s="604"/>
      <c r="AJ318" s="604" t="s">
        <v>4770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82" t="s">
        <v>3793</v>
      </c>
      <c r="B319" s="78" t="s">
        <v>4772</v>
      </c>
      <c r="C319" s="562" t="s">
        <v>4773</v>
      </c>
      <c r="D319" s="612">
        <v>7046512.0</v>
      </c>
      <c r="E319" s="510" t="s">
        <v>56</v>
      </c>
      <c r="F319" s="510" t="s">
        <v>29</v>
      </c>
      <c r="G319" s="510" t="s">
        <v>3860</v>
      </c>
      <c r="H319" s="510" t="str">
        <f>IFERROR(VLOOKUP(G319,'Cadastro de assessores'!A:B,2,FALSE),"Não Cadastrado")</f>
        <v>1298</v>
      </c>
      <c r="I319" s="510"/>
      <c r="J319" s="51" t="s">
        <v>186</v>
      </c>
      <c r="K319" s="510" t="s">
        <v>111</v>
      </c>
      <c r="L319" s="600">
        <v>44673.0</v>
      </c>
      <c r="M319" s="600">
        <v>44673.0</v>
      </c>
      <c r="N319" s="619">
        <v>44994.0</v>
      </c>
      <c r="O319" s="616" t="s">
        <v>3809</v>
      </c>
      <c r="P319" s="602">
        <v>0.012</v>
      </c>
      <c r="Q319" s="223" t="s">
        <v>4774</v>
      </c>
      <c r="R319" s="603"/>
      <c r="S319" s="520" t="str">
        <f t="shared" si="35"/>
        <v>Não Qualificado</v>
      </c>
      <c r="T319" s="564" t="s">
        <v>365</v>
      </c>
      <c r="U319" s="564" t="s">
        <v>4775</v>
      </c>
      <c r="V319" s="564" t="s">
        <v>60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82" t="s">
        <v>3793</v>
      </c>
      <c r="B320" s="78" t="s">
        <v>1615</v>
      </c>
      <c r="C320" s="606" t="s">
        <v>4776</v>
      </c>
      <c r="D320" s="520">
        <v>4616618.0</v>
      </c>
      <c r="E320" s="510" t="s">
        <v>56</v>
      </c>
      <c r="F320" s="510" t="s">
        <v>29</v>
      </c>
      <c r="G320" s="510" t="s">
        <v>4438</v>
      </c>
      <c r="H320" s="510" t="str">
        <f>IFERROR(VLOOKUP(G320,'Cadastro de assessores'!A:B,2,FALSE),"Não Cadastrado")</f>
        <v>14091</v>
      </c>
      <c r="I320" s="510"/>
      <c r="J320" s="51" t="s">
        <v>3796</v>
      </c>
      <c r="K320" s="510" t="s">
        <v>111</v>
      </c>
      <c r="L320" s="601">
        <v>44154.0</v>
      </c>
      <c r="M320" s="601">
        <v>44159.0</v>
      </c>
      <c r="N320" s="520"/>
      <c r="O320" s="520" t="s">
        <v>3809</v>
      </c>
      <c r="P320" s="602">
        <v>0.012</v>
      </c>
      <c r="Q320" s="609" t="s">
        <v>4777</v>
      </c>
      <c r="R320" s="603"/>
      <c r="S320" s="520" t="str">
        <f t="shared" si="35"/>
        <v>Não Qualificado</v>
      </c>
      <c r="T320" s="520" t="s">
        <v>113</v>
      </c>
      <c r="U320" s="520" t="s">
        <v>2591</v>
      </c>
      <c r="V320" s="520" t="s">
        <v>29</v>
      </c>
      <c r="W320" s="604" t="s">
        <v>3803</v>
      </c>
      <c r="X320" s="604" t="s">
        <v>3803</v>
      </c>
      <c r="Y320" s="604" t="s">
        <v>3803</v>
      </c>
      <c r="Z320" s="604" t="s">
        <v>3803</v>
      </c>
      <c r="AA320" s="604" t="s">
        <v>3803</v>
      </c>
      <c r="AB320" s="604" t="s">
        <v>3803</v>
      </c>
      <c r="AC320" s="604" t="s">
        <v>3803</v>
      </c>
      <c r="AD320" s="604" t="s">
        <v>3803</v>
      </c>
      <c r="AE320" s="604" t="s">
        <v>3803</v>
      </c>
      <c r="AF320" s="604" t="s">
        <v>3803</v>
      </c>
      <c r="AG320" s="604" t="s">
        <v>3803</v>
      </c>
      <c r="AH320" s="604" t="s">
        <v>3803</v>
      </c>
      <c r="AI320" s="604" t="s">
        <v>3803</v>
      </c>
      <c r="AJ320" s="604" t="s">
        <v>4778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82" t="s">
        <v>3793</v>
      </c>
      <c r="B321" s="78" t="s">
        <v>1615</v>
      </c>
      <c r="C321" s="606" t="s">
        <v>4776</v>
      </c>
      <c r="D321" s="520">
        <v>4859015.0</v>
      </c>
      <c r="E321" s="510" t="s">
        <v>56</v>
      </c>
      <c r="F321" s="510" t="s">
        <v>29</v>
      </c>
      <c r="G321" s="510" t="s">
        <v>4438</v>
      </c>
      <c r="H321" s="510" t="str">
        <f>IFERROR(VLOOKUP(G321,'Cadastro de assessores'!A:B,2,FALSE),"Não Cadastrado")</f>
        <v>14091</v>
      </c>
      <c r="I321" s="510"/>
      <c r="J321" s="51" t="s">
        <v>3796</v>
      </c>
      <c r="K321" s="510" t="s">
        <v>111</v>
      </c>
      <c r="L321" s="600">
        <v>44239.0</v>
      </c>
      <c r="M321" s="600">
        <v>44239.0</v>
      </c>
      <c r="N321" s="564"/>
      <c r="O321" s="564" t="s">
        <v>3842</v>
      </c>
      <c r="P321" s="602">
        <v>0.008</v>
      </c>
      <c r="Q321" s="609"/>
      <c r="R321" s="603"/>
      <c r="S321" s="520" t="str">
        <f t="shared" si="35"/>
        <v/>
      </c>
      <c r="T321" s="520" t="s">
        <v>113</v>
      </c>
      <c r="U321" s="520" t="s">
        <v>2591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82" t="s">
        <v>3793</v>
      </c>
      <c r="B322" s="78" t="s">
        <v>4779</v>
      </c>
      <c r="C322" s="562" t="s">
        <v>4780</v>
      </c>
      <c r="D322" s="564">
        <v>5666607.0</v>
      </c>
      <c r="E322" s="637" t="s">
        <v>18</v>
      </c>
      <c r="F322" s="564" t="s">
        <v>19</v>
      </c>
      <c r="G322" s="564" t="s">
        <v>4781</v>
      </c>
      <c r="H322" s="564" t="str">
        <f>IFERROR(VLOOKUP(G322,'Cadastro de assessores'!A:B,2,FALSE),"Não Cadastrado")</f>
        <v>1275</v>
      </c>
      <c r="I322" s="564"/>
      <c r="J322" s="51" t="s">
        <v>186</v>
      </c>
      <c r="K322" s="520" t="s">
        <v>2540</v>
      </c>
      <c r="L322" s="638">
        <v>44376.0</v>
      </c>
      <c r="M322" s="638">
        <v>44376.0</v>
      </c>
      <c r="N322" s="565">
        <v>44775.0</v>
      </c>
      <c r="O322" s="564" t="s">
        <v>3813</v>
      </c>
      <c r="P322" s="566">
        <v>0.025</v>
      </c>
      <c r="Q322" s="223" t="s">
        <v>4782</v>
      </c>
      <c r="R322" s="603"/>
      <c r="S322" s="520" t="str">
        <f t="shared" si="35"/>
        <v>Não Qualificado</v>
      </c>
      <c r="T322" s="520" t="s">
        <v>113</v>
      </c>
      <c r="U322" s="564" t="s">
        <v>2573</v>
      </c>
      <c r="V322" s="520" t="s">
        <v>3881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82" t="s">
        <v>3793</v>
      </c>
      <c r="B323" s="78" t="s">
        <v>4783</v>
      </c>
      <c r="C323" s="634" t="s">
        <v>4784</v>
      </c>
      <c r="D323" s="612">
        <v>5914962.0</v>
      </c>
      <c r="E323" s="510" t="s">
        <v>18</v>
      </c>
      <c r="F323" s="599" t="s">
        <v>19</v>
      </c>
      <c r="G323" s="510" t="s">
        <v>4125</v>
      </c>
      <c r="H323" s="510" t="str">
        <f>IFERROR(VLOOKUP(G323,'Cadastro de assessores'!A:B,2,FALSE),"Não Cadastrado")</f>
        <v>14294</v>
      </c>
      <c r="I323" s="510"/>
      <c r="J323" s="51" t="s">
        <v>186</v>
      </c>
      <c r="K323" s="510" t="s">
        <v>111</v>
      </c>
      <c r="L323" s="600">
        <v>44454.0</v>
      </c>
      <c r="M323" s="600">
        <v>44461.0</v>
      </c>
      <c r="N323" s="565">
        <v>44830.0</v>
      </c>
      <c r="O323" s="520" t="s">
        <v>3807</v>
      </c>
      <c r="P323" s="602">
        <v>0.007</v>
      </c>
      <c r="Q323" s="223"/>
      <c r="R323" s="603"/>
      <c r="S323" s="520" t="str">
        <f t="shared" si="35"/>
        <v/>
      </c>
      <c r="T323" s="520" t="s">
        <v>113</v>
      </c>
      <c r="U323" s="564" t="s">
        <v>4485</v>
      </c>
      <c r="V323" s="564" t="s">
        <v>46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82" t="s">
        <v>3793</v>
      </c>
      <c r="B324" s="78" t="s">
        <v>1625</v>
      </c>
      <c r="C324" s="634" t="s">
        <v>1623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1" t="s">
        <v>3796</v>
      </c>
      <c r="K324" s="510" t="s">
        <v>111</v>
      </c>
      <c r="L324" s="613">
        <v>44596.0</v>
      </c>
      <c r="M324" s="613">
        <v>44614.0</v>
      </c>
      <c r="N324" s="520"/>
      <c r="O324" s="520" t="s">
        <v>3807</v>
      </c>
      <c r="P324" s="602">
        <v>0.007</v>
      </c>
      <c r="Q324" s="223"/>
      <c r="R324" s="603"/>
      <c r="S324" s="520" t="str">
        <f t="shared" si="35"/>
        <v/>
      </c>
      <c r="T324" s="520" t="s">
        <v>113</v>
      </c>
      <c r="U324" s="564" t="s">
        <v>3291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82" t="s">
        <v>3793</v>
      </c>
      <c r="B325" s="78" t="s">
        <v>4785</v>
      </c>
      <c r="C325" s="606" t="s">
        <v>4786</v>
      </c>
      <c r="D325" s="564">
        <v>4712860.0</v>
      </c>
      <c r="E325" s="520" t="s">
        <v>56</v>
      </c>
      <c r="F325" s="520" t="s">
        <v>29</v>
      </c>
      <c r="G325" s="520" t="s">
        <v>4057</v>
      </c>
      <c r="H325" s="520" t="str">
        <f>IFERROR(VLOOKUP(G325,'Cadastro de assessores'!A:B,2,FALSE),"Não Cadastrado")</f>
        <v>15049</v>
      </c>
      <c r="I325" s="520"/>
      <c r="J325" s="51" t="s">
        <v>186</v>
      </c>
      <c r="K325" s="520" t="s">
        <v>2540</v>
      </c>
      <c r="L325" s="608">
        <v>44203.0</v>
      </c>
      <c r="M325" s="608">
        <v>44203.0</v>
      </c>
      <c r="N325" s="608">
        <v>44418.0</v>
      </c>
      <c r="O325" s="520" t="s">
        <v>3801</v>
      </c>
      <c r="P325" s="602">
        <v>0.015</v>
      </c>
      <c r="Q325" s="609" t="s">
        <v>4014</v>
      </c>
      <c r="R325" s="603"/>
      <c r="S325" s="520" t="str">
        <f t="shared" si="35"/>
        <v>Não Qualificado</v>
      </c>
      <c r="T325" s="520" t="s">
        <v>113</v>
      </c>
      <c r="U325" s="520" t="s">
        <v>2557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2543</v>
      </c>
      <c r="BE325" s="448" t="s">
        <v>2543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82" t="s">
        <v>3793</v>
      </c>
      <c r="B326" s="78" t="s">
        <v>4787</v>
      </c>
      <c r="C326" s="606" t="s">
        <v>4788</v>
      </c>
      <c r="D326" s="520">
        <v>2201017.0</v>
      </c>
      <c r="E326" s="510" t="s">
        <v>56</v>
      </c>
      <c r="F326" s="510" t="s">
        <v>29</v>
      </c>
      <c r="G326" s="510" t="s">
        <v>3846</v>
      </c>
      <c r="H326" s="510"/>
      <c r="I326" s="510"/>
      <c r="J326" s="51" t="s">
        <v>3796</v>
      </c>
      <c r="K326" s="510"/>
      <c r="L326" s="600"/>
      <c r="M326" s="600">
        <v>44893.0</v>
      </c>
      <c r="N326" s="520"/>
      <c r="O326" s="520" t="s">
        <v>3807</v>
      </c>
      <c r="P326" s="602">
        <v>0.01</v>
      </c>
      <c r="Q326" s="609" t="s">
        <v>4789</v>
      </c>
      <c r="R326" s="603"/>
      <c r="S326" s="520"/>
      <c r="T326" s="520"/>
      <c r="U326" s="520"/>
      <c r="V326" s="520" t="s">
        <v>46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82" t="s">
        <v>3793</v>
      </c>
      <c r="B327" s="78" t="s">
        <v>4790</v>
      </c>
      <c r="C327" s="562" t="s">
        <v>4791</v>
      </c>
      <c r="D327" s="564">
        <v>5661723.0</v>
      </c>
      <c r="E327" s="510" t="s">
        <v>2526</v>
      </c>
      <c r="F327" s="599" t="s">
        <v>29</v>
      </c>
      <c r="G327" s="599" t="s">
        <v>2526</v>
      </c>
      <c r="H327" s="599" t="str">
        <f>IFERROR(VLOOKUP(G327,'Cadastro de assessores'!A:B,2,FALSE),"Não Cadastrado")</f>
        <v>18986</v>
      </c>
      <c r="I327" s="599"/>
      <c r="J327" s="51" t="s">
        <v>3796</v>
      </c>
      <c r="K327" s="520" t="s">
        <v>111</v>
      </c>
      <c r="L327" s="600">
        <v>44369.0</v>
      </c>
      <c r="M327" s="600">
        <v>44369.0</v>
      </c>
      <c r="N327" s="520"/>
      <c r="O327" s="520" t="s">
        <v>3801</v>
      </c>
      <c r="P327" s="602">
        <v>0.015</v>
      </c>
      <c r="Q327" s="223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113</v>
      </c>
      <c r="U327" s="564" t="s">
        <v>2552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82" t="s">
        <v>3793</v>
      </c>
      <c r="B328" s="78" t="s">
        <v>3212</v>
      </c>
      <c r="C328" s="606" t="s">
        <v>3210</v>
      </c>
      <c r="D328" s="520">
        <v>4600625.0</v>
      </c>
      <c r="E328" s="510" t="s">
        <v>18</v>
      </c>
      <c r="F328" s="510" t="s">
        <v>29</v>
      </c>
      <c r="G328" s="510" t="s">
        <v>2191</v>
      </c>
      <c r="H328" s="510" t="str">
        <f>IFERROR(VLOOKUP(G328,'Cadastro de assessores'!A:B,2,FALSE),"Não Cadastrado")</f>
        <v>18256</v>
      </c>
      <c r="I328" s="510"/>
      <c r="J328" s="51" t="s">
        <v>3796</v>
      </c>
      <c r="K328" s="510" t="s">
        <v>111</v>
      </c>
      <c r="L328" s="601">
        <v>44180.0</v>
      </c>
      <c r="M328" s="601">
        <v>44180.0</v>
      </c>
      <c r="N328" s="520"/>
      <c r="O328" s="520" t="s">
        <v>3813</v>
      </c>
      <c r="P328" s="602">
        <v>0.025</v>
      </c>
      <c r="Q328" s="609" t="s">
        <v>4792</v>
      </c>
      <c r="R328" s="603"/>
      <c r="S328" s="520" t="str">
        <f t="shared" si="36"/>
        <v>Não Qualificado</v>
      </c>
      <c r="T328" s="520" t="s">
        <v>113</v>
      </c>
      <c r="U328" s="520" t="s">
        <v>2591</v>
      </c>
      <c r="V328" s="520" t="s">
        <v>29</v>
      </c>
      <c r="W328" s="604" t="s">
        <v>3803</v>
      </c>
      <c r="X328" s="604" t="s">
        <v>3803</v>
      </c>
      <c r="Y328" s="604" t="s">
        <v>3803</v>
      </c>
      <c r="Z328" s="604" t="s">
        <v>3803</v>
      </c>
      <c r="AA328" s="604" t="s">
        <v>3803</v>
      </c>
      <c r="AB328" s="604" t="s">
        <v>3803</v>
      </c>
      <c r="AC328" s="604" t="s">
        <v>3803</v>
      </c>
      <c r="AD328" s="604" t="s">
        <v>3803</v>
      </c>
      <c r="AE328" s="604" t="s">
        <v>3803</v>
      </c>
      <c r="AF328" s="604" t="s">
        <v>3803</v>
      </c>
      <c r="AG328" s="604" t="s">
        <v>3803</v>
      </c>
      <c r="AH328" s="604" t="s">
        <v>3803</v>
      </c>
      <c r="AI328" s="604" t="s">
        <v>3803</v>
      </c>
      <c r="AJ328" s="604" t="s">
        <v>3803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82" t="s">
        <v>3793</v>
      </c>
      <c r="B329" s="78" t="s">
        <v>4793</v>
      </c>
      <c r="C329" s="562" t="s">
        <v>4794</v>
      </c>
      <c r="D329" s="564">
        <v>5630594.0</v>
      </c>
      <c r="E329" s="510" t="s">
        <v>18</v>
      </c>
      <c r="F329" s="599" t="s">
        <v>29</v>
      </c>
      <c r="G329" s="510" t="s">
        <v>4303</v>
      </c>
      <c r="H329" s="599" t="str">
        <f>IFERROR(VLOOKUP(G329,'Cadastro de assessores'!A:B,2,FALSE),"Não Cadastrado")</f>
        <v>13896</v>
      </c>
      <c r="I329" s="599"/>
      <c r="J329" s="51" t="s">
        <v>3796</v>
      </c>
      <c r="K329" s="510" t="s">
        <v>111</v>
      </c>
      <c r="L329" s="600">
        <v>44356.0</v>
      </c>
      <c r="M329" s="600">
        <v>44356.0</v>
      </c>
      <c r="N329" s="564"/>
      <c r="O329" s="564" t="s">
        <v>4002</v>
      </c>
      <c r="P329" s="602">
        <v>0.02</v>
      </c>
      <c r="Q329" s="223"/>
      <c r="R329" s="603"/>
      <c r="S329" s="520" t="str">
        <f t="shared" si="36"/>
        <v/>
      </c>
      <c r="T329" s="520" t="s">
        <v>113</v>
      </c>
      <c r="U329" s="520" t="s">
        <v>2596</v>
      </c>
      <c r="V329" s="520" t="s">
        <v>60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82" t="s">
        <v>3793</v>
      </c>
      <c r="B330" s="78" t="s">
        <v>4795</v>
      </c>
      <c r="C330" s="606" t="s">
        <v>4796</v>
      </c>
      <c r="D330" s="520">
        <v>4680045.0</v>
      </c>
      <c r="E330" s="665" t="s">
        <v>56</v>
      </c>
      <c r="F330" s="510" t="s">
        <v>29</v>
      </c>
      <c r="G330" s="510" t="s">
        <v>4057</v>
      </c>
      <c r="H330" s="510" t="str">
        <f>IFERROR(VLOOKUP(G330,'Cadastro de assessores'!A:B,2,FALSE),"Não Cadastrado")</f>
        <v>15049</v>
      </c>
      <c r="I330" s="510"/>
      <c r="J330" s="51" t="s">
        <v>3796</v>
      </c>
      <c r="K330" s="520" t="s">
        <v>147</v>
      </c>
      <c r="L330" s="601">
        <v>44182.0</v>
      </c>
      <c r="M330" s="601">
        <v>44183.0</v>
      </c>
      <c r="N330" s="520"/>
      <c r="O330" s="520" t="s">
        <v>3801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113</v>
      </c>
      <c r="U330" s="520" t="s">
        <v>2557</v>
      </c>
      <c r="V330" s="520" t="s">
        <v>29</v>
      </c>
      <c r="W330" s="604" t="s">
        <v>3803</v>
      </c>
      <c r="X330" s="604" t="s">
        <v>3803</v>
      </c>
      <c r="Y330" s="604" t="s">
        <v>3803</v>
      </c>
      <c r="Z330" s="604" t="s">
        <v>3803</v>
      </c>
      <c r="AA330" s="604" t="s">
        <v>3803</v>
      </c>
      <c r="AB330" s="604" t="s">
        <v>3803</v>
      </c>
      <c r="AC330" s="604" t="s">
        <v>3803</v>
      </c>
      <c r="AD330" s="604" t="s">
        <v>3803</v>
      </c>
      <c r="AE330" s="604" t="s">
        <v>3803</v>
      </c>
      <c r="AF330" s="604" t="s">
        <v>3803</v>
      </c>
      <c r="AG330" s="604" t="s">
        <v>3803</v>
      </c>
      <c r="AH330" s="604" t="s">
        <v>3803</v>
      </c>
      <c r="AI330" s="604" t="s">
        <v>3803</v>
      </c>
      <c r="AJ330" s="604" t="s">
        <v>3803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82" t="s">
        <v>3793</v>
      </c>
      <c r="B331" s="78" t="s">
        <v>4797</v>
      </c>
      <c r="C331" s="634" t="s">
        <v>4798</v>
      </c>
      <c r="D331" s="520">
        <v>7854925.0</v>
      </c>
      <c r="E331" s="662" t="s">
        <v>18</v>
      </c>
      <c r="F331" s="662" t="s">
        <v>19</v>
      </c>
      <c r="G331" s="510" t="s">
        <v>214</v>
      </c>
      <c r="H331" s="510" t="str">
        <f>IFERROR(VLOOKUP(G331,'Cadastro de assessores'!A:B,2,FALSE),"Não Cadastrado")</f>
        <v>17831</v>
      </c>
      <c r="I331" s="510"/>
      <c r="J331" s="51" t="s">
        <v>3796</v>
      </c>
      <c r="K331" s="510" t="s">
        <v>111</v>
      </c>
      <c r="L331" s="600">
        <v>44602.0</v>
      </c>
      <c r="M331" s="600">
        <v>44606.0</v>
      </c>
      <c r="N331" s="520"/>
      <c r="O331" s="520" t="s">
        <v>4799</v>
      </c>
      <c r="P331" s="602">
        <v>0.012</v>
      </c>
      <c r="Q331" s="562" t="s">
        <v>4800</v>
      </c>
      <c r="R331" s="603"/>
      <c r="S331" s="520" t="str">
        <f t="shared" si="36"/>
        <v/>
      </c>
      <c r="T331" s="520" t="s">
        <v>113</v>
      </c>
      <c r="U331" s="520" t="s">
        <v>2629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82" t="s">
        <v>3793</v>
      </c>
      <c r="B332" s="78" t="s">
        <v>4801</v>
      </c>
      <c r="C332" s="606" t="s">
        <v>4802</v>
      </c>
      <c r="D332" s="520">
        <v>4901933.0</v>
      </c>
      <c r="E332" s="520" t="s">
        <v>18</v>
      </c>
      <c r="F332" s="509" t="s">
        <v>19</v>
      </c>
      <c r="G332" s="520" t="s">
        <v>257</v>
      </c>
      <c r="H332" s="520" t="str">
        <f>IFERROR(VLOOKUP(G332,'Cadastro de assessores'!A:B,2,FALSE),"Não Cadastrado")</f>
        <v>18009</v>
      </c>
      <c r="I332" s="520"/>
      <c r="J332" s="51" t="s">
        <v>186</v>
      </c>
      <c r="K332" s="520" t="s">
        <v>2540</v>
      </c>
      <c r="L332" s="608">
        <v>44251.0</v>
      </c>
      <c r="M332" s="608">
        <v>44251.0</v>
      </c>
      <c r="N332" s="608">
        <v>44783.0</v>
      </c>
      <c r="O332" s="520" t="s">
        <v>3801</v>
      </c>
      <c r="P332" s="602">
        <v>0.015</v>
      </c>
      <c r="Q332" s="609" t="s">
        <v>4803</v>
      </c>
      <c r="R332" s="603"/>
      <c r="S332" s="520" t="str">
        <f t="shared" si="36"/>
        <v>Não Qualificado</v>
      </c>
      <c r="T332" s="520" t="s">
        <v>113</v>
      </c>
      <c r="U332" s="520" t="s">
        <v>4281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82" t="s">
        <v>3793</v>
      </c>
      <c r="B333" s="78" t="s">
        <v>1640</v>
      </c>
      <c r="C333" s="562" t="s">
        <v>1638</v>
      </c>
      <c r="D333" s="564">
        <v>581733.0</v>
      </c>
      <c r="E333" s="510" t="s">
        <v>18</v>
      </c>
      <c r="F333" s="599" t="s">
        <v>29</v>
      </c>
      <c r="G333" s="510" t="s">
        <v>696</v>
      </c>
      <c r="H333" s="510" t="str">
        <f>IFERROR(VLOOKUP(G333,'Cadastro de assessores'!A:B,2,FALSE),"Não Cadastrado")</f>
        <v>18467</v>
      </c>
      <c r="I333" s="510"/>
      <c r="J333" s="51" t="s">
        <v>3796</v>
      </c>
      <c r="K333" s="510" t="s">
        <v>111</v>
      </c>
      <c r="L333" s="600">
        <v>44452.0</v>
      </c>
      <c r="M333" s="600">
        <v>44453.0</v>
      </c>
      <c r="N333" s="564"/>
      <c r="O333" s="564" t="s">
        <v>3813</v>
      </c>
      <c r="P333" s="602">
        <v>0.015</v>
      </c>
      <c r="Q333" s="223" t="s">
        <v>4804</v>
      </c>
      <c r="R333" s="603"/>
      <c r="S333" s="520" t="str">
        <f t="shared" si="36"/>
        <v>Não Qualificado</v>
      </c>
      <c r="T333" s="520" t="s">
        <v>113</v>
      </c>
      <c r="U333" s="564" t="s">
        <v>2568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82" t="s">
        <v>3793</v>
      </c>
      <c r="B334" s="78" t="s">
        <v>1640</v>
      </c>
      <c r="C334" s="562" t="s">
        <v>1638</v>
      </c>
      <c r="D334" s="612">
        <v>8089465.0</v>
      </c>
      <c r="E334" s="673" t="s">
        <v>18</v>
      </c>
      <c r="F334" s="599" t="s">
        <v>29</v>
      </c>
      <c r="G334" s="510" t="s">
        <v>696</v>
      </c>
      <c r="H334" s="510" t="str">
        <f>IFERROR(VLOOKUP(G334,'Cadastro de assessores'!A:B,2,FALSE),"Não Cadastrado")</f>
        <v>18467</v>
      </c>
      <c r="I334" s="510"/>
      <c r="J334" s="51" t="s">
        <v>3796</v>
      </c>
      <c r="K334" s="564" t="s">
        <v>111</v>
      </c>
      <c r="L334" s="674">
        <v>44630.0</v>
      </c>
      <c r="M334" s="674">
        <v>44631.0</v>
      </c>
      <c r="N334" s="564"/>
      <c r="O334" s="564" t="s">
        <v>3807</v>
      </c>
      <c r="P334" s="566">
        <v>0.007</v>
      </c>
      <c r="Q334" s="223" t="s">
        <v>4804</v>
      </c>
      <c r="R334" s="603"/>
      <c r="S334" s="520" t="str">
        <f t="shared" si="36"/>
        <v>Não Qualificado</v>
      </c>
      <c r="T334" s="520" t="s">
        <v>113</v>
      </c>
      <c r="U334" s="564" t="s">
        <v>2568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82" t="s">
        <v>3793</v>
      </c>
      <c r="B335" s="78" t="s">
        <v>1644</v>
      </c>
      <c r="C335" s="562" t="s">
        <v>1642</v>
      </c>
      <c r="D335" s="564">
        <v>5581002.0</v>
      </c>
      <c r="E335" s="510" t="s">
        <v>18</v>
      </c>
      <c r="F335" s="510" t="s">
        <v>29</v>
      </c>
      <c r="G335" s="599" t="s">
        <v>167</v>
      </c>
      <c r="H335" s="599">
        <f>IFERROR(VLOOKUP(G335,'Cadastro de assessores'!A:B,2,FALSE),"Não Cadastrado")</f>
        <v>12344</v>
      </c>
      <c r="I335" s="599"/>
      <c r="J335" s="51" t="s">
        <v>3796</v>
      </c>
      <c r="K335" s="510" t="s">
        <v>111</v>
      </c>
      <c r="L335" s="600">
        <v>44340.0</v>
      </c>
      <c r="M335" s="600">
        <v>44340.0</v>
      </c>
      <c r="N335" s="564"/>
      <c r="O335" s="564" t="s">
        <v>3813</v>
      </c>
      <c r="P335" s="602">
        <v>0.025</v>
      </c>
      <c r="Q335" s="609" t="s">
        <v>4805</v>
      </c>
      <c r="R335" s="603"/>
      <c r="S335" s="520" t="str">
        <f t="shared" si="36"/>
        <v/>
      </c>
      <c r="T335" s="520" t="s">
        <v>113</v>
      </c>
      <c r="U335" s="520" t="s">
        <v>2600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82" t="s">
        <v>3793</v>
      </c>
      <c r="B336" s="78" t="s">
        <v>1644</v>
      </c>
      <c r="C336" s="606" t="s">
        <v>1642</v>
      </c>
      <c r="D336" s="656">
        <v>4924154.0</v>
      </c>
      <c r="E336" s="510" t="s">
        <v>18</v>
      </c>
      <c r="F336" s="510" t="s">
        <v>29</v>
      </c>
      <c r="G336" s="510" t="s">
        <v>167</v>
      </c>
      <c r="H336" s="510">
        <f>IFERROR(VLOOKUP(G336,'Cadastro de assessores'!A:B,2,FALSE),"Não Cadastrado")</f>
        <v>12344</v>
      </c>
      <c r="I336" s="510"/>
      <c r="J336" s="46" t="s">
        <v>111</v>
      </c>
      <c r="K336" s="510" t="s">
        <v>111</v>
      </c>
      <c r="L336" s="600">
        <v>44265.0</v>
      </c>
      <c r="M336" s="600">
        <v>44265.0</v>
      </c>
      <c r="N336" s="520"/>
      <c r="O336" s="520" t="s">
        <v>3807</v>
      </c>
      <c r="P336" s="602">
        <v>0.007</v>
      </c>
      <c r="Q336" s="609" t="s">
        <v>4806</v>
      </c>
      <c r="R336" s="603"/>
      <c r="S336" s="520" t="str">
        <f t="shared" si="36"/>
        <v>Não Qualificado</v>
      </c>
      <c r="T336" s="520" t="s">
        <v>113</v>
      </c>
      <c r="U336" s="520" t="s">
        <v>2600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2577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82" t="s">
        <v>3793</v>
      </c>
      <c r="B337" s="78" t="s">
        <v>4807</v>
      </c>
      <c r="C337" s="562" t="s">
        <v>4808</v>
      </c>
      <c r="D337" s="564">
        <v>2580097.0</v>
      </c>
      <c r="E337" s="520" t="s">
        <v>18</v>
      </c>
      <c r="F337" s="520" t="s">
        <v>29</v>
      </c>
      <c r="G337" s="520" t="s">
        <v>3683</v>
      </c>
      <c r="H337" s="520" t="str">
        <f>IFERROR(VLOOKUP(G337,'Cadastro de assessores'!A:B,2,FALSE),"Não Cadastrado")</f>
        <v>18266</v>
      </c>
      <c r="I337" s="520"/>
      <c r="J337" s="51" t="s">
        <v>186</v>
      </c>
      <c r="K337" s="520" t="s">
        <v>2540</v>
      </c>
      <c r="L337" s="565">
        <v>44341.0</v>
      </c>
      <c r="M337" s="565">
        <v>44341.0</v>
      </c>
      <c r="N337" s="608">
        <v>44788.0</v>
      </c>
      <c r="O337" s="564" t="s">
        <v>4809</v>
      </c>
      <c r="P337" s="602">
        <v>0.025</v>
      </c>
      <c r="Q337" s="609" t="s">
        <v>4810</v>
      </c>
      <c r="R337" s="603"/>
      <c r="S337" s="520" t="str">
        <f t="shared" si="36"/>
        <v/>
      </c>
      <c r="T337" s="520" t="s">
        <v>113</v>
      </c>
      <c r="U337" s="520" t="s">
        <v>2600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82" t="s">
        <v>3793</v>
      </c>
      <c r="B338" s="78" t="s">
        <v>4811</v>
      </c>
      <c r="C338" s="562" t="s">
        <v>4812</v>
      </c>
      <c r="D338" s="564">
        <v>6130739.0</v>
      </c>
      <c r="E338" s="520" t="s">
        <v>18</v>
      </c>
      <c r="F338" s="509" t="s">
        <v>19</v>
      </c>
      <c r="G338" s="564" t="s">
        <v>257</v>
      </c>
      <c r="H338" s="564" t="str">
        <f>IFERROR(VLOOKUP(G338,'Cadastro de assessores'!A:B,2,FALSE),"Não Cadastrado")</f>
        <v>18009</v>
      </c>
      <c r="I338" s="564"/>
      <c r="J338" s="51" t="s">
        <v>186</v>
      </c>
      <c r="K338" s="520" t="s">
        <v>2540</v>
      </c>
      <c r="L338" s="608">
        <v>44424.0</v>
      </c>
      <c r="M338" s="608">
        <v>44424.0</v>
      </c>
      <c r="N338" s="565">
        <v>44642.0</v>
      </c>
      <c r="O338" s="564" t="s">
        <v>4010</v>
      </c>
      <c r="P338" s="602">
        <v>0.02</v>
      </c>
      <c r="Q338" s="609" t="s">
        <v>4813</v>
      </c>
      <c r="R338" s="603"/>
      <c r="S338" s="520" t="str">
        <f t="shared" si="36"/>
        <v>Não Qualificado</v>
      </c>
      <c r="T338" s="520" t="s">
        <v>113</v>
      </c>
      <c r="U338" s="564" t="s">
        <v>2596</v>
      </c>
      <c r="V338" s="564" t="s">
        <v>60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2543</v>
      </c>
      <c r="BE338" s="448" t="s">
        <v>2543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82" t="s">
        <v>3793</v>
      </c>
      <c r="B339" s="78" t="s">
        <v>1655</v>
      </c>
      <c r="C339" s="562" t="s">
        <v>1653</v>
      </c>
      <c r="D339" s="564">
        <v>511539.0</v>
      </c>
      <c r="E339" s="510" t="s">
        <v>18</v>
      </c>
      <c r="F339" s="599" t="s">
        <v>19</v>
      </c>
      <c r="G339" s="510" t="s">
        <v>257</v>
      </c>
      <c r="H339" s="599" t="str">
        <f>IFERROR(VLOOKUP(G339,'Cadastro de assessores'!A:B,2,FALSE),"Não Cadastrado")</f>
        <v>18009</v>
      </c>
      <c r="I339" s="599"/>
      <c r="J339" s="51" t="s">
        <v>3796</v>
      </c>
      <c r="K339" s="510" t="s">
        <v>111</v>
      </c>
      <c r="L339" s="600">
        <v>44368.0</v>
      </c>
      <c r="M339" s="600">
        <v>44379.0</v>
      </c>
      <c r="N339" s="564"/>
      <c r="O339" s="564" t="s">
        <v>3971</v>
      </c>
      <c r="P339" s="602">
        <v>0.02</v>
      </c>
      <c r="Q339" s="609" t="s">
        <v>4814</v>
      </c>
      <c r="R339" s="603"/>
      <c r="S339" s="520" t="str">
        <f t="shared" si="36"/>
        <v>Não Qualificado</v>
      </c>
      <c r="T339" s="520" t="s">
        <v>113</v>
      </c>
      <c r="U339" s="564" t="s">
        <v>2596</v>
      </c>
      <c r="V339" s="564" t="s">
        <v>60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82" t="s">
        <v>3793</v>
      </c>
      <c r="B340" s="78" t="s">
        <v>4815</v>
      </c>
      <c r="C340" s="606" t="s">
        <v>4816</v>
      </c>
      <c r="D340" s="520">
        <v>4687018.0</v>
      </c>
      <c r="E340" s="520" t="s">
        <v>56</v>
      </c>
      <c r="F340" s="520" t="s">
        <v>29</v>
      </c>
      <c r="G340" s="520" t="s">
        <v>4817</v>
      </c>
      <c r="H340" s="520" t="str">
        <f>IFERROR(VLOOKUP(G340,'Cadastro de assessores'!A:B,2,FALSE),"Não Cadastrado")</f>
        <v>1153</v>
      </c>
      <c r="I340" s="520"/>
      <c r="J340" s="51" t="s">
        <v>186</v>
      </c>
      <c r="K340" s="520" t="s">
        <v>2540</v>
      </c>
      <c r="L340" s="608">
        <v>44225.0</v>
      </c>
      <c r="M340" s="608">
        <v>44225.0</v>
      </c>
      <c r="N340" s="608">
        <v>44627.0</v>
      </c>
      <c r="O340" s="520" t="s">
        <v>3813</v>
      </c>
      <c r="P340" s="602">
        <v>0.025</v>
      </c>
      <c r="Q340" s="609" t="s">
        <v>4818</v>
      </c>
      <c r="R340" s="603"/>
      <c r="S340" s="520" t="str">
        <f t="shared" si="36"/>
        <v>Não Qualificado</v>
      </c>
      <c r="T340" s="520" t="s">
        <v>113</v>
      </c>
      <c r="U340" s="520" t="s">
        <v>2579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2543</v>
      </c>
      <c r="BE340" s="448" t="s">
        <v>2543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82" t="s">
        <v>3793</v>
      </c>
      <c r="B341" s="78" t="s">
        <v>4819</v>
      </c>
      <c r="C341" s="606" t="s">
        <v>4820</v>
      </c>
      <c r="D341" s="520">
        <v>4637696.0</v>
      </c>
      <c r="E341" s="510" t="s">
        <v>18</v>
      </c>
      <c r="F341" s="510" t="s">
        <v>29</v>
      </c>
      <c r="G341" s="510" t="s">
        <v>2191</v>
      </c>
      <c r="H341" s="510" t="str">
        <f>IFERROR(VLOOKUP(G341,'Cadastro de assessores'!A:B,2,FALSE),"Não Cadastrado")</f>
        <v>18256</v>
      </c>
      <c r="I341" s="510"/>
      <c r="J341" s="51" t="s">
        <v>3796</v>
      </c>
      <c r="K341" s="510" t="s">
        <v>111</v>
      </c>
      <c r="L341" s="600">
        <v>44249.0</v>
      </c>
      <c r="M341" s="600">
        <v>44249.0</v>
      </c>
      <c r="N341" s="520"/>
      <c r="O341" s="520" t="s">
        <v>3801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113</v>
      </c>
      <c r="U341" s="520" t="s">
        <v>2600</v>
      </c>
      <c r="V341" s="520" t="s">
        <v>29</v>
      </c>
      <c r="W341" s="604" t="s">
        <v>3803</v>
      </c>
      <c r="X341" s="604" t="s">
        <v>3803</v>
      </c>
      <c r="Y341" s="604" t="s">
        <v>3803</v>
      </c>
      <c r="Z341" s="604" t="s">
        <v>3803</v>
      </c>
      <c r="AA341" s="604" t="s">
        <v>3803</v>
      </c>
      <c r="AB341" s="604" t="s">
        <v>3803</v>
      </c>
      <c r="AC341" s="604" t="s">
        <v>3803</v>
      </c>
      <c r="AD341" s="604" t="s">
        <v>3803</v>
      </c>
      <c r="AE341" s="604" t="s">
        <v>3803</v>
      </c>
      <c r="AF341" s="604" t="s">
        <v>3803</v>
      </c>
      <c r="AG341" s="604" t="s">
        <v>3803</v>
      </c>
      <c r="AH341" s="604" t="s">
        <v>3803</v>
      </c>
      <c r="AI341" s="604" t="s">
        <v>3803</v>
      </c>
      <c r="AJ341" s="604" t="s">
        <v>3803</v>
      </c>
      <c r="AK341" s="448" t="s">
        <v>2577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82" t="s">
        <v>3793</v>
      </c>
      <c r="B342" s="78" t="s">
        <v>4821</v>
      </c>
      <c r="C342" s="606" t="s">
        <v>4822</v>
      </c>
      <c r="D342" s="520">
        <v>4644940.0</v>
      </c>
      <c r="E342" s="510" t="s">
        <v>2526</v>
      </c>
      <c r="F342" s="510" t="s">
        <v>29</v>
      </c>
      <c r="G342" s="510" t="s">
        <v>2526</v>
      </c>
      <c r="H342" s="510" t="str">
        <f>IFERROR(VLOOKUP(G342,'Cadastro de assessores'!A:B,2,FALSE),"Não Cadastrado")</f>
        <v>18986</v>
      </c>
      <c r="I342" s="510"/>
      <c r="J342" s="51" t="s">
        <v>3796</v>
      </c>
      <c r="K342" s="510" t="s">
        <v>111</v>
      </c>
      <c r="L342" s="601">
        <v>44186.0</v>
      </c>
      <c r="M342" s="601">
        <v>44195.0</v>
      </c>
      <c r="N342" s="520"/>
      <c r="O342" s="520" t="s">
        <v>3809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113</v>
      </c>
      <c r="U342" s="520" t="s">
        <v>2568</v>
      </c>
      <c r="V342" s="520" t="s">
        <v>29</v>
      </c>
      <c r="W342" s="604" t="s">
        <v>3803</v>
      </c>
      <c r="X342" s="604" t="s">
        <v>3803</v>
      </c>
      <c r="Y342" s="604" t="s">
        <v>3803</v>
      </c>
      <c r="Z342" s="604" t="s">
        <v>3803</v>
      </c>
      <c r="AA342" s="604" t="s">
        <v>3803</v>
      </c>
      <c r="AB342" s="604" t="s">
        <v>3803</v>
      </c>
      <c r="AC342" s="604" t="s">
        <v>3803</v>
      </c>
      <c r="AD342" s="604" t="s">
        <v>3803</v>
      </c>
      <c r="AE342" s="604" t="s">
        <v>3803</v>
      </c>
      <c r="AF342" s="604" t="s">
        <v>3803</v>
      </c>
      <c r="AG342" s="604" t="s">
        <v>3803</v>
      </c>
      <c r="AH342" s="604" t="s">
        <v>3803</v>
      </c>
      <c r="AI342" s="604" t="s">
        <v>3803</v>
      </c>
      <c r="AJ342" s="604" t="s">
        <v>3803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82" t="s">
        <v>3793</v>
      </c>
      <c r="B343" s="78" t="s">
        <v>4823</v>
      </c>
      <c r="C343" s="634" t="s">
        <v>1662</v>
      </c>
      <c r="D343" s="612">
        <v>4358218.0</v>
      </c>
      <c r="E343" s="599" t="s">
        <v>18</v>
      </c>
      <c r="F343" s="599" t="s">
        <v>29</v>
      </c>
      <c r="G343" s="510" t="s">
        <v>167</v>
      </c>
      <c r="H343" s="510">
        <f>IFERROR(VLOOKUP(G343,'Cadastro de assessores'!A:B,2,FALSE),"Não Cadastrado")</f>
        <v>12344</v>
      </c>
      <c r="I343" s="510"/>
      <c r="J343" s="51" t="s">
        <v>3796</v>
      </c>
      <c r="K343" s="510" t="s">
        <v>111</v>
      </c>
      <c r="L343" s="613">
        <v>44782.0</v>
      </c>
      <c r="M343" s="613">
        <v>44774.0</v>
      </c>
      <c r="N343" s="564"/>
      <c r="O343" s="564" t="s">
        <v>3807</v>
      </c>
      <c r="P343" s="602">
        <v>0.007</v>
      </c>
      <c r="Q343" s="609" t="s">
        <v>3807</v>
      </c>
      <c r="R343" s="603"/>
      <c r="S343" s="520"/>
      <c r="T343" s="520" t="s">
        <v>113</v>
      </c>
      <c r="U343" s="520" t="s">
        <v>2600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82" t="s">
        <v>3793</v>
      </c>
      <c r="B344" s="78" t="s">
        <v>1668</v>
      </c>
      <c r="C344" s="634" t="s">
        <v>1666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1" t="s">
        <v>3796</v>
      </c>
      <c r="K344" s="510" t="s">
        <v>111</v>
      </c>
      <c r="L344" s="613">
        <v>44615.0</v>
      </c>
      <c r="M344" s="613">
        <v>44623.0</v>
      </c>
      <c r="N344" s="564"/>
      <c r="O344" s="564" t="s">
        <v>3807</v>
      </c>
      <c r="P344" s="602">
        <v>0.007</v>
      </c>
      <c r="Q344" s="609" t="s">
        <v>4824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113</v>
      </c>
      <c r="U344" s="520" t="s">
        <v>4068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82" t="s">
        <v>3793</v>
      </c>
      <c r="B345" s="78" t="s">
        <v>4825</v>
      </c>
      <c r="C345" s="606" t="s">
        <v>4826</v>
      </c>
      <c r="D345" s="520">
        <v>4697028.0</v>
      </c>
      <c r="E345" s="510" t="s">
        <v>56</v>
      </c>
      <c r="F345" s="510" t="s">
        <v>29</v>
      </c>
      <c r="G345" s="510" t="s">
        <v>4095</v>
      </c>
      <c r="H345" s="510" t="str">
        <f>IFERROR(VLOOKUP(G345,'Cadastro de assessores'!A:B,2,FALSE),"Não Cadastrado")</f>
        <v>19157</v>
      </c>
      <c r="I345" s="510"/>
      <c r="J345" s="51" t="s">
        <v>186</v>
      </c>
      <c r="K345" s="510" t="s">
        <v>111</v>
      </c>
      <c r="L345" s="601">
        <v>44189.0</v>
      </c>
      <c r="M345" s="601">
        <v>44195.0</v>
      </c>
      <c r="N345" s="520"/>
      <c r="O345" s="520" t="s">
        <v>3797</v>
      </c>
      <c r="P345" s="602">
        <v>0.02</v>
      </c>
      <c r="Q345" s="609"/>
      <c r="R345" s="603"/>
      <c r="S345" s="520" t="str">
        <f t="shared" si="37"/>
        <v/>
      </c>
      <c r="T345" s="520" t="s">
        <v>113</v>
      </c>
      <c r="U345" s="520" t="s">
        <v>3099</v>
      </c>
      <c r="V345" s="520" t="s">
        <v>29</v>
      </c>
      <c r="W345" s="604" t="s">
        <v>3803</v>
      </c>
      <c r="X345" s="604" t="s">
        <v>3803</v>
      </c>
      <c r="Y345" s="604" t="s">
        <v>3803</v>
      </c>
      <c r="Z345" s="604" t="s">
        <v>3803</v>
      </c>
      <c r="AA345" s="604" t="s">
        <v>3803</v>
      </c>
      <c r="AB345" s="604" t="s">
        <v>3803</v>
      </c>
      <c r="AC345" s="604" t="s">
        <v>3803</v>
      </c>
      <c r="AD345" s="604" t="s">
        <v>3803</v>
      </c>
      <c r="AE345" s="604" t="s">
        <v>3803</v>
      </c>
      <c r="AF345" s="604" t="s">
        <v>3803</v>
      </c>
      <c r="AG345" s="604" t="s">
        <v>3803</v>
      </c>
      <c r="AH345" s="604" t="s">
        <v>3803</v>
      </c>
      <c r="AI345" s="604" t="s">
        <v>3803</v>
      </c>
      <c r="AJ345" s="604" t="s">
        <v>3803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82" t="s">
        <v>3793</v>
      </c>
      <c r="B346" s="78" t="s">
        <v>1671</v>
      </c>
      <c r="C346" s="606" t="s">
        <v>1669</v>
      </c>
      <c r="D346" s="520">
        <v>4945025.0</v>
      </c>
      <c r="E346" s="510" t="s">
        <v>18</v>
      </c>
      <c r="F346" s="510" t="s">
        <v>29</v>
      </c>
      <c r="G346" s="510" t="s">
        <v>2780</v>
      </c>
      <c r="H346" s="510" t="str">
        <f>IFERROR(VLOOKUP(G346,'Cadastro de assessores'!A:B,2,FALSE),"Não Cadastrado")</f>
        <v>18236</v>
      </c>
      <c r="I346" s="510"/>
      <c r="J346" s="51" t="s">
        <v>3796</v>
      </c>
      <c r="K346" s="510" t="s">
        <v>111</v>
      </c>
      <c r="L346" s="600">
        <v>44266.0</v>
      </c>
      <c r="M346" s="600">
        <v>44266.0</v>
      </c>
      <c r="N346" s="520"/>
      <c r="O346" s="520" t="s">
        <v>3809</v>
      </c>
      <c r="P346" s="602">
        <v>0.012</v>
      </c>
      <c r="Q346" s="609" t="s">
        <v>4824</v>
      </c>
      <c r="R346" s="603"/>
      <c r="S346" s="520" t="str">
        <f t="shared" si="37"/>
        <v>Qualificado</v>
      </c>
      <c r="T346" s="520" t="s">
        <v>113</v>
      </c>
      <c r="U346" s="520" t="s">
        <v>3463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82" t="s">
        <v>3793</v>
      </c>
      <c r="B347" s="78" t="s">
        <v>4827</v>
      </c>
      <c r="C347" s="131" t="s">
        <v>4828</v>
      </c>
      <c r="D347" s="564">
        <v>7438369.0</v>
      </c>
      <c r="E347" s="520" t="s">
        <v>56</v>
      </c>
      <c r="F347" s="509" t="s">
        <v>29</v>
      </c>
      <c r="G347" s="564" t="s">
        <v>3846</v>
      </c>
      <c r="H347" s="520" t="str">
        <f>IFERROR(VLOOKUP(G347,'Cadastro de assessores'!A:B,2,FALSE),"Não Cadastrado")</f>
        <v>12624</v>
      </c>
      <c r="I347" s="520"/>
      <c r="J347" s="51" t="s">
        <v>186</v>
      </c>
      <c r="K347" s="520" t="s">
        <v>2540</v>
      </c>
      <c r="L347" s="675">
        <v>44551.0</v>
      </c>
      <c r="M347" s="675">
        <v>44551.0</v>
      </c>
      <c r="N347" s="676">
        <v>44329.0</v>
      </c>
      <c r="O347" s="564" t="s">
        <v>3813</v>
      </c>
      <c r="P347" s="602">
        <v>0.025</v>
      </c>
      <c r="Q347" s="609" t="s">
        <v>4829</v>
      </c>
      <c r="R347" s="603"/>
      <c r="S347" s="520" t="str">
        <f t="shared" si="37"/>
        <v>Não Qualificado</v>
      </c>
      <c r="T347" s="520" t="s">
        <v>113</v>
      </c>
      <c r="U347" s="520" t="s">
        <v>2600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2543</v>
      </c>
      <c r="BE347" s="448" t="s">
        <v>2543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82" t="s">
        <v>3793</v>
      </c>
      <c r="B348" s="78" t="s">
        <v>4827</v>
      </c>
      <c r="C348" s="131" t="s">
        <v>4828</v>
      </c>
      <c r="D348" s="564">
        <v>7542389.0</v>
      </c>
      <c r="E348" s="520" t="s">
        <v>56</v>
      </c>
      <c r="F348" s="509" t="s">
        <v>29</v>
      </c>
      <c r="G348" s="564" t="s">
        <v>3846</v>
      </c>
      <c r="H348" s="520" t="str">
        <f>IFERROR(VLOOKUP(G348,'Cadastro de assessores'!A:B,2,FALSE),"Não Cadastrado")</f>
        <v>12624</v>
      </c>
      <c r="I348" s="520"/>
      <c r="J348" s="51" t="s">
        <v>186</v>
      </c>
      <c r="K348" s="520" t="s">
        <v>2540</v>
      </c>
      <c r="L348" s="565">
        <v>44579.0</v>
      </c>
      <c r="M348" s="565">
        <v>44579.0</v>
      </c>
      <c r="N348" s="565">
        <v>44694.0</v>
      </c>
      <c r="O348" s="564" t="s">
        <v>3807</v>
      </c>
      <c r="P348" s="602">
        <v>0.007</v>
      </c>
      <c r="Q348" s="609" t="s">
        <v>4829</v>
      </c>
      <c r="R348" s="603"/>
      <c r="S348" s="520" t="str">
        <f t="shared" si="37"/>
        <v>Não Qualificado</v>
      </c>
      <c r="T348" s="520" t="s">
        <v>113</v>
      </c>
      <c r="U348" s="520" t="s">
        <v>2600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2543</v>
      </c>
      <c r="BE348" s="448" t="s">
        <v>2543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82" t="s">
        <v>3793</v>
      </c>
      <c r="B349" s="78" t="s">
        <v>4830</v>
      </c>
      <c r="C349" s="606" t="s">
        <v>4831</v>
      </c>
      <c r="D349" s="520">
        <v>4455201.0</v>
      </c>
      <c r="E349" s="520" t="s">
        <v>56</v>
      </c>
      <c r="F349" s="520" t="s">
        <v>29</v>
      </c>
      <c r="G349" s="520" t="s">
        <v>3966</v>
      </c>
      <c r="H349" s="520" t="str">
        <f>IFERROR(VLOOKUP(G349,'Cadastro de assessores'!A:B,2,FALSE),"Não Cadastrado")</f>
        <v>16459</v>
      </c>
      <c r="I349" s="520"/>
      <c r="J349" s="51" t="s">
        <v>186</v>
      </c>
      <c r="K349" s="520" t="s">
        <v>2540</v>
      </c>
      <c r="L349" s="608">
        <v>44097.0</v>
      </c>
      <c r="M349" s="608">
        <v>44097.0</v>
      </c>
      <c r="N349" s="608">
        <v>44210.0</v>
      </c>
      <c r="O349" s="520" t="s">
        <v>3797</v>
      </c>
      <c r="P349" s="602">
        <v>0.02</v>
      </c>
      <c r="Q349" s="609" t="s">
        <v>4832</v>
      </c>
      <c r="R349" s="603"/>
      <c r="S349" s="520" t="str">
        <f t="shared" si="37"/>
        <v/>
      </c>
      <c r="T349" s="520" t="s">
        <v>113</v>
      </c>
      <c r="U349" s="520" t="s">
        <v>2568</v>
      </c>
      <c r="V349" s="520" t="s">
        <v>29</v>
      </c>
      <c r="W349" s="604" t="s">
        <v>3803</v>
      </c>
      <c r="X349" s="604" t="s">
        <v>3803</v>
      </c>
      <c r="Y349" s="604" t="s">
        <v>3803</v>
      </c>
      <c r="Z349" s="604" t="s">
        <v>3803</v>
      </c>
      <c r="AA349" s="604" t="s">
        <v>3803</v>
      </c>
      <c r="AB349" s="604" t="s">
        <v>3803</v>
      </c>
      <c r="AC349" s="604" t="s">
        <v>3803</v>
      </c>
      <c r="AD349" s="604" t="s">
        <v>3803</v>
      </c>
      <c r="AE349" s="604" t="s">
        <v>3803</v>
      </c>
      <c r="AF349" s="604" t="s">
        <v>3803</v>
      </c>
      <c r="AG349" s="604" t="s">
        <v>3803</v>
      </c>
      <c r="AH349" s="604" t="s">
        <v>4833</v>
      </c>
      <c r="AI349" s="604" t="s">
        <v>4834</v>
      </c>
      <c r="AJ349" s="604" t="s">
        <v>4835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2543</v>
      </c>
      <c r="BE349" s="448" t="s">
        <v>2543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82" t="s">
        <v>3793</v>
      </c>
      <c r="B350" s="78" t="s">
        <v>1678</v>
      </c>
      <c r="C350" s="562" t="s">
        <v>1676</v>
      </c>
      <c r="D350" s="564">
        <v>8598875.0</v>
      </c>
      <c r="E350" s="510" t="s">
        <v>18</v>
      </c>
      <c r="F350" s="510" t="s">
        <v>29</v>
      </c>
      <c r="G350" s="564" t="s">
        <v>949</v>
      </c>
      <c r="H350" s="599" t="str">
        <f>IFERROR(VLOOKUP(G350,'Cadastro de assessores'!A:B,2,FALSE),"Não Cadastrado")</f>
        <v>14739</v>
      </c>
      <c r="I350" s="599"/>
      <c r="J350" s="51" t="s">
        <v>3796</v>
      </c>
      <c r="K350" s="510" t="s">
        <v>111</v>
      </c>
      <c r="L350" s="613">
        <v>44699.0</v>
      </c>
      <c r="M350" s="613">
        <v>44708.0</v>
      </c>
      <c r="N350" s="564"/>
      <c r="O350" s="564" t="s">
        <v>4010</v>
      </c>
      <c r="P350" s="602">
        <v>0.02</v>
      </c>
      <c r="Q350" s="609" t="s">
        <v>4836</v>
      </c>
      <c r="R350" s="603"/>
      <c r="S350" s="520" t="str">
        <f t="shared" si="37"/>
        <v/>
      </c>
      <c r="T350" s="520" t="s">
        <v>113</v>
      </c>
      <c r="U350" s="564" t="s">
        <v>4314</v>
      </c>
      <c r="V350" s="520" t="s">
        <v>60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2543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82" t="s">
        <v>3793</v>
      </c>
      <c r="B351" s="78" t="s">
        <v>1678</v>
      </c>
      <c r="C351" s="562" t="s">
        <v>1676</v>
      </c>
      <c r="D351" s="564">
        <v>8524764.0</v>
      </c>
      <c r="E351" s="510" t="s">
        <v>18</v>
      </c>
      <c r="F351" s="510" t="s">
        <v>29</v>
      </c>
      <c r="G351" s="564" t="s">
        <v>949</v>
      </c>
      <c r="H351" s="599" t="str">
        <f>IFERROR(VLOOKUP(G351,'Cadastro de assessores'!A:B,2,FALSE),"Não Cadastrado")</f>
        <v>14739</v>
      </c>
      <c r="I351" s="599"/>
      <c r="J351" s="51" t="s">
        <v>3796</v>
      </c>
      <c r="K351" s="510" t="s">
        <v>111</v>
      </c>
      <c r="L351" s="613">
        <v>44691.0</v>
      </c>
      <c r="M351" s="613">
        <v>44698.0</v>
      </c>
      <c r="N351" s="564"/>
      <c r="O351" s="564" t="s">
        <v>3813</v>
      </c>
      <c r="P351" s="602">
        <v>0.025</v>
      </c>
      <c r="Q351" s="609" t="s">
        <v>4836</v>
      </c>
      <c r="R351" s="603"/>
      <c r="S351" s="520" t="str">
        <f t="shared" si="37"/>
        <v>Qualificado</v>
      </c>
      <c r="T351" s="520" t="s">
        <v>113</v>
      </c>
      <c r="U351" s="564" t="s">
        <v>4314</v>
      </c>
      <c r="V351" s="564" t="s">
        <v>60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82" t="s">
        <v>3793</v>
      </c>
      <c r="B352" s="78" t="s">
        <v>4837</v>
      </c>
      <c r="C352" s="677" t="s">
        <v>4838</v>
      </c>
      <c r="D352" s="678">
        <v>5686058.0</v>
      </c>
      <c r="E352" s="520" t="s">
        <v>18</v>
      </c>
      <c r="F352" s="509" t="s">
        <v>29</v>
      </c>
      <c r="G352" s="509" t="s">
        <v>4331</v>
      </c>
      <c r="H352" s="509" t="str">
        <f>IFERROR(VLOOKUP(G352,'Cadastro de assessores'!A:B,2,FALSE),"Não Cadastrado")</f>
        <v>16130</v>
      </c>
      <c r="I352" s="509"/>
      <c r="J352" s="51" t="s">
        <v>186</v>
      </c>
      <c r="K352" s="520" t="s">
        <v>2540</v>
      </c>
      <c r="L352" s="608">
        <v>44370.0</v>
      </c>
      <c r="M352" s="608">
        <v>44370.0</v>
      </c>
      <c r="N352" s="608">
        <v>44768.0</v>
      </c>
      <c r="O352" s="520" t="s">
        <v>3807</v>
      </c>
      <c r="P352" s="602">
        <v>0.007</v>
      </c>
      <c r="Q352" s="609" t="s">
        <v>4839</v>
      </c>
      <c r="R352" s="603"/>
      <c r="S352" s="520" t="str">
        <f t="shared" si="37"/>
        <v>Não Qualificado</v>
      </c>
      <c r="T352" s="520" t="s">
        <v>113</v>
      </c>
      <c r="U352" s="564" t="s">
        <v>2591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82" t="s">
        <v>3793</v>
      </c>
      <c r="B353" s="78" t="s">
        <v>1686</v>
      </c>
      <c r="C353" s="606" t="s">
        <v>4840</v>
      </c>
      <c r="D353" s="520">
        <v>4899222.0</v>
      </c>
      <c r="E353" s="510" t="s">
        <v>18</v>
      </c>
      <c r="F353" s="510" t="s">
        <v>19</v>
      </c>
      <c r="G353" s="510" t="s">
        <v>214</v>
      </c>
      <c r="H353" s="599" t="str">
        <f>IFERROR(VLOOKUP(G353,'Cadastro de assessores'!A:B,2,FALSE),"Não Cadastrado")</f>
        <v>17831</v>
      </c>
      <c r="I353" s="599"/>
      <c r="J353" s="46" t="s">
        <v>111</v>
      </c>
      <c r="K353" s="510" t="s">
        <v>111</v>
      </c>
      <c r="L353" s="613">
        <v>44714.0</v>
      </c>
      <c r="M353" s="613">
        <v>44714.0</v>
      </c>
      <c r="N353" s="564"/>
      <c r="O353" s="564" t="s">
        <v>3813</v>
      </c>
      <c r="P353" s="602">
        <v>0.025</v>
      </c>
      <c r="Q353" s="609" t="s">
        <v>4841</v>
      </c>
      <c r="R353" s="603"/>
      <c r="S353" s="520" t="str">
        <f t="shared" si="37"/>
        <v/>
      </c>
      <c r="T353" s="520" t="s">
        <v>113</v>
      </c>
      <c r="U353" s="520" t="s">
        <v>2629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82" t="s">
        <v>3793</v>
      </c>
      <c r="B354" s="78" t="s">
        <v>4842</v>
      </c>
      <c r="C354" s="606" t="s">
        <v>4843</v>
      </c>
      <c r="D354" s="520">
        <v>4402972.0</v>
      </c>
      <c r="E354" s="510" t="s">
        <v>2526</v>
      </c>
      <c r="F354" s="510" t="s">
        <v>29</v>
      </c>
      <c r="G354" s="510" t="s">
        <v>2526</v>
      </c>
      <c r="H354" s="510" t="str">
        <f>IFERROR(VLOOKUP(G354,'Cadastro de assessores'!A:B,2,FALSE),"Não Cadastrado")</f>
        <v>18986</v>
      </c>
      <c r="I354" s="510"/>
      <c r="J354" s="51" t="s">
        <v>3796</v>
      </c>
      <c r="K354" s="520" t="s">
        <v>147</v>
      </c>
      <c r="L354" s="600">
        <v>44063.0</v>
      </c>
      <c r="M354" s="600">
        <v>44068.0</v>
      </c>
      <c r="N354" s="520"/>
      <c r="O354" s="520" t="s">
        <v>3801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113</v>
      </c>
      <c r="U354" s="520" t="s">
        <v>3857</v>
      </c>
      <c r="V354" s="520" t="s">
        <v>29</v>
      </c>
      <c r="W354" s="604" t="s">
        <v>3803</v>
      </c>
      <c r="X354" s="604" t="s">
        <v>3803</v>
      </c>
      <c r="Y354" s="604" t="s">
        <v>3803</v>
      </c>
      <c r="Z354" s="604" t="s">
        <v>3803</v>
      </c>
      <c r="AA354" s="604" t="s">
        <v>3803</v>
      </c>
      <c r="AB354" s="604" t="s">
        <v>3803</v>
      </c>
      <c r="AC354" s="604" t="s">
        <v>3803</v>
      </c>
      <c r="AD354" s="604" t="s">
        <v>3803</v>
      </c>
      <c r="AE354" s="604" t="s">
        <v>3803</v>
      </c>
      <c r="AF354" s="604" t="s">
        <v>3803</v>
      </c>
      <c r="AG354" s="604" t="s">
        <v>4844</v>
      </c>
      <c r="AH354" s="604" t="s">
        <v>4845</v>
      </c>
      <c r="AI354" s="604" t="s">
        <v>4846</v>
      </c>
      <c r="AJ354" s="604" t="s">
        <v>4847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2543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82" t="s">
        <v>3793</v>
      </c>
      <c r="B355" s="78" t="s">
        <v>4848</v>
      </c>
      <c r="C355" s="606" t="s">
        <v>4849</v>
      </c>
      <c r="D355" s="520">
        <v>4681835.0</v>
      </c>
      <c r="E355" s="520" t="s">
        <v>56</v>
      </c>
      <c r="F355" s="520" t="s">
        <v>29</v>
      </c>
      <c r="G355" s="520" t="s">
        <v>3966</v>
      </c>
      <c r="H355" s="520" t="str">
        <f>IFERROR(VLOOKUP(G355,'Cadastro de assessores'!A:B,2,FALSE),"Não Cadastrado")</f>
        <v>16459</v>
      </c>
      <c r="I355" s="520"/>
      <c r="J355" s="51" t="s">
        <v>186</v>
      </c>
      <c r="K355" s="520" t="s">
        <v>2540</v>
      </c>
      <c r="L355" s="608">
        <v>44204.0</v>
      </c>
      <c r="M355" s="608">
        <v>44204.0</v>
      </c>
      <c r="N355" s="608">
        <v>44713.0</v>
      </c>
      <c r="O355" s="520" t="s">
        <v>3797</v>
      </c>
      <c r="P355" s="602">
        <v>0.02</v>
      </c>
      <c r="Q355" s="609" t="s">
        <v>4850</v>
      </c>
      <c r="R355" s="603"/>
      <c r="S355" s="520" t="str">
        <f t="shared" si="37"/>
        <v>Não Qualificado</v>
      </c>
      <c r="T355" s="520" t="s">
        <v>113</v>
      </c>
      <c r="U355" s="520" t="s">
        <v>2600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2543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82" t="s">
        <v>3793</v>
      </c>
      <c r="B356" s="78" t="s">
        <v>4851</v>
      </c>
      <c r="C356" s="606" t="s">
        <v>4852</v>
      </c>
      <c r="D356" s="520">
        <v>4557602.0</v>
      </c>
      <c r="E356" s="510" t="s">
        <v>56</v>
      </c>
      <c r="F356" s="510" t="s">
        <v>29</v>
      </c>
      <c r="G356" s="510" t="s">
        <v>4060</v>
      </c>
      <c r="H356" s="510" t="str">
        <f>IFERROR(VLOOKUP(G356,'Cadastro de assessores'!A:B,2,FALSE),"Não Cadastrado")</f>
        <v>17243</v>
      </c>
      <c r="I356" s="510"/>
      <c r="J356" s="51" t="s">
        <v>3796</v>
      </c>
      <c r="K356" s="510" t="s">
        <v>111</v>
      </c>
      <c r="L356" s="600">
        <v>44165.0</v>
      </c>
      <c r="M356" s="600">
        <v>44169.0</v>
      </c>
      <c r="N356" s="520"/>
      <c r="O356" s="520" t="s">
        <v>3797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113</v>
      </c>
      <c r="U356" s="520" t="s">
        <v>2557</v>
      </c>
      <c r="V356" s="520" t="s">
        <v>29</v>
      </c>
      <c r="W356" s="604" t="s">
        <v>3803</v>
      </c>
      <c r="X356" s="604" t="s">
        <v>3803</v>
      </c>
      <c r="Y356" s="604" t="s">
        <v>3803</v>
      </c>
      <c r="Z356" s="604" t="s">
        <v>3803</v>
      </c>
      <c r="AA356" s="604" t="s">
        <v>3803</v>
      </c>
      <c r="AB356" s="604" t="s">
        <v>3803</v>
      </c>
      <c r="AC356" s="604" t="s">
        <v>3803</v>
      </c>
      <c r="AD356" s="604" t="s">
        <v>3803</v>
      </c>
      <c r="AE356" s="604" t="s">
        <v>3803</v>
      </c>
      <c r="AF356" s="604" t="s">
        <v>3803</v>
      </c>
      <c r="AG356" s="604" t="s">
        <v>3803</v>
      </c>
      <c r="AH356" s="604" t="s">
        <v>3803</v>
      </c>
      <c r="AI356" s="604" t="s">
        <v>3803</v>
      </c>
      <c r="AJ356" s="604" t="s">
        <v>3803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82" t="s">
        <v>3793</v>
      </c>
      <c r="B357" s="78" t="s">
        <v>4853</v>
      </c>
      <c r="C357" s="562" t="s">
        <v>1729</v>
      </c>
      <c r="D357" s="476">
        <v>8993002.0</v>
      </c>
      <c r="E357" s="520" t="s">
        <v>18</v>
      </c>
      <c r="F357" s="509" t="s">
        <v>19</v>
      </c>
      <c r="G357" s="520" t="s">
        <v>83</v>
      </c>
      <c r="H357" s="510" t="str">
        <f>IFERROR(VLOOKUP(G357,'Cadastro de assessores'!A:B,2,FALSE),"Não Cadastrado")</f>
        <v>18890</v>
      </c>
      <c r="I357" s="510"/>
      <c r="J357" s="51" t="s">
        <v>3796</v>
      </c>
      <c r="K357" s="520" t="s">
        <v>111</v>
      </c>
      <c r="L357" s="608">
        <v>44768.0</v>
      </c>
      <c r="M357" s="608">
        <v>44769.0</v>
      </c>
      <c r="N357" s="565"/>
      <c r="O357" s="564" t="s">
        <v>4854</v>
      </c>
      <c r="P357" s="602">
        <v>0.01</v>
      </c>
      <c r="Q357" s="223" t="s">
        <v>3905</v>
      </c>
      <c r="R357" s="603"/>
      <c r="S357" s="520"/>
      <c r="T357" s="520" t="s">
        <v>113</v>
      </c>
      <c r="U357" s="488"/>
      <c r="V357" s="520" t="s">
        <v>179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82" t="s">
        <v>3793</v>
      </c>
      <c r="B358" s="78" t="s">
        <v>4853</v>
      </c>
      <c r="C358" s="562" t="s">
        <v>1729</v>
      </c>
      <c r="D358" s="679">
        <v>8688674.0</v>
      </c>
      <c r="E358" s="520" t="s">
        <v>18</v>
      </c>
      <c r="F358" s="509" t="s">
        <v>19</v>
      </c>
      <c r="G358" s="520" t="s">
        <v>83</v>
      </c>
      <c r="H358" s="510" t="str">
        <f>IFERROR(VLOOKUP(G358,'Cadastro de assessores'!A:B,2,FALSE),"Não Cadastrado")</f>
        <v>18890</v>
      </c>
      <c r="I358" s="510"/>
      <c r="J358" s="51" t="s">
        <v>3796</v>
      </c>
      <c r="K358" s="520" t="s">
        <v>111</v>
      </c>
      <c r="L358" s="608">
        <v>44713.0</v>
      </c>
      <c r="M358" s="608">
        <v>44714.0</v>
      </c>
      <c r="N358" s="565"/>
      <c r="O358" s="564" t="s">
        <v>4452</v>
      </c>
      <c r="P358" s="602">
        <v>0.012</v>
      </c>
      <c r="Q358" s="223" t="s">
        <v>3905</v>
      </c>
      <c r="R358" s="603"/>
      <c r="S358" s="520" t="s">
        <v>124</v>
      </c>
      <c r="T358" s="520" t="s">
        <v>113</v>
      </c>
      <c r="U358" s="488" t="s">
        <v>2629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2543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82" t="s">
        <v>3793</v>
      </c>
      <c r="B359" s="78" t="s">
        <v>4855</v>
      </c>
      <c r="C359" s="562" t="s">
        <v>4856</v>
      </c>
      <c r="D359" s="564">
        <v>5593800.0</v>
      </c>
      <c r="E359" s="520" t="s">
        <v>18</v>
      </c>
      <c r="F359" s="509" t="s">
        <v>19</v>
      </c>
      <c r="G359" s="520" t="s">
        <v>257</v>
      </c>
      <c r="H359" s="564" t="str">
        <f>IFERROR(VLOOKUP(G359,'Cadastro de assessores'!A:B,2,FALSE),"Não Cadastrado")</f>
        <v>18009</v>
      </c>
      <c r="I359" s="564"/>
      <c r="J359" s="51" t="s">
        <v>186</v>
      </c>
      <c r="K359" s="520" t="s">
        <v>2540</v>
      </c>
      <c r="L359" s="608">
        <v>44344.0</v>
      </c>
      <c r="M359" s="608">
        <v>44344.0</v>
      </c>
      <c r="N359" s="565">
        <v>44711.0</v>
      </c>
      <c r="O359" s="564" t="s">
        <v>3797</v>
      </c>
      <c r="P359" s="602">
        <v>0.02</v>
      </c>
      <c r="Q359" s="223" t="s">
        <v>4857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113</v>
      </c>
      <c r="U359" s="488" t="s">
        <v>2596</v>
      </c>
      <c r="V359" s="520" t="s">
        <v>60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2543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82" t="s">
        <v>3793</v>
      </c>
      <c r="B360" s="78" t="s">
        <v>4858</v>
      </c>
      <c r="C360" s="562" t="s">
        <v>4859</v>
      </c>
      <c r="D360" s="564">
        <v>6493585.0</v>
      </c>
      <c r="E360" s="510" t="s">
        <v>56</v>
      </c>
      <c r="F360" s="599" t="s">
        <v>29</v>
      </c>
      <c r="G360" s="510" t="s">
        <v>3860</v>
      </c>
      <c r="H360" s="616" t="str">
        <f>IFERROR(VLOOKUP(G360,'Cadastro de assessores'!A:B,2,FALSE),"Não Cadastrado")</f>
        <v>1298</v>
      </c>
      <c r="I360" s="616"/>
      <c r="J360" s="51" t="s">
        <v>3796</v>
      </c>
      <c r="K360" s="510" t="s">
        <v>111</v>
      </c>
      <c r="L360" s="600">
        <v>44449.0</v>
      </c>
      <c r="M360" s="600">
        <v>44452.0</v>
      </c>
      <c r="N360" s="616"/>
      <c r="O360" s="616" t="s">
        <v>3809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113</v>
      </c>
      <c r="U360" s="476" t="s">
        <v>4085</v>
      </c>
      <c r="V360" s="520" t="s">
        <v>60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82" t="s">
        <v>3793</v>
      </c>
      <c r="B361" s="78" t="s">
        <v>4860</v>
      </c>
      <c r="C361" s="562" t="s">
        <v>4861</v>
      </c>
      <c r="D361" s="564">
        <v>6980115.0</v>
      </c>
      <c r="E361" s="564" t="s">
        <v>18</v>
      </c>
      <c r="F361" s="564" t="s">
        <v>19</v>
      </c>
      <c r="G361" s="564" t="s">
        <v>4125</v>
      </c>
      <c r="H361" s="564" t="str">
        <f>IFERROR(VLOOKUP(G361,'Cadastro de assessores'!A:B,2,FALSE),"Não Cadastrado")</f>
        <v>14294</v>
      </c>
      <c r="I361" s="564"/>
      <c r="J361" s="51" t="s">
        <v>186</v>
      </c>
      <c r="K361" s="520" t="s">
        <v>2540</v>
      </c>
      <c r="L361" s="607">
        <v>44517.0</v>
      </c>
      <c r="M361" s="607">
        <v>44517.0</v>
      </c>
      <c r="N361" s="565">
        <v>44816.0</v>
      </c>
      <c r="O361" s="564" t="s">
        <v>3842</v>
      </c>
      <c r="P361" s="602">
        <v>0.008</v>
      </c>
      <c r="Q361" s="480" t="s">
        <v>4862</v>
      </c>
      <c r="R361" s="603"/>
      <c r="S361" s="520" t="str">
        <f t="shared" si="38"/>
        <v>Não Qualificado</v>
      </c>
      <c r="T361" s="520" t="s">
        <v>113</v>
      </c>
      <c r="U361" s="476" t="s">
        <v>4863</v>
      </c>
      <c r="V361" s="520" t="s">
        <v>60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82" t="s">
        <v>3793</v>
      </c>
      <c r="B362" s="78" t="s">
        <v>4864</v>
      </c>
      <c r="C362" s="562" t="s">
        <v>4865</v>
      </c>
      <c r="D362" s="564">
        <v>7719774.0</v>
      </c>
      <c r="E362" s="510" t="s">
        <v>56</v>
      </c>
      <c r="F362" s="599" t="s">
        <v>29</v>
      </c>
      <c r="G362" s="510" t="s">
        <v>3851</v>
      </c>
      <c r="H362" s="616" t="str">
        <f>IFERROR(VLOOKUP(G362,'Cadastro de assessores'!A:B,2,FALSE),"Não Cadastrado")</f>
        <v>1441</v>
      </c>
      <c r="I362" s="616"/>
      <c r="J362" s="51" t="s">
        <v>186</v>
      </c>
      <c r="K362" s="510" t="s">
        <v>111</v>
      </c>
      <c r="L362" s="600">
        <v>44585.0</v>
      </c>
      <c r="M362" s="600">
        <v>44599.0</v>
      </c>
      <c r="N362" s="643">
        <v>44886.0</v>
      </c>
      <c r="O362" s="564" t="s">
        <v>3842</v>
      </c>
      <c r="P362" s="602">
        <v>0.008</v>
      </c>
      <c r="Q362" s="223" t="s">
        <v>4866</v>
      </c>
      <c r="R362" s="603"/>
      <c r="S362" s="520" t="str">
        <f t="shared" si="38"/>
        <v>Não Qualificado</v>
      </c>
      <c r="T362" s="520" t="s">
        <v>113</v>
      </c>
      <c r="U362" s="564" t="s">
        <v>2918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82" t="s">
        <v>3793</v>
      </c>
      <c r="B363" s="78" t="s">
        <v>1746</v>
      </c>
      <c r="C363" s="562" t="s">
        <v>4867</v>
      </c>
      <c r="D363" s="564">
        <v>6604192.0</v>
      </c>
      <c r="E363" s="510" t="s">
        <v>18</v>
      </c>
      <c r="F363" s="599" t="s">
        <v>29</v>
      </c>
      <c r="G363" s="510" t="s">
        <v>696</v>
      </c>
      <c r="H363" s="510" t="str">
        <f>IFERROR(VLOOKUP(G363,'Cadastro de assessores'!A:B,2,FALSE),"Não Cadastrado")</f>
        <v>18467</v>
      </c>
      <c r="I363" s="510"/>
      <c r="J363" s="51" t="s">
        <v>3796</v>
      </c>
      <c r="K363" s="510" t="s">
        <v>111</v>
      </c>
      <c r="L363" s="600">
        <v>44460.0</v>
      </c>
      <c r="M363" s="600">
        <v>44460.0</v>
      </c>
      <c r="N363" s="564"/>
      <c r="O363" s="564" t="s">
        <v>3807</v>
      </c>
      <c r="P363" s="602">
        <v>0.007</v>
      </c>
      <c r="Q363" s="223"/>
      <c r="R363" s="603"/>
      <c r="S363" s="520" t="str">
        <f t="shared" si="38"/>
        <v>Não Qualificado</v>
      </c>
      <c r="T363" s="520" t="s">
        <v>113</v>
      </c>
      <c r="U363" s="564" t="s">
        <v>4868</v>
      </c>
      <c r="V363" s="520" t="s">
        <v>60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82" t="s">
        <v>3793</v>
      </c>
      <c r="B364" s="78" t="s">
        <v>1752</v>
      </c>
      <c r="C364" s="562" t="s">
        <v>4869</v>
      </c>
      <c r="D364" s="564">
        <v>6065019.0</v>
      </c>
      <c r="E364" s="510" t="s">
        <v>18</v>
      </c>
      <c r="F364" s="509" t="s">
        <v>19</v>
      </c>
      <c r="G364" s="520" t="s">
        <v>83</v>
      </c>
      <c r="H364" s="510" t="str">
        <f>IFERROR(VLOOKUP(G364,'Cadastro de assessores'!A:B,2,FALSE),"Não Cadastrado")</f>
        <v>18890</v>
      </c>
      <c r="I364" s="510"/>
      <c r="J364" s="51" t="s">
        <v>3796</v>
      </c>
      <c r="K364" s="520" t="s">
        <v>111</v>
      </c>
      <c r="L364" s="608">
        <v>44746.0</v>
      </c>
      <c r="M364" s="608">
        <v>44749.0</v>
      </c>
      <c r="N364" s="520"/>
      <c r="O364" s="520" t="s">
        <v>3807</v>
      </c>
      <c r="P364" s="602">
        <v>0.007</v>
      </c>
      <c r="Q364" s="609" t="s">
        <v>3905</v>
      </c>
      <c r="R364" s="603"/>
      <c r="S364" s="520" t="s">
        <v>124</v>
      </c>
      <c r="T364" s="520" t="s">
        <v>113</v>
      </c>
      <c r="U364" s="520" t="s">
        <v>2629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2543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82" t="s">
        <v>3793</v>
      </c>
      <c r="B365" s="78" t="s">
        <v>1756</v>
      </c>
      <c r="C365" s="562" t="s">
        <v>1753</v>
      </c>
      <c r="D365" s="564">
        <v>8688629.0</v>
      </c>
      <c r="E365" s="520" t="s">
        <v>18</v>
      </c>
      <c r="F365" s="509" t="s">
        <v>19</v>
      </c>
      <c r="G365" s="520" t="s">
        <v>83</v>
      </c>
      <c r="H365" s="510" t="str">
        <f>IFERROR(VLOOKUP(G365,'Cadastro de assessores'!A:B,2,FALSE),"Não Cadastrado")</f>
        <v>18890</v>
      </c>
      <c r="I365" s="510"/>
      <c r="J365" s="51" t="s">
        <v>3796</v>
      </c>
      <c r="K365" s="520" t="s">
        <v>111</v>
      </c>
      <c r="L365" s="608">
        <v>44712.0</v>
      </c>
      <c r="M365" s="608">
        <v>44714.0</v>
      </c>
      <c r="N365" s="520"/>
      <c r="O365" s="520" t="s">
        <v>4452</v>
      </c>
      <c r="P365" s="602">
        <v>0.012</v>
      </c>
      <c r="Q365" s="609" t="s">
        <v>3905</v>
      </c>
      <c r="R365" s="603"/>
      <c r="S365" s="520"/>
      <c r="T365" s="520" t="s">
        <v>113</v>
      </c>
      <c r="U365" s="520" t="s">
        <v>2629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2543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82" t="s">
        <v>3793</v>
      </c>
      <c r="B366" s="78" t="s">
        <v>1761</v>
      </c>
      <c r="C366" s="606" t="s">
        <v>1758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1" t="s">
        <v>3796</v>
      </c>
      <c r="K366" s="520"/>
      <c r="L366" s="608">
        <v>44826.0</v>
      </c>
      <c r="M366" s="608">
        <v>44832.0</v>
      </c>
      <c r="N366" s="520"/>
      <c r="O366" s="520" t="s">
        <v>3807</v>
      </c>
      <c r="P366" s="602">
        <v>0.01</v>
      </c>
      <c r="Q366" s="609" t="s">
        <v>4870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82" t="s">
        <v>3793</v>
      </c>
      <c r="B367" s="78" t="s">
        <v>4871</v>
      </c>
      <c r="C367" s="606" t="s">
        <v>4872</v>
      </c>
      <c r="D367" s="520">
        <v>4488691.0</v>
      </c>
      <c r="E367" s="510" t="s">
        <v>18</v>
      </c>
      <c r="F367" s="510" t="s">
        <v>29</v>
      </c>
      <c r="G367" s="510" t="s">
        <v>3800</v>
      </c>
      <c r="H367" s="510" t="str">
        <f>IFERROR(VLOOKUP(G367,'Cadastro de assessores'!A:B,2,FALSE),"Não Cadastrado")</f>
        <v>17679</v>
      </c>
      <c r="I367" s="510"/>
      <c r="J367" s="51" t="s">
        <v>3796</v>
      </c>
      <c r="K367" s="520" t="s">
        <v>147</v>
      </c>
      <c r="L367" s="520" t="s">
        <v>2577</v>
      </c>
      <c r="M367" s="629" t="s">
        <v>4168</v>
      </c>
      <c r="N367" s="520"/>
      <c r="O367" s="520" t="s">
        <v>3809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113</v>
      </c>
      <c r="U367" s="520" t="s">
        <v>2579</v>
      </c>
      <c r="V367" s="520" t="s">
        <v>29</v>
      </c>
      <c r="W367" s="604" t="s">
        <v>3803</v>
      </c>
      <c r="X367" s="604" t="s">
        <v>3803</v>
      </c>
      <c r="Y367" s="604" t="s">
        <v>3803</v>
      </c>
      <c r="Z367" s="604" t="s">
        <v>3803</v>
      </c>
      <c r="AA367" s="604" t="s">
        <v>3803</v>
      </c>
      <c r="AB367" s="604" t="s">
        <v>3803</v>
      </c>
      <c r="AC367" s="604" t="s">
        <v>3803</v>
      </c>
      <c r="AD367" s="604" t="s">
        <v>3803</v>
      </c>
      <c r="AE367" s="604" t="s">
        <v>3803</v>
      </c>
      <c r="AF367" s="604" t="s">
        <v>3803</v>
      </c>
      <c r="AG367" s="604" t="s">
        <v>3803</v>
      </c>
      <c r="AH367" s="604" t="s">
        <v>3803</v>
      </c>
      <c r="AI367" s="604" t="s">
        <v>3803</v>
      </c>
      <c r="AJ367" s="604" t="s">
        <v>3803</v>
      </c>
      <c r="AK367" s="448" t="s">
        <v>2577</v>
      </c>
      <c r="AL367" s="448"/>
      <c r="AM367" s="448" t="s">
        <v>2577</v>
      </c>
      <c r="AN367" s="448" t="s">
        <v>2577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2543</v>
      </c>
      <c r="BE367" s="448" t="s">
        <v>2543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82" t="s">
        <v>3793</v>
      </c>
      <c r="B368" s="78" t="s">
        <v>1777</v>
      </c>
      <c r="C368" s="606" t="s">
        <v>4873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1" t="s">
        <v>3796</v>
      </c>
      <c r="K368" s="510" t="s">
        <v>111</v>
      </c>
      <c r="L368" s="600">
        <v>44673.0</v>
      </c>
      <c r="M368" s="600">
        <v>44673.0</v>
      </c>
      <c r="N368" s="564"/>
      <c r="O368" s="564" t="s">
        <v>3809</v>
      </c>
      <c r="P368" s="602">
        <v>0.012</v>
      </c>
      <c r="Q368" s="480" t="s">
        <v>4874</v>
      </c>
      <c r="R368" s="603"/>
      <c r="S368" s="520" t="str">
        <f t="shared" si="39"/>
        <v>Não Qualificado</v>
      </c>
      <c r="T368" s="520" t="s">
        <v>113</v>
      </c>
      <c r="U368" s="564" t="s">
        <v>2629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82" t="s">
        <v>3793</v>
      </c>
      <c r="B369" s="78" t="s">
        <v>1789</v>
      </c>
      <c r="C369" s="562" t="s">
        <v>4875</v>
      </c>
      <c r="D369" s="564">
        <v>6000381.0</v>
      </c>
      <c r="E369" s="510" t="s">
        <v>56</v>
      </c>
      <c r="F369" s="510" t="s">
        <v>29</v>
      </c>
      <c r="G369" s="510" t="s">
        <v>167</v>
      </c>
      <c r="H369" s="510">
        <f>IFERROR(VLOOKUP(G369,'Cadastro de assessores'!A:B,2,FALSE),"Não Cadastrado")</f>
        <v>12344</v>
      </c>
      <c r="I369" s="510"/>
      <c r="J369" s="51" t="s">
        <v>3796</v>
      </c>
      <c r="K369" s="510" t="s">
        <v>111</v>
      </c>
      <c r="L369" s="600">
        <v>44404.0</v>
      </c>
      <c r="M369" s="600">
        <v>44404.0</v>
      </c>
      <c r="N369" s="520"/>
      <c r="O369" s="520" t="s">
        <v>3809</v>
      </c>
      <c r="P369" s="602">
        <v>0.012</v>
      </c>
      <c r="Q369" s="223" t="s">
        <v>4876</v>
      </c>
      <c r="R369" s="603"/>
      <c r="S369" s="520" t="str">
        <f t="shared" si="39"/>
        <v>Não Qualificado</v>
      </c>
      <c r="T369" s="520" t="s">
        <v>113</v>
      </c>
      <c r="U369" s="564" t="s">
        <v>2591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82" t="s">
        <v>3793</v>
      </c>
      <c r="B370" s="78" t="s">
        <v>4877</v>
      </c>
      <c r="C370" s="562" t="s">
        <v>4878</v>
      </c>
      <c r="D370" s="564">
        <v>3081966.0</v>
      </c>
      <c r="E370" s="510" t="s">
        <v>18</v>
      </c>
      <c r="F370" s="510" t="s">
        <v>29</v>
      </c>
      <c r="G370" s="510" t="s">
        <v>369</v>
      </c>
      <c r="H370" s="564" t="str">
        <f>IFERROR(VLOOKUP(G370,'Cadastro de assessores'!A:B,2,FALSE),"Não Cadastrado")</f>
        <v>18993</v>
      </c>
      <c r="I370" s="564"/>
      <c r="J370" s="51" t="s">
        <v>3796</v>
      </c>
      <c r="K370" s="510" t="s">
        <v>111</v>
      </c>
      <c r="L370" s="601">
        <v>44488.0</v>
      </c>
      <c r="M370" s="601">
        <v>44498.0</v>
      </c>
      <c r="N370" s="564"/>
      <c r="O370" s="564" t="s">
        <v>3807</v>
      </c>
      <c r="P370" s="602">
        <v>0.005</v>
      </c>
      <c r="Q370" s="223"/>
      <c r="R370" s="603"/>
      <c r="S370" s="520" t="str">
        <f t="shared" si="39"/>
        <v>Não Qualificado</v>
      </c>
      <c r="T370" s="520" t="s">
        <v>113</v>
      </c>
      <c r="U370" s="564" t="s">
        <v>2641</v>
      </c>
      <c r="V370" s="520" t="s">
        <v>783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82" t="s">
        <v>3793</v>
      </c>
      <c r="B371" s="78" t="s">
        <v>4879</v>
      </c>
      <c r="C371" s="610" t="s">
        <v>4880</v>
      </c>
      <c r="D371" s="510">
        <v>4848711.0</v>
      </c>
      <c r="E371" s="510" t="s">
        <v>56</v>
      </c>
      <c r="F371" s="510" t="s">
        <v>29</v>
      </c>
      <c r="G371" s="510" t="s">
        <v>4057</v>
      </c>
      <c r="H371" s="510" t="str">
        <f>IFERROR(VLOOKUP(G371,'Cadastro de assessores'!A:B,2,FALSE),"Não Cadastrado")</f>
        <v>15049</v>
      </c>
      <c r="I371" s="510"/>
      <c r="J371" s="51" t="s">
        <v>3796</v>
      </c>
      <c r="K371" s="510" t="s">
        <v>111</v>
      </c>
      <c r="L371" s="600">
        <v>44236.0</v>
      </c>
      <c r="M371" s="600">
        <v>44236.0</v>
      </c>
      <c r="N371" s="520"/>
      <c r="O371" s="520" t="s">
        <v>3809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113</v>
      </c>
      <c r="U371" s="520" t="s">
        <v>2579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3803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82" t="s">
        <v>3793</v>
      </c>
      <c r="B372" s="78" t="s">
        <v>3668</v>
      </c>
      <c r="C372" s="606" t="s">
        <v>3666</v>
      </c>
      <c r="D372" s="520">
        <v>3064790.0</v>
      </c>
      <c r="E372" s="520" t="s">
        <v>18</v>
      </c>
      <c r="F372" s="520" t="s">
        <v>29</v>
      </c>
      <c r="G372" s="520" t="s">
        <v>696</v>
      </c>
      <c r="H372" s="520" t="str">
        <f>IFERROR(VLOOKUP(G372,'Cadastro de assessores'!A:B,2,FALSE),"Não Cadastrado")</f>
        <v>18467</v>
      </c>
      <c r="I372" s="520"/>
      <c r="J372" s="51" t="s">
        <v>186</v>
      </c>
      <c r="K372" s="520" t="s">
        <v>2540</v>
      </c>
      <c r="L372" s="608">
        <v>43699.0</v>
      </c>
      <c r="M372" s="608">
        <v>43699.0</v>
      </c>
      <c r="N372" s="520"/>
      <c r="O372" s="520" t="s">
        <v>3801</v>
      </c>
      <c r="P372" s="602">
        <v>0.015</v>
      </c>
      <c r="Q372" s="609" t="s">
        <v>4881</v>
      </c>
      <c r="R372" s="603"/>
      <c r="S372" s="520" t="str">
        <f t="shared" si="39"/>
        <v>Não Qualificado</v>
      </c>
      <c r="T372" s="520" t="s">
        <v>113</v>
      </c>
      <c r="U372" s="520" t="s">
        <v>2818</v>
      </c>
      <c r="V372" s="520" t="s">
        <v>19</v>
      </c>
      <c r="W372" s="604" t="s">
        <v>4882</v>
      </c>
      <c r="X372" s="604"/>
      <c r="Y372" s="604" t="s">
        <v>4883</v>
      </c>
      <c r="Z372" s="604" t="s">
        <v>3803</v>
      </c>
      <c r="AA372" s="604" t="s">
        <v>3803</v>
      </c>
      <c r="AB372" s="604" t="s">
        <v>3803</v>
      </c>
      <c r="AC372" s="604" t="s">
        <v>3803</v>
      </c>
      <c r="AD372" s="604" t="s">
        <v>3803</v>
      </c>
      <c r="AE372" s="604" t="s">
        <v>3803</v>
      </c>
      <c r="AF372" s="604" t="s">
        <v>3803</v>
      </c>
      <c r="AG372" s="604" t="s">
        <v>3803</v>
      </c>
      <c r="AH372" s="604"/>
      <c r="AI372" s="604"/>
      <c r="AJ372" s="604"/>
      <c r="AK372" s="448"/>
      <c r="AL372" s="448"/>
      <c r="AM372" s="448" t="s">
        <v>2577</v>
      </c>
      <c r="AN372" s="448" t="s">
        <v>2577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2543</v>
      </c>
      <c r="BE372" s="448" t="s">
        <v>2543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82" t="s">
        <v>3793</v>
      </c>
      <c r="B373" s="78" t="s">
        <v>1796</v>
      </c>
      <c r="C373" s="634" t="s">
        <v>4884</v>
      </c>
      <c r="D373" s="612">
        <v>188081.0</v>
      </c>
      <c r="E373" s="599" t="s">
        <v>18</v>
      </c>
      <c r="F373" s="599" t="s">
        <v>29</v>
      </c>
      <c r="G373" s="510" t="s">
        <v>142</v>
      </c>
      <c r="H373" s="520">
        <f>IFERROR(VLOOKUP(G373,'Cadastro de assessores'!A:B,2,FALSE),"Não Cadastrado")</f>
        <v>12332</v>
      </c>
      <c r="I373" s="520"/>
      <c r="J373" s="51" t="s">
        <v>3796</v>
      </c>
      <c r="K373" s="510" t="s">
        <v>111</v>
      </c>
      <c r="L373" s="608">
        <v>44770.0</v>
      </c>
      <c r="M373" s="608">
        <v>44774.0</v>
      </c>
      <c r="N373" s="520"/>
      <c r="O373" s="520" t="s">
        <v>3807</v>
      </c>
      <c r="P373" s="602">
        <v>0.007</v>
      </c>
      <c r="Q373" s="641"/>
      <c r="R373" s="603"/>
      <c r="S373" s="520"/>
      <c r="T373" s="520"/>
      <c r="U373" s="520"/>
      <c r="V373" s="520" t="s">
        <v>60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82" t="s">
        <v>3793</v>
      </c>
      <c r="B374" s="78" t="s">
        <v>1801</v>
      </c>
      <c r="C374" s="634" t="s">
        <v>1798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1" t="s">
        <v>3796</v>
      </c>
      <c r="K374" s="510" t="s">
        <v>111</v>
      </c>
      <c r="L374" s="608">
        <v>44596.0</v>
      </c>
      <c r="M374" s="608">
        <v>44614.0</v>
      </c>
      <c r="N374" s="520"/>
      <c r="O374" s="520" t="s">
        <v>3801</v>
      </c>
      <c r="P374" s="602">
        <v>0.015</v>
      </c>
      <c r="Q374" s="609" t="s">
        <v>4885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113</v>
      </c>
      <c r="U374" s="520" t="s">
        <v>2629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82" t="s">
        <v>3793</v>
      </c>
      <c r="B375" s="78">
        <v>7.31212665E9</v>
      </c>
      <c r="C375" s="606" t="s">
        <v>4886</v>
      </c>
      <c r="D375" s="520">
        <v>4854627.0</v>
      </c>
      <c r="E375" s="520" t="s">
        <v>18</v>
      </c>
      <c r="F375" s="520" t="s">
        <v>19</v>
      </c>
      <c r="G375" s="520" t="s">
        <v>257</v>
      </c>
      <c r="H375" s="520" t="str">
        <f>IFERROR(VLOOKUP(G375,'Cadastro de assessores'!A:B,2,FALSE),"Não Cadastrado")</f>
        <v>18009</v>
      </c>
      <c r="I375" s="520"/>
      <c r="J375" s="51" t="s">
        <v>186</v>
      </c>
      <c r="K375" s="520" t="s">
        <v>2540</v>
      </c>
      <c r="L375" s="608">
        <v>44237.0</v>
      </c>
      <c r="M375" s="608">
        <v>44237.0</v>
      </c>
      <c r="N375" s="608">
        <v>44613.0</v>
      </c>
      <c r="O375" s="520" t="s">
        <v>3801</v>
      </c>
      <c r="P375" s="602">
        <v>0.015</v>
      </c>
      <c r="Q375" s="609" t="s">
        <v>4887</v>
      </c>
      <c r="R375" s="603"/>
      <c r="S375" s="520" t="str">
        <f t="shared" si="40"/>
        <v/>
      </c>
      <c r="T375" s="520" t="s">
        <v>113</v>
      </c>
      <c r="U375" s="520" t="s">
        <v>2596</v>
      </c>
      <c r="V375" s="520" t="s">
        <v>60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2543</v>
      </c>
      <c r="BE375" s="448" t="s">
        <v>2543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82" t="s">
        <v>3793</v>
      </c>
      <c r="B376" s="78" t="s">
        <v>4888</v>
      </c>
      <c r="C376" s="562" t="s">
        <v>4889</v>
      </c>
      <c r="D376" s="564">
        <v>5378763.0</v>
      </c>
      <c r="E376" s="520" t="s">
        <v>18</v>
      </c>
      <c r="F376" s="509" t="s">
        <v>19</v>
      </c>
      <c r="G376" s="520" t="s">
        <v>257</v>
      </c>
      <c r="H376" s="509" t="str">
        <f>IFERROR(VLOOKUP(G376,'Cadastro de assessores'!A:B,2,FALSE),"Não Cadastrado")</f>
        <v>18009</v>
      </c>
      <c r="I376" s="509"/>
      <c r="J376" s="51" t="s">
        <v>186</v>
      </c>
      <c r="K376" s="520" t="s">
        <v>2540</v>
      </c>
      <c r="L376" s="520" t="s">
        <v>2577</v>
      </c>
      <c r="M376" s="520" t="s">
        <v>2577</v>
      </c>
      <c r="N376" s="608">
        <v>44619.0</v>
      </c>
      <c r="O376" s="520" t="s">
        <v>3813</v>
      </c>
      <c r="P376" s="602">
        <v>0.025</v>
      </c>
      <c r="Q376" s="223"/>
      <c r="R376" s="603"/>
      <c r="S376" s="520" t="str">
        <f t="shared" si="40"/>
        <v>Não Qualificado</v>
      </c>
      <c r="T376" s="520" t="s">
        <v>113</v>
      </c>
      <c r="U376" s="520" t="s">
        <v>2596</v>
      </c>
      <c r="V376" s="520" t="s">
        <v>60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2543</v>
      </c>
      <c r="BE376" s="448" t="s">
        <v>2543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82" t="s">
        <v>3793</v>
      </c>
      <c r="B377" s="78" t="s">
        <v>4890</v>
      </c>
      <c r="C377" s="562" t="s">
        <v>4891</v>
      </c>
      <c r="D377" s="564">
        <v>5947531.0</v>
      </c>
      <c r="E377" s="510" t="s">
        <v>18</v>
      </c>
      <c r="F377" s="599" t="s">
        <v>19</v>
      </c>
      <c r="G377" s="510" t="s">
        <v>257</v>
      </c>
      <c r="H377" s="599" t="str">
        <f>IFERROR(VLOOKUP(G377,'Cadastro de assessores'!A:B,2,FALSE),"Não Cadastrado")</f>
        <v>18009</v>
      </c>
      <c r="I377" s="599"/>
      <c r="J377" s="51" t="s">
        <v>3796</v>
      </c>
      <c r="K377" s="520" t="s">
        <v>147</v>
      </c>
      <c r="L377" s="520" t="s">
        <v>2577</v>
      </c>
      <c r="M377" s="629" t="s">
        <v>4168</v>
      </c>
      <c r="N377" s="564"/>
      <c r="O377" s="564" t="s">
        <v>3813</v>
      </c>
      <c r="P377" s="602">
        <v>0.025</v>
      </c>
      <c r="Q377" s="480"/>
      <c r="R377" s="603"/>
      <c r="S377" s="520" t="str">
        <f t="shared" si="40"/>
        <v/>
      </c>
      <c r="T377" s="520" t="s">
        <v>113</v>
      </c>
      <c r="U377" s="520" t="s">
        <v>2596</v>
      </c>
      <c r="V377" s="520" t="s">
        <v>60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2543</v>
      </c>
      <c r="BE377" s="448" t="s">
        <v>2543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82" t="s">
        <v>3793</v>
      </c>
      <c r="B378" s="78" t="s">
        <v>4892</v>
      </c>
      <c r="C378" s="562" t="s">
        <v>4893</v>
      </c>
      <c r="D378" s="564">
        <v>5655163.0</v>
      </c>
      <c r="E378" s="520" t="s">
        <v>18</v>
      </c>
      <c r="F378" s="509" t="s">
        <v>19</v>
      </c>
      <c r="G378" s="509" t="s">
        <v>257</v>
      </c>
      <c r="H378" s="509" t="str">
        <f>IFERROR(VLOOKUP(G378,'Cadastro de assessores'!A:B,2,FALSE),"Não Cadastrado")</f>
        <v>18009</v>
      </c>
      <c r="I378" s="509"/>
      <c r="J378" s="51" t="s">
        <v>186</v>
      </c>
      <c r="K378" s="520" t="s">
        <v>2540</v>
      </c>
      <c r="L378" s="608"/>
      <c r="M378" s="608">
        <v>44369.0</v>
      </c>
      <c r="N378" s="643">
        <v>44545.0</v>
      </c>
      <c r="O378" s="564" t="s">
        <v>3813</v>
      </c>
      <c r="P378" s="602">
        <v>0.025</v>
      </c>
      <c r="Q378" s="633" t="s">
        <v>4894</v>
      </c>
      <c r="R378" s="603"/>
      <c r="S378" s="520" t="str">
        <f t="shared" si="40"/>
        <v>Não Qualificado</v>
      </c>
      <c r="T378" s="520" t="s">
        <v>113</v>
      </c>
      <c r="U378" s="476" t="s">
        <v>4895</v>
      </c>
      <c r="V378" s="520" t="s">
        <v>60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2543</v>
      </c>
      <c r="BE378" s="448" t="s">
        <v>2543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82" t="s">
        <v>3793</v>
      </c>
      <c r="B379" s="78" t="s">
        <v>4896</v>
      </c>
      <c r="C379" s="634" t="s">
        <v>4897</v>
      </c>
      <c r="D379" s="616">
        <v>7048589.0</v>
      </c>
      <c r="E379" s="510" t="s">
        <v>18</v>
      </c>
      <c r="F379" s="599" t="s">
        <v>19</v>
      </c>
      <c r="G379" s="510" t="s">
        <v>214</v>
      </c>
      <c r="H379" s="599" t="str">
        <f>IFERROR(VLOOKUP(G379,'Cadastro de assessores'!A:B,2,FALSE),"Não Cadastrado")</f>
        <v>17831</v>
      </c>
      <c r="I379" s="599"/>
      <c r="J379" s="51" t="s">
        <v>3796</v>
      </c>
      <c r="K379" s="520" t="s">
        <v>111</v>
      </c>
      <c r="L379" s="600">
        <v>44508.0</v>
      </c>
      <c r="M379" s="600">
        <v>44508.0</v>
      </c>
      <c r="N379" s="564"/>
      <c r="O379" s="564" t="s">
        <v>3809</v>
      </c>
      <c r="P379" s="602">
        <v>0.012</v>
      </c>
      <c r="Q379" s="223"/>
      <c r="R379" s="603"/>
      <c r="S379" s="520" t="str">
        <f t="shared" si="40"/>
        <v>Não Qualificado</v>
      </c>
      <c r="T379" s="520" t="s">
        <v>113</v>
      </c>
      <c r="U379" s="520" t="s">
        <v>2818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82" t="s">
        <v>3793</v>
      </c>
      <c r="B380" s="78" t="s">
        <v>4898</v>
      </c>
      <c r="C380" s="634" t="s">
        <v>4899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1" t="s">
        <v>3796</v>
      </c>
      <c r="K380" s="520"/>
      <c r="L380" s="601"/>
      <c r="M380" s="510"/>
      <c r="N380" s="564"/>
      <c r="O380" s="564" t="s">
        <v>3801</v>
      </c>
      <c r="P380" s="602">
        <v>0.015</v>
      </c>
      <c r="Q380" s="223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82" t="s">
        <v>3793</v>
      </c>
      <c r="B381" s="78" t="s">
        <v>4900</v>
      </c>
      <c r="C381" s="634" t="s">
        <v>4901</v>
      </c>
      <c r="D381" s="599">
        <v>9281869.0</v>
      </c>
      <c r="E381" s="510" t="s">
        <v>18</v>
      </c>
      <c r="F381" s="599" t="s">
        <v>175</v>
      </c>
      <c r="G381" s="510" t="s">
        <v>4902</v>
      </c>
      <c r="H381" s="599">
        <f>IFERROR(VLOOKUP(G381,'Cadastro de assessores'!A:B,2,FALSE),"Não Cadastrado")</f>
        <v>12360</v>
      </c>
      <c r="I381" s="599"/>
      <c r="J381" s="51" t="s">
        <v>186</v>
      </c>
      <c r="K381" s="520"/>
      <c r="L381" s="601">
        <v>44831.0</v>
      </c>
      <c r="M381" s="601">
        <v>44831.0</v>
      </c>
      <c r="N381" s="564"/>
      <c r="O381" s="564" t="s">
        <v>3813</v>
      </c>
      <c r="P381" s="602">
        <v>0.025</v>
      </c>
      <c r="Q381" s="223" t="s">
        <v>4903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82" t="s">
        <v>3793</v>
      </c>
      <c r="B382" s="78" t="s">
        <v>1817</v>
      </c>
      <c r="C382" s="634" t="s">
        <v>1815</v>
      </c>
      <c r="D382" s="599">
        <v>4006849.0</v>
      </c>
      <c r="E382" s="510" t="s">
        <v>18</v>
      </c>
      <c r="F382" s="599" t="s">
        <v>19</v>
      </c>
      <c r="G382" s="510" t="s">
        <v>257</v>
      </c>
      <c r="H382" s="599" t="str">
        <f>IFERROR(VLOOKUP(G382,'Cadastro de assessores'!A:B,2,FALSE),"Não Cadastrado")</f>
        <v>18009</v>
      </c>
      <c r="I382" s="599"/>
      <c r="J382" s="51" t="s">
        <v>3796</v>
      </c>
      <c r="K382" s="520" t="s">
        <v>111</v>
      </c>
      <c r="L382" s="601">
        <v>44517.0</v>
      </c>
      <c r="M382" s="601">
        <v>44517.0</v>
      </c>
      <c r="N382" s="564"/>
      <c r="O382" s="564" t="s">
        <v>3801</v>
      </c>
      <c r="P382" s="602">
        <v>0.015</v>
      </c>
      <c r="Q382" s="223" t="s">
        <v>4067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113</v>
      </c>
      <c r="U382" s="564" t="s">
        <v>4068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82" t="s">
        <v>3793</v>
      </c>
      <c r="B383" s="78" t="s">
        <v>4904</v>
      </c>
      <c r="C383" s="606" t="s">
        <v>4905</v>
      </c>
      <c r="D383" s="520">
        <v>4017894.0</v>
      </c>
      <c r="E383" s="520" t="s">
        <v>18</v>
      </c>
      <c r="F383" s="520" t="s">
        <v>29</v>
      </c>
      <c r="G383" s="520" t="s">
        <v>4289</v>
      </c>
      <c r="H383" s="520" t="str">
        <f>IFERROR(VLOOKUP(G383,'Cadastro de assessores'!A:B,2,FALSE),"Não Cadastrado")</f>
        <v>12846</v>
      </c>
      <c r="I383" s="520"/>
      <c r="J383" s="51" t="s">
        <v>186</v>
      </c>
      <c r="K383" s="520" t="s">
        <v>2540</v>
      </c>
      <c r="L383" s="608"/>
      <c r="M383" s="608">
        <v>44291.0</v>
      </c>
      <c r="N383" s="608">
        <v>44378.0</v>
      </c>
      <c r="O383" s="520" t="s">
        <v>3813</v>
      </c>
      <c r="P383" s="602">
        <v>0.01</v>
      </c>
      <c r="Q383" s="609" t="s">
        <v>4290</v>
      </c>
      <c r="R383" s="603"/>
      <c r="S383" s="520" t="str">
        <f t="shared" si="41"/>
        <v>Não Qualificado</v>
      </c>
      <c r="T383" s="520" t="s">
        <v>113</v>
      </c>
      <c r="U383" s="520" t="s">
        <v>2818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2543</v>
      </c>
      <c r="BE383" s="448" t="s">
        <v>2543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82" t="s">
        <v>3793</v>
      </c>
      <c r="B384" s="78" t="s">
        <v>2791</v>
      </c>
      <c r="C384" s="606" t="s">
        <v>4906</v>
      </c>
      <c r="D384" s="520">
        <v>2172838.0</v>
      </c>
      <c r="E384" s="520" t="s">
        <v>18</v>
      </c>
      <c r="F384" s="520" t="s">
        <v>29</v>
      </c>
      <c r="G384" s="520" t="s">
        <v>2780</v>
      </c>
      <c r="H384" s="520" t="str">
        <f>IFERROR(VLOOKUP(G384,'Cadastro de assessores'!A:B,2,FALSE),"Não Cadastrado")</f>
        <v>18236</v>
      </c>
      <c r="I384" s="520"/>
      <c r="J384" s="51" t="s">
        <v>186</v>
      </c>
      <c r="K384" s="520" t="s">
        <v>2540</v>
      </c>
      <c r="L384" s="608"/>
      <c r="M384" s="608">
        <v>43671.0</v>
      </c>
      <c r="N384" s="520" t="s">
        <v>3888</v>
      </c>
      <c r="O384" s="520" t="s">
        <v>3813</v>
      </c>
      <c r="P384" s="602">
        <v>1.0E-4</v>
      </c>
      <c r="Q384" s="522" t="s">
        <v>3889</v>
      </c>
      <c r="R384" s="603"/>
      <c r="S384" s="520" t="str">
        <f t="shared" si="41"/>
        <v>Não Qualificado</v>
      </c>
      <c r="T384" s="520" t="s">
        <v>365</v>
      </c>
      <c r="U384" s="520" t="s">
        <v>2579</v>
      </c>
      <c r="V384" s="520" t="s">
        <v>29</v>
      </c>
      <c r="W384" s="604" t="s">
        <v>4907</v>
      </c>
      <c r="X384" s="604"/>
      <c r="Y384" s="604" t="s">
        <v>4908</v>
      </c>
      <c r="Z384" s="604" t="s">
        <v>3803</v>
      </c>
      <c r="AA384" s="604" t="s">
        <v>3803</v>
      </c>
      <c r="AB384" s="604" t="s">
        <v>3803</v>
      </c>
      <c r="AC384" s="604" t="s">
        <v>3803</v>
      </c>
      <c r="AD384" s="604" t="s">
        <v>3803</v>
      </c>
      <c r="AE384" s="604" t="s">
        <v>3803</v>
      </c>
      <c r="AF384" s="604" t="s">
        <v>3803</v>
      </c>
      <c r="AG384" s="604" t="s">
        <v>3803</v>
      </c>
      <c r="AH384" s="604"/>
      <c r="AI384" s="604" t="s">
        <v>3803</v>
      </c>
      <c r="AJ384" s="604"/>
      <c r="AK384" s="448"/>
      <c r="AL384" s="448"/>
      <c r="AM384" s="448" t="s">
        <v>2577</v>
      </c>
      <c r="AN384" s="448" t="s">
        <v>2577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2543</v>
      </c>
      <c r="BE384" s="448" t="s">
        <v>2543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82" t="s">
        <v>3793</v>
      </c>
      <c r="B385" s="78" t="s">
        <v>4909</v>
      </c>
      <c r="C385" s="606" t="s">
        <v>4910</v>
      </c>
      <c r="D385" s="520">
        <v>6683617.0</v>
      </c>
      <c r="E385" s="520" t="s">
        <v>18</v>
      </c>
      <c r="F385" s="520" t="s">
        <v>19</v>
      </c>
      <c r="G385" s="509" t="s">
        <v>257</v>
      </c>
      <c r="H385" s="520" t="str">
        <f>IFERROR(VLOOKUP(G385,'Cadastro de assessores'!A:B,2,FALSE),"Não Cadastrado")</f>
        <v>18009</v>
      </c>
      <c r="I385" s="520"/>
      <c r="J385" s="51" t="s">
        <v>186</v>
      </c>
      <c r="K385" s="520" t="s">
        <v>2540</v>
      </c>
      <c r="L385" s="608"/>
      <c r="M385" s="608">
        <v>44463.0</v>
      </c>
      <c r="N385" s="608">
        <v>44678.0</v>
      </c>
      <c r="O385" s="520" t="s">
        <v>4010</v>
      </c>
      <c r="P385" s="602">
        <v>0.02</v>
      </c>
      <c r="Q385" s="223" t="s">
        <v>4911</v>
      </c>
      <c r="R385" s="603"/>
      <c r="S385" s="520" t="str">
        <f t="shared" si="41"/>
        <v>Não Qualificado</v>
      </c>
      <c r="T385" s="520" t="s">
        <v>113</v>
      </c>
      <c r="U385" s="564" t="s">
        <v>4912</v>
      </c>
      <c r="V385" s="520" t="s">
        <v>3881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2543</v>
      </c>
      <c r="BE385" s="448" t="s">
        <v>2543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82" t="s">
        <v>3793</v>
      </c>
      <c r="B386" s="78" t="s">
        <v>1826</v>
      </c>
      <c r="C386" s="606" t="s">
        <v>4913</v>
      </c>
      <c r="D386" s="520">
        <v>2587496.0</v>
      </c>
      <c r="E386" s="520" t="s">
        <v>18</v>
      </c>
      <c r="F386" s="520" t="s">
        <v>19</v>
      </c>
      <c r="G386" s="509" t="s">
        <v>214</v>
      </c>
      <c r="H386" s="520"/>
      <c r="I386" s="520"/>
      <c r="J386" s="51" t="s">
        <v>186</v>
      </c>
      <c r="K386" s="520"/>
      <c r="L386" s="608"/>
      <c r="M386" s="608">
        <v>44861.0</v>
      </c>
      <c r="N386" s="608"/>
      <c r="O386" s="520" t="s">
        <v>4914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82" t="s">
        <v>3793</v>
      </c>
      <c r="B387" s="78" t="s">
        <v>4915</v>
      </c>
      <c r="C387" s="606" t="s">
        <v>4916</v>
      </c>
      <c r="D387" s="520">
        <v>4742129.0</v>
      </c>
      <c r="E387" s="520" t="s">
        <v>18</v>
      </c>
      <c r="F387" s="520" t="s">
        <v>1797</v>
      </c>
      <c r="G387" s="509" t="s">
        <v>257</v>
      </c>
      <c r="H387" s="520" t="str">
        <f>IFERROR(VLOOKUP(G387,'Cadastro de assessores'!A:B,2,FALSE),"Não Cadastrado")</f>
        <v>18009</v>
      </c>
      <c r="I387" s="520"/>
      <c r="J387" s="51" t="s">
        <v>186</v>
      </c>
      <c r="K387" s="520" t="s">
        <v>2540</v>
      </c>
      <c r="L387" s="608"/>
      <c r="M387" s="608">
        <v>44207.0</v>
      </c>
      <c r="N387" s="608">
        <v>44648.0</v>
      </c>
      <c r="O387" s="520" t="s">
        <v>4002</v>
      </c>
      <c r="P387" s="602">
        <v>0.02</v>
      </c>
      <c r="Q387" s="609" t="s">
        <v>4917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113</v>
      </c>
      <c r="U387" s="564" t="s">
        <v>2596</v>
      </c>
      <c r="V387" s="520" t="s">
        <v>60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2543</v>
      </c>
      <c r="BE387" s="448" t="s">
        <v>2543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82" t="s">
        <v>3793</v>
      </c>
      <c r="B388" s="78" t="s">
        <v>4915</v>
      </c>
      <c r="C388" s="606" t="s">
        <v>4916</v>
      </c>
      <c r="D388" s="520">
        <v>4782053.0</v>
      </c>
      <c r="E388" s="520" t="s">
        <v>18</v>
      </c>
      <c r="F388" s="520" t="s">
        <v>1797</v>
      </c>
      <c r="G388" s="509" t="s">
        <v>257</v>
      </c>
      <c r="H388" s="520" t="str">
        <f>IFERROR(VLOOKUP(G388,'Cadastro de assessores'!A:B,2,FALSE),"Não Cadastrado")</f>
        <v>18009</v>
      </c>
      <c r="I388" s="520"/>
      <c r="J388" s="51" t="s">
        <v>186</v>
      </c>
      <c r="K388" s="520" t="s">
        <v>2540</v>
      </c>
      <c r="L388" s="608"/>
      <c r="M388" s="608">
        <v>44216.0</v>
      </c>
      <c r="N388" s="608">
        <v>44648.0</v>
      </c>
      <c r="O388" s="520" t="s">
        <v>3842</v>
      </c>
      <c r="P388" s="602">
        <v>0.008</v>
      </c>
      <c r="Q388" s="609" t="s">
        <v>4918</v>
      </c>
      <c r="R388" s="603"/>
      <c r="S388" s="520" t="str">
        <f t="shared" si="42"/>
        <v/>
      </c>
      <c r="T388" s="520" t="s">
        <v>113</v>
      </c>
      <c r="U388" s="564" t="s">
        <v>2596</v>
      </c>
      <c r="V388" s="520" t="s">
        <v>60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2543</v>
      </c>
      <c r="BE388" s="448" t="s">
        <v>2543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82" t="s">
        <v>3793</v>
      </c>
      <c r="B389" s="78" t="s">
        <v>1832</v>
      </c>
      <c r="C389" s="606" t="s">
        <v>4919</v>
      </c>
      <c r="D389" s="599">
        <v>5663320.0</v>
      </c>
      <c r="E389" s="510" t="s">
        <v>18</v>
      </c>
      <c r="F389" s="599" t="s">
        <v>29</v>
      </c>
      <c r="G389" s="599" t="s">
        <v>4920</v>
      </c>
      <c r="H389" s="599">
        <f>IFERROR(VLOOKUP(G389,'Cadastro de assessores'!A:B,2,FALSE),"Não Cadastrado")</f>
        <v>12338</v>
      </c>
      <c r="I389" s="599"/>
      <c r="J389" s="51" t="s">
        <v>3796</v>
      </c>
      <c r="K389" s="510" t="s">
        <v>111</v>
      </c>
      <c r="L389" s="600">
        <v>44385.0</v>
      </c>
      <c r="M389" s="600">
        <v>44385.0</v>
      </c>
      <c r="N389" s="564"/>
      <c r="O389" s="564" t="s">
        <v>3842</v>
      </c>
      <c r="P389" s="602">
        <v>0.008</v>
      </c>
      <c r="Q389" s="480" t="s">
        <v>4921</v>
      </c>
      <c r="R389" s="603"/>
      <c r="S389" s="520" t="str">
        <f t="shared" si="42"/>
        <v>Não Qualificado</v>
      </c>
      <c r="T389" s="520" t="s">
        <v>113</v>
      </c>
      <c r="U389" s="564" t="s">
        <v>2568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82" t="s">
        <v>3793</v>
      </c>
      <c r="B390" s="78" t="s">
        <v>1832</v>
      </c>
      <c r="C390" s="606" t="s">
        <v>4919</v>
      </c>
      <c r="D390" s="520">
        <v>2660830.0</v>
      </c>
      <c r="E390" s="510" t="s">
        <v>18</v>
      </c>
      <c r="F390" s="510" t="s">
        <v>29</v>
      </c>
      <c r="G390" s="510" t="s">
        <v>167</v>
      </c>
      <c r="H390" s="510">
        <f>IFERROR(VLOOKUP(G390,'Cadastro de assessores'!A:B,2,FALSE),"Não Cadastrado")</f>
        <v>12344</v>
      </c>
      <c r="I390" s="510"/>
      <c r="J390" s="51" t="s">
        <v>3796</v>
      </c>
      <c r="K390" s="510" t="s">
        <v>111</v>
      </c>
      <c r="L390" s="600">
        <v>43741.0</v>
      </c>
      <c r="M390" s="600">
        <v>43741.0</v>
      </c>
      <c r="N390" s="520"/>
      <c r="O390" s="520" t="s">
        <v>4481</v>
      </c>
      <c r="P390" s="602">
        <v>0.007</v>
      </c>
      <c r="Q390" s="480" t="s">
        <v>4921</v>
      </c>
      <c r="R390" s="603"/>
      <c r="S390" s="520" t="str">
        <f t="shared" si="42"/>
        <v>Não Qualificado</v>
      </c>
      <c r="T390" s="520" t="s">
        <v>113</v>
      </c>
      <c r="U390" s="564" t="s">
        <v>2568</v>
      </c>
      <c r="V390" s="520" t="s">
        <v>29</v>
      </c>
      <c r="W390" s="604" t="s">
        <v>4922</v>
      </c>
      <c r="X390" s="466"/>
      <c r="Y390" s="604" t="s">
        <v>4923</v>
      </c>
      <c r="Z390" s="604" t="s">
        <v>4924</v>
      </c>
      <c r="AA390" s="604" t="s">
        <v>4925</v>
      </c>
      <c r="AB390" s="604" t="s">
        <v>4926</v>
      </c>
      <c r="AC390" s="604" t="s">
        <v>4927</v>
      </c>
      <c r="AD390" s="604" t="s">
        <v>4928</v>
      </c>
      <c r="AE390" s="604" t="s">
        <v>4929</v>
      </c>
      <c r="AF390" s="604" t="s">
        <v>4930</v>
      </c>
      <c r="AG390" s="604" t="s">
        <v>4931</v>
      </c>
      <c r="AH390" s="604" t="s">
        <v>4932</v>
      </c>
      <c r="AI390" s="604" t="s">
        <v>4933</v>
      </c>
      <c r="AJ390" s="604" t="s">
        <v>4934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82" t="s">
        <v>3793</v>
      </c>
      <c r="B391" s="78" t="s">
        <v>1832</v>
      </c>
      <c r="C391" s="606" t="s">
        <v>4919</v>
      </c>
      <c r="D391" s="612">
        <v>7878590.0</v>
      </c>
      <c r="E391" s="599" t="s">
        <v>18</v>
      </c>
      <c r="F391" s="599" t="s">
        <v>29</v>
      </c>
      <c r="G391" s="510" t="s">
        <v>167</v>
      </c>
      <c r="H391" s="510">
        <f>IFERROR(VLOOKUP(G391,'Cadastro de assessores'!A:B,2,FALSE),"Não Cadastrado")</f>
        <v>12344</v>
      </c>
      <c r="I391" s="510"/>
      <c r="J391" s="51" t="s">
        <v>3796</v>
      </c>
      <c r="K391" s="520" t="s">
        <v>147</v>
      </c>
      <c r="L391" s="520" t="s">
        <v>2577</v>
      </c>
      <c r="M391" s="629" t="s">
        <v>4168</v>
      </c>
      <c r="N391" s="564"/>
      <c r="O391" s="564" t="s">
        <v>4935</v>
      </c>
      <c r="P391" s="602">
        <v>0.01</v>
      </c>
      <c r="Q391" s="480" t="s">
        <v>4921</v>
      </c>
      <c r="R391" s="603"/>
      <c r="S391" s="520" t="str">
        <f t="shared" si="42"/>
        <v>Não Qualificado</v>
      </c>
      <c r="T391" s="520" t="s">
        <v>113</v>
      </c>
      <c r="U391" s="564" t="s">
        <v>2568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2543</v>
      </c>
      <c r="BE391" s="448" t="s">
        <v>2543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82" t="s">
        <v>3793</v>
      </c>
      <c r="B392" s="78" t="s">
        <v>1837</v>
      </c>
      <c r="C392" s="634" t="s">
        <v>4936</v>
      </c>
      <c r="D392" s="616">
        <v>7273700.0</v>
      </c>
      <c r="E392" s="510" t="s">
        <v>18</v>
      </c>
      <c r="F392" s="599" t="s">
        <v>19</v>
      </c>
      <c r="G392" s="616" t="s">
        <v>257</v>
      </c>
      <c r="H392" s="599" t="str">
        <f>IFERROR(VLOOKUP(G392,'Cadastro de assessores'!A:B,2,FALSE),"Não Cadastrado")</f>
        <v>18009</v>
      </c>
      <c r="I392" s="599"/>
      <c r="J392" s="51" t="s">
        <v>3796</v>
      </c>
      <c r="K392" s="510" t="s">
        <v>111</v>
      </c>
      <c r="L392" s="600">
        <v>44532.0</v>
      </c>
      <c r="M392" s="600">
        <v>44536.0</v>
      </c>
      <c r="N392" s="616"/>
      <c r="O392" s="616" t="s">
        <v>3807</v>
      </c>
      <c r="P392" s="602">
        <v>0.007</v>
      </c>
      <c r="Q392" s="223" t="s">
        <v>4937</v>
      </c>
      <c r="R392" s="603"/>
      <c r="S392" s="520" t="str">
        <f t="shared" si="42"/>
        <v/>
      </c>
      <c r="T392" s="520" t="s">
        <v>365</v>
      </c>
      <c r="U392" s="564" t="s">
        <v>4454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82" t="s">
        <v>3793</v>
      </c>
      <c r="B393" s="78" t="s">
        <v>4938</v>
      </c>
      <c r="C393" s="606" t="s">
        <v>4939</v>
      </c>
      <c r="D393" s="520">
        <v>4461414.0</v>
      </c>
      <c r="E393" s="520" t="s">
        <v>56</v>
      </c>
      <c r="F393" s="520" t="s">
        <v>29</v>
      </c>
      <c r="G393" s="520" t="s">
        <v>3636</v>
      </c>
      <c r="H393" s="520" t="str">
        <f>IFERROR(VLOOKUP(G393,'Cadastro de assessores'!A:B,2,FALSE),"Não Cadastrado")</f>
        <v>14574</v>
      </c>
      <c r="I393" s="520"/>
      <c r="J393" s="51" t="s">
        <v>186</v>
      </c>
      <c r="K393" s="520" t="s">
        <v>2540</v>
      </c>
      <c r="L393" s="608">
        <v>44090.0</v>
      </c>
      <c r="M393" s="608">
        <v>44090.0</v>
      </c>
      <c r="N393" s="608">
        <v>44408.0</v>
      </c>
      <c r="O393" s="520" t="s">
        <v>3809</v>
      </c>
      <c r="P393" s="602">
        <v>0.012</v>
      </c>
      <c r="Q393" s="633" t="s">
        <v>4940</v>
      </c>
      <c r="R393" s="603"/>
      <c r="S393" s="520" t="str">
        <f t="shared" si="42"/>
        <v/>
      </c>
      <c r="T393" s="520" t="s">
        <v>365</v>
      </c>
      <c r="U393" s="520" t="s">
        <v>2788</v>
      </c>
      <c r="V393" s="520" t="s">
        <v>29</v>
      </c>
      <c r="W393" s="604" t="s">
        <v>3803</v>
      </c>
      <c r="X393" s="604" t="s">
        <v>3803</v>
      </c>
      <c r="Y393" s="604" t="s">
        <v>3803</v>
      </c>
      <c r="Z393" s="604" t="s">
        <v>3803</v>
      </c>
      <c r="AA393" s="604" t="s">
        <v>3803</v>
      </c>
      <c r="AB393" s="604" t="s">
        <v>3803</v>
      </c>
      <c r="AC393" s="604" t="s">
        <v>3803</v>
      </c>
      <c r="AD393" s="604" t="s">
        <v>3803</v>
      </c>
      <c r="AE393" s="604" t="s">
        <v>3803</v>
      </c>
      <c r="AF393" s="604" t="s">
        <v>3803</v>
      </c>
      <c r="AG393" s="604" t="s">
        <v>3803</v>
      </c>
      <c r="AH393" s="604" t="s">
        <v>4941</v>
      </c>
      <c r="AI393" s="604" t="s">
        <v>4942</v>
      </c>
      <c r="AJ393" s="604" t="s">
        <v>4943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2543</v>
      </c>
      <c r="BE393" s="448" t="s">
        <v>2543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82" t="s">
        <v>3793</v>
      </c>
      <c r="B394" s="78" t="s">
        <v>1860</v>
      </c>
      <c r="C394" s="634" t="s">
        <v>1857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1" t="s">
        <v>3796</v>
      </c>
      <c r="K394" s="510" t="s">
        <v>111</v>
      </c>
      <c r="L394" s="613">
        <v>44613.0</v>
      </c>
      <c r="M394" s="613">
        <v>44613.0</v>
      </c>
      <c r="N394" s="488"/>
      <c r="O394" s="616" t="s">
        <v>4007</v>
      </c>
      <c r="P394" s="602">
        <v>0.012</v>
      </c>
      <c r="Q394" s="223" t="s">
        <v>4944</v>
      </c>
      <c r="R394" s="603"/>
      <c r="S394" s="520" t="str">
        <f t="shared" si="42"/>
        <v/>
      </c>
      <c r="T394" s="520" t="s">
        <v>113</v>
      </c>
      <c r="U394" s="520" t="s">
        <v>2629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82" t="s">
        <v>3793</v>
      </c>
      <c r="B395" s="78" t="s">
        <v>1860</v>
      </c>
      <c r="C395" s="562" t="s">
        <v>1857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6" t="s">
        <v>111</v>
      </c>
      <c r="K395" s="520" t="s">
        <v>111</v>
      </c>
      <c r="L395" s="681">
        <v>44682.0</v>
      </c>
      <c r="M395" s="681">
        <v>44682.0</v>
      </c>
      <c r="N395" s="509"/>
      <c r="O395" s="509" t="s">
        <v>3908</v>
      </c>
      <c r="P395" s="602">
        <v>0.008</v>
      </c>
      <c r="Q395" s="223" t="s">
        <v>4945</v>
      </c>
      <c r="R395" s="603"/>
      <c r="S395" s="520" t="str">
        <f t="shared" si="42"/>
        <v/>
      </c>
      <c r="T395" s="520" t="s">
        <v>113</v>
      </c>
      <c r="U395" s="520" t="s">
        <v>2629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82" t="s">
        <v>3793</v>
      </c>
      <c r="B396" s="78" t="s">
        <v>1863</v>
      </c>
      <c r="C396" s="562" t="s">
        <v>4946</v>
      </c>
      <c r="D396" s="599">
        <v>5682953.0</v>
      </c>
      <c r="E396" s="510" t="s">
        <v>18</v>
      </c>
      <c r="F396" s="599" t="s">
        <v>29</v>
      </c>
      <c r="G396" s="599" t="s">
        <v>949</v>
      </c>
      <c r="H396" s="599" t="str">
        <f>IFERROR(VLOOKUP(G396,'Cadastro de assessores'!A:B,2,FALSE),"Não Cadastrado")</f>
        <v>14739</v>
      </c>
      <c r="I396" s="599"/>
      <c r="J396" s="46" t="s">
        <v>111</v>
      </c>
      <c r="K396" s="510" t="s">
        <v>111</v>
      </c>
      <c r="L396" s="600">
        <v>44453.0</v>
      </c>
      <c r="M396" s="600">
        <v>44424.0</v>
      </c>
      <c r="N396" s="520"/>
      <c r="O396" s="520" t="s">
        <v>3809</v>
      </c>
      <c r="P396" s="602">
        <v>0.012</v>
      </c>
      <c r="Q396" s="223"/>
      <c r="R396" s="603"/>
      <c r="S396" s="520" t="str">
        <f t="shared" si="42"/>
        <v>Não Qualificado</v>
      </c>
      <c r="T396" s="520" t="s">
        <v>113</v>
      </c>
      <c r="U396" s="564" t="s">
        <v>3857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82" t="s">
        <v>3793</v>
      </c>
      <c r="B397" s="78" t="s">
        <v>4947</v>
      </c>
      <c r="C397" s="606" t="s">
        <v>4948</v>
      </c>
      <c r="D397" s="520">
        <v>4719236.0</v>
      </c>
      <c r="E397" s="520" t="s">
        <v>18</v>
      </c>
      <c r="F397" s="520" t="s">
        <v>29</v>
      </c>
      <c r="G397" s="520" t="s">
        <v>3800</v>
      </c>
      <c r="H397" s="520" t="str">
        <f>IFERROR(VLOOKUP(G397,'Cadastro de assessores'!A:B,2,FALSE),"Não Cadastrado")</f>
        <v>17679</v>
      </c>
      <c r="I397" s="520"/>
      <c r="J397" s="51" t="s">
        <v>186</v>
      </c>
      <c r="K397" s="520" t="s">
        <v>2540</v>
      </c>
      <c r="L397" s="607">
        <v>44196.0</v>
      </c>
      <c r="M397" s="607">
        <v>44196.0</v>
      </c>
      <c r="N397" s="608">
        <v>44428.0</v>
      </c>
      <c r="O397" s="520" t="s">
        <v>3807</v>
      </c>
      <c r="P397" s="602">
        <v>0.007</v>
      </c>
      <c r="Q397" s="609" t="s">
        <v>4949</v>
      </c>
      <c r="R397" s="603"/>
      <c r="S397" s="520" t="str">
        <f t="shared" si="42"/>
        <v>Não Qualificado</v>
      </c>
      <c r="T397" s="520" t="s">
        <v>113</v>
      </c>
      <c r="U397" s="520" t="s">
        <v>4213</v>
      </c>
      <c r="V397" s="520" t="s">
        <v>3647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2543</v>
      </c>
      <c r="BE397" s="448" t="s">
        <v>2543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82" t="s">
        <v>3793</v>
      </c>
      <c r="B398" s="78" t="s">
        <v>4950</v>
      </c>
      <c r="C398" s="606" t="s">
        <v>4951</v>
      </c>
      <c r="D398" s="520">
        <v>2749522.0</v>
      </c>
      <c r="E398" s="520" t="s">
        <v>56</v>
      </c>
      <c r="F398" s="520" t="s">
        <v>29</v>
      </c>
      <c r="G398" s="520" t="s">
        <v>3846</v>
      </c>
      <c r="H398" s="520" t="str">
        <f>IFERROR(VLOOKUP(G398,'Cadastro de assessores'!A:B,2,FALSE),"Não Cadastrado")</f>
        <v>12624</v>
      </c>
      <c r="I398" s="520"/>
      <c r="J398" s="46" t="s">
        <v>111</v>
      </c>
      <c r="K398" s="520" t="s">
        <v>111</v>
      </c>
      <c r="L398" s="607">
        <v>44771.0</v>
      </c>
      <c r="M398" s="607">
        <v>44771.0</v>
      </c>
      <c r="N398" s="608"/>
      <c r="O398" s="520" t="s">
        <v>3807</v>
      </c>
      <c r="P398" s="602">
        <v>0.007</v>
      </c>
      <c r="Q398" s="609"/>
      <c r="R398" s="603"/>
      <c r="S398" s="520"/>
      <c r="T398" s="520" t="s">
        <v>113</v>
      </c>
      <c r="U398" s="520" t="s">
        <v>2918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82" t="s">
        <v>3793</v>
      </c>
      <c r="B399" s="78" t="s">
        <v>4952</v>
      </c>
      <c r="C399" s="562" t="s">
        <v>4953</v>
      </c>
      <c r="D399" s="509">
        <v>5606475.0</v>
      </c>
      <c r="E399" s="520" t="s">
        <v>18</v>
      </c>
      <c r="F399" s="509" t="s">
        <v>19</v>
      </c>
      <c r="G399" s="564" t="s">
        <v>4781</v>
      </c>
      <c r="H399" s="564" t="str">
        <f>IFERROR(VLOOKUP(G399,'Cadastro de assessores'!A:B,2,FALSE),"Não Cadastrado")</f>
        <v>1275</v>
      </c>
      <c r="I399" s="564"/>
      <c r="J399" s="51" t="s">
        <v>186</v>
      </c>
      <c r="K399" s="520" t="s">
        <v>2540</v>
      </c>
      <c r="L399" s="608">
        <v>44364.0</v>
      </c>
      <c r="M399" s="608">
        <v>44364.0</v>
      </c>
      <c r="N399" s="608">
        <v>44803.0</v>
      </c>
      <c r="O399" s="520" t="s">
        <v>3801</v>
      </c>
      <c r="P399" s="602">
        <v>0.015</v>
      </c>
      <c r="Q399" s="223" t="s">
        <v>4108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113</v>
      </c>
      <c r="U399" s="564" t="s">
        <v>4954</v>
      </c>
      <c r="V399" s="564" t="s">
        <v>46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82" t="s">
        <v>3793</v>
      </c>
      <c r="B400" s="78" t="s">
        <v>4955</v>
      </c>
      <c r="C400" s="606" t="s">
        <v>4956</v>
      </c>
      <c r="D400" s="520">
        <v>2214585.0</v>
      </c>
      <c r="E400" s="510" t="s">
        <v>56</v>
      </c>
      <c r="F400" s="510" t="s">
        <v>29</v>
      </c>
      <c r="G400" s="510" t="s">
        <v>3966</v>
      </c>
      <c r="H400" s="510" t="str">
        <f>IFERROR(VLOOKUP(G400,'Cadastro de assessores'!A:B,2,FALSE),"Não Cadastrado")</f>
        <v>16459</v>
      </c>
      <c r="I400" s="510"/>
      <c r="J400" s="51" t="s">
        <v>3796</v>
      </c>
      <c r="K400" s="520" t="s">
        <v>111</v>
      </c>
      <c r="L400" s="600">
        <v>44085.0</v>
      </c>
      <c r="M400" s="600">
        <v>44085.0</v>
      </c>
      <c r="N400" s="520"/>
      <c r="O400" s="520" t="s">
        <v>3797</v>
      </c>
      <c r="P400" s="602">
        <v>0.02</v>
      </c>
      <c r="Q400" s="223"/>
      <c r="R400" s="603"/>
      <c r="S400" s="520" t="str">
        <f t="shared" si="43"/>
        <v/>
      </c>
      <c r="T400" s="520" t="s">
        <v>113</v>
      </c>
      <c r="U400" s="520" t="s">
        <v>2557</v>
      </c>
      <c r="V400" s="520" t="s">
        <v>29</v>
      </c>
      <c r="W400" s="604" t="s">
        <v>3803</v>
      </c>
      <c r="X400" s="604" t="s">
        <v>3803</v>
      </c>
      <c r="Y400" s="604" t="s">
        <v>3803</v>
      </c>
      <c r="Z400" s="604" t="s">
        <v>3803</v>
      </c>
      <c r="AA400" s="604" t="s">
        <v>3803</v>
      </c>
      <c r="AB400" s="604" t="s">
        <v>3803</v>
      </c>
      <c r="AC400" s="604" t="s">
        <v>3803</v>
      </c>
      <c r="AD400" s="604" t="s">
        <v>3803</v>
      </c>
      <c r="AE400" s="604" t="s">
        <v>3803</v>
      </c>
      <c r="AF400" s="604" t="s">
        <v>3803</v>
      </c>
      <c r="AG400" s="604" t="s">
        <v>3803</v>
      </c>
      <c r="AH400" s="604" t="s">
        <v>4957</v>
      </c>
      <c r="AI400" s="604" t="s">
        <v>4958</v>
      </c>
      <c r="AJ400" s="604" t="s">
        <v>4959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82" t="s">
        <v>3793</v>
      </c>
      <c r="B401" s="78" t="s">
        <v>4960</v>
      </c>
      <c r="C401" s="606" t="s">
        <v>4961</v>
      </c>
      <c r="D401" s="520">
        <v>4911406.0</v>
      </c>
      <c r="E401" s="510" t="s">
        <v>56</v>
      </c>
      <c r="F401" s="510" t="s">
        <v>29</v>
      </c>
      <c r="G401" s="510" t="s">
        <v>3636</v>
      </c>
      <c r="H401" s="510" t="str">
        <f>IFERROR(VLOOKUP(G401,'Cadastro de assessores'!A:B,2,FALSE),"Não Cadastrado")</f>
        <v>14574</v>
      </c>
      <c r="I401" s="510"/>
      <c r="J401" s="51" t="s">
        <v>3796</v>
      </c>
      <c r="K401" s="520" t="s">
        <v>147</v>
      </c>
      <c r="L401" s="520" t="s">
        <v>2577</v>
      </c>
      <c r="M401" s="629" t="s">
        <v>2576</v>
      </c>
      <c r="N401" s="564"/>
      <c r="O401" s="564" t="s">
        <v>3842</v>
      </c>
      <c r="P401" s="602">
        <v>0.008</v>
      </c>
      <c r="Q401" s="223"/>
      <c r="R401" s="603"/>
      <c r="S401" s="520" t="str">
        <f t="shared" si="43"/>
        <v>Não Qualificado</v>
      </c>
      <c r="T401" s="520" t="s">
        <v>113</v>
      </c>
      <c r="U401" s="520" t="s">
        <v>2557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2577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2543</v>
      </c>
      <c r="BE401" s="448" t="s">
        <v>2543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82" t="s">
        <v>3793</v>
      </c>
      <c r="B402" s="78" t="s">
        <v>4960</v>
      </c>
      <c r="C402" s="606" t="s">
        <v>4961</v>
      </c>
      <c r="D402" s="520">
        <v>4886679.0</v>
      </c>
      <c r="E402" s="520" t="s">
        <v>56</v>
      </c>
      <c r="F402" s="520" t="s">
        <v>29</v>
      </c>
      <c r="G402" s="520" t="s">
        <v>3636</v>
      </c>
      <c r="H402" s="520" t="str">
        <f>IFERROR(VLOOKUP(G402,'Cadastro de assessores'!A:B,2,FALSE),"Não Cadastrado")</f>
        <v>14574</v>
      </c>
      <c r="I402" s="520"/>
      <c r="J402" s="51" t="s">
        <v>186</v>
      </c>
      <c r="K402" s="520" t="s">
        <v>2540</v>
      </c>
      <c r="L402" s="608">
        <v>44256.0</v>
      </c>
      <c r="M402" s="608">
        <v>44256.0</v>
      </c>
      <c r="N402" s="608">
        <v>44691.0</v>
      </c>
      <c r="O402" s="520" t="s">
        <v>3801</v>
      </c>
      <c r="P402" s="602">
        <v>0.015</v>
      </c>
      <c r="Q402" s="223" t="s">
        <v>4962</v>
      </c>
      <c r="R402" s="603"/>
      <c r="S402" s="520" t="str">
        <f t="shared" si="43"/>
        <v/>
      </c>
      <c r="T402" s="520" t="s">
        <v>113</v>
      </c>
      <c r="U402" s="520" t="s">
        <v>2557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2543</v>
      </c>
      <c r="BE402" s="448" t="s">
        <v>2543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82" t="s">
        <v>3793</v>
      </c>
      <c r="B403" s="78" t="s">
        <v>1896</v>
      </c>
      <c r="C403" s="562" t="s">
        <v>1893</v>
      </c>
      <c r="D403" s="564">
        <v>6675462.0</v>
      </c>
      <c r="E403" s="510" t="s">
        <v>18</v>
      </c>
      <c r="F403" s="510" t="s">
        <v>19</v>
      </c>
      <c r="G403" s="564" t="s">
        <v>83</v>
      </c>
      <c r="H403" s="510" t="str">
        <f>IFERROR(VLOOKUP(G403,'Cadastro de assessores'!A:B,2,FALSE),"Não Cadastrado")</f>
        <v>18890</v>
      </c>
      <c r="I403" s="510"/>
      <c r="J403" s="51" t="s">
        <v>3796</v>
      </c>
      <c r="K403" s="520" t="s">
        <v>111</v>
      </c>
      <c r="L403" s="600">
        <v>44684.0</v>
      </c>
      <c r="M403" s="600">
        <v>44686.0</v>
      </c>
      <c r="N403" s="564"/>
      <c r="O403" s="564" t="s">
        <v>3809</v>
      </c>
      <c r="P403" s="602">
        <v>0.012</v>
      </c>
      <c r="Q403" s="223" t="s">
        <v>3905</v>
      </c>
      <c r="R403" s="603"/>
      <c r="S403" s="520" t="str">
        <f t="shared" si="43"/>
        <v>Não Qualificado</v>
      </c>
      <c r="T403" s="520" t="s">
        <v>113</v>
      </c>
      <c r="U403" s="520" t="s">
        <v>2629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82" t="s">
        <v>3793</v>
      </c>
      <c r="B404" s="78" t="s">
        <v>3331</v>
      </c>
      <c r="C404" s="606" t="s">
        <v>3329</v>
      </c>
      <c r="D404" s="520">
        <v>4457777.0</v>
      </c>
      <c r="E404" s="520" t="s">
        <v>2526</v>
      </c>
      <c r="F404" s="520" t="s">
        <v>29</v>
      </c>
      <c r="G404" s="520" t="s">
        <v>2526</v>
      </c>
      <c r="H404" s="520" t="str">
        <f>IFERROR(VLOOKUP(G404,'Cadastro de assessores'!A:B,2,FALSE),"Não Cadastrado")</f>
        <v>18986</v>
      </c>
      <c r="I404" s="520"/>
      <c r="J404" s="51" t="s">
        <v>186</v>
      </c>
      <c r="K404" s="520" t="s">
        <v>2540</v>
      </c>
      <c r="L404" s="607">
        <v>44151.0</v>
      </c>
      <c r="M404" s="607">
        <v>44151.0</v>
      </c>
      <c r="N404" s="607">
        <v>44543.0</v>
      </c>
      <c r="O404" s="520" t="s">
        <v>3801</v>
      </c>
      <c r="P404" s="602">
        <v>0.015</v>
      </c>
      <c r="Q404" s="223" t="s">
        <v>4963</v>
      </c>
      <c r="R404" s="603"/>
      <c r="S404" s="520" t="str">
        <f t="shared" si="43"/>
        <v>Não Qualificado</v>
      </c>
      <c r="T404" s="520" t="s">
        <v>113</v>
      </c>
      <c r="U404" s="520" t="s">
        <v>3332</v>
      </c>
      <c r="V404" s="520" t="s">
        <v>19</v>
      </c>
      <c r="W404" s="604" t="s">
        <v>3803</v>
      </c>
      <c r="X404" s="604" t="s">
        <v>3803</v>
      </c>
      <c r="Y404" s="604" t="s">
        <v>3803</v>
      </c>
      <c r="Z404" s="604" t="s">
        <v>3803</v>
      </c>
      <c r="AA404" s="604" t="s">
        <v>3803</v>
      </c>
      <c r="AB404" s="604" t="s">
        <v>3803</v>
      </c>
      <c r="AC404" s="604" t="s">
        <v>3803</v>
      </c>
      <c r="AD404" s="604" t="s">
        <v>3803</v>
      </c>
      <c r="AE404" s="604" t="s">
        <v>3803</v>
      </c>
      <c r="AF404" s="604" t="s">
        <v>3803</v>
      </c>
      <c r="AG404" s="604" t="s">
        <v>3803</v>
      </c>
      <c r="AH404" s="604" t="s">
        <v>3803</v>
      </c>
      <c r="AI404" s="604" t="s">
        <v>3803</v>
      </c>
      <c r="AJ404" s="604" t="s">
        <v>4964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2543</v>
      </c>
      <c r="BE404" s="448" t="s">
        <v>2543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82" t="s">
        <v>3793</v>
      </c>
      <c r="B405" s="78" t="s">
        <v>1912</v>
      </c>
      <c r="C405" s="634" t="s">
        <v>1910</v>
      </c>
      <c r="D405" s="564">
        <v>7514118.0</v>
      </c>
      <c r="E405" s="510" t="s">
        <v>18</v>
      </c>
      <c r="F405" s="599" t="s">
        <v>19</v>
      </c>
      <c r="G405" s="616" t="s">
        <v>257</v>
      </c>
      <c r="H405" s="564" t="str">
        <f>IFERROR(VLOOKUP(G405,'Cadastro de assessores'!A:B,2,FALSE),"Não Cadastrado")</f>
        <v>18009</v>
      </c>
      <c r="I405" s="564"/>
      <c r="J405" s="51" t="s">
        <v>3796</v>
      </c>
      <c r="K405" s="520" t="s">
        <v>111</v>
      </c>
      <c r="L405" s="600">
        <v>44564.0</v>
      </c>
      <c r="M405" s="600">
        <v>44572.0</v>
      </c>
      <c r="N405" s="564"/>
      <c r="O405" s="564" t="s">
        <v>3807</v>
      </c>
      <c r="P405" s="602">
        <v>0.007</v>
      </c>
      <c r="Q405" s="223"/>
      <c r="R405" s="603"/>
      <c r="S405" s="520" t="str">
        <f t="shared" si="43"/>
        <v/>
      </c>
      <c r="T405" s="520" t="s">
        <v>365</v>
      </c>
      <c r="U405" s="520" t="s">
        <v>2629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82" t="s">
        <v>3793</v>
      </c>
      <c r="B406" s="78" t="s">
        <v>1912</v>
      </c>
      <c r="C406" s="562" t="s">
        <v>1910</v>
      </c>
      <c r="D406" s="612">
        <v>7605641.0</v>
      </c>
      <c r="E406" s="510" t="s">
        <v>18</v>
      </c>
      <c r="F406" s="599" t="s">
        <v>19</v>
      </c>
      <c r="G406" s="616" t="s">
        <v>257</v>
      </c>
      <c r="H406" s="564" t="str">
        <f>IFERROR(VLOOKUP(G406,'Cadastro de assessores'!A:B,2,FALSE),"Não Cadastrado")</f>
        <v>18009</v>
      </c>
      <c r="I406" s="564"/>
      <c r="J406" s="51" t="s">
        <v>3796</v>
      </c>
      <c r="K406" s="520" t="s">
        <v>111</v>
      </c>
      <c r="L406" s="613">
        <v>44669.0</v>
      </c>
      <c r="M406" s="613">
        <v>44669.0</v>
      </c>
      <c r="N406" s="564"/>
      <c r="O406" s="564" t="s">
        <v>3807</v>
      </c>
      <c r="P406" s="602">
        <v>0.007</v>
      </c>
      <c r="Q406" s="223"/>
      <c r="R406" s="603"/>
      <c r="S406" s="520" t="str">
        <f t="shared" si="43"/>
        <v>Não Qualificado</v>
      </c>
      <c r="T406" s="520" t="s">
        <v>365</v>
      </c>
      <c r="U406" s="520" t="s">
        <v>2629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82" t="s">
        <v>3793</v>
      </c>
      <c r="B407" s="78" t="s">
        <v>4965</v>
      </c>
      <c r="C407" s="562" t="s">
        <v>4966</v>
      </c>
      <c r="D407" s="564">
        <v>515215.0</v>
      </c>
      <c r="E407" s="510" t="s">
        <v>18</v>
      </c>
      <c r="F407" s="599" t="s">
        <v>19</v>
      </c>
      <c r="G407" s="510" t="s">
        <v>257</v>
      </c>
      <c r="H407" s="564" t="str">
        <f>IFERROR(VLOOKUP(G407,'Cadastro de assessores'!A:B,2,FALSE),"Não Cadastrado")</f>
        <v>18009</v>
      </c>
      <c r="I407" s="564"/>
      <c r="J407" s="51" t="s">
        <v>3796</v>
      </c>
      <c r="K407" s="520" t="s">
        <v>147</v>
      </c>
      <c r="L407" s="600">
        <v>44349.0</v>
      </c>
      <c r="M407" s="600">
        <v>44349.0</v>
      </c>
      <c r="N407" s="520"/>
      <c r="O407" s="520" t="s">
        <v>4002</v>
      </c>
      <c r="P407" s="602">
        <v>0.02</v>
      </c>
      <c r="Q407" s="223" t="s">
        <v>4967</v>
      </c>
      <c r="R407" s="603"/>
      <c r="S407" s="520" t="str">
        <f t="shared" si="43"/>
        <v/>
      </c>
      <c r="T407" s="564" t="s">
        <v>113</v>
      </c>
      <c r="U407" s="564" t="s">
        <v>4085</v>
      </c>
      <c r="V407" s="564" t="s">
        <v>60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2543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82" t="s">
        <v>3793</v>
      </c>
      <c r="B408" s="78" t="s">
        <v>4968</v>
      </c>
      <c r="C408" s="562" t="s">
        <v>4969</v>
      </c>
      <c r="D408" s="564">
        <v>6403193.0</v>
      </c>
      <c r="E408" s="520" t="s">
        <v>18</v>
      </c>
      <c r="F408" s="509" t="s">
        <v>29</v>
      </c>
      <c r="G408" s="509" t="s">
        <v>4331</v>
      </c>
      <c r="H408" s="509" t="str">
        <f>IFERROR(VLOOKUP(G408,'Cadastro de assessores'!A:B,2,FALSE),"Não Cadastrado")</f>
        <v>16130</v>
      </c>
      <c r="I408" s="509"/>
      <c r="J408" s="51" t="s">
        <v>186</v>
      </c>
      <c r="K408" s="520" t="s">
        <v>2540</v>
      </c>
      <c r="L408" s="565">
        <v>44434.0</v>
      </c>
      <c r="M408" s="565">
        <v>44434.0</v>
      </c>
      <c r="N408" s="565">
        <v>44764.0</v>
      </c>
      <c r="O408" s="564" t="s">
        <v>3807</v>
      </c>
      <c r="P408" s="602">
        <v>0.007</v>
      </c>
      <c r="Q408" s="223" t="s">
        <v>4970</v>
      </c>
      <c r="R408" s="603"/>
      <c r="S408" s="520" t="str">
        <f t="shared" si="43"/>
        <v>Qualificado</v>
      </c>
      <c r="T408" s="564" t="s">
        <v>113</v>
      </c>
      <c r="U408" s="564" t="s">
        <v>2591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82" t="s">
        <v>3793</v>
      </c>
      <c r="B409" s="78" t="s">
        <v>3336</v>
      </c>
      <c r="C409" s="606" t="s">
        <v>3333</v>
      </c>
      <c r="D409" s="520">
        <v>490973.0</v>
      </c>
      <c r="E409" s="510" t="s">
        <v>18</v>
      </c>
      <c r="F409" s="510" t="s">
        <v>29</v>
      </c>
      <c r="G409" s="510" t="s">
        <v>696</v>
      </c>
      <c r="H409" s="510" t="str">
        <f>IFERROR(VLOOKUP(G409,'Cadastro de assessores'!A:B,2,FALSE),"Não Cadastrado")</f>
        <v>18467</v>
      </c>
      <c r="I409" s="510"/>
      <c r="J409" s="51" t="s">
        <v>3796</v>
      </c>
      <c r="K409" s="520" t="s">
        <v>111</v>
      </c>
      <c r="L409" s="600">
        <v>43685.0</v>
      </c>
      <c r="M409" s="600">
        <v>43690.0</v>
      </c>
      <c r="N409" s="520"/>
      <c r="O409" s="520" t="s">
        <v>3797</v>
      </c>
      <c r="P409" s="602">
        <v>0.02</v>
      </c>
      <c r="Q409" s="609" t="s">
        <v>4971</v>
      </c>
      <c r="R409" s="603"/>
      <c r="S409" s="520" t="str">
        <f t="shared" si="43"/>
        <v/>
      </c>
      <c r="T409" s="520" t="s">
        <v>113</v>
      </c>
      <c r="U409" s="520" t="s">
        <v>2818</v>
      </c>
      <c r="V409" s="520" t="s">
        <v>19</v>
      </c>
      <c r="W409" s="604" t="s">
        <v>4972</v>
      </c>
      <c r="X409" s="604"/>
      <c r="Y409" s="604" t="s">
        <v>4973</v>
      </c>
      <c r="Z409" s="604" t="s">
        <v>4974</v>
      </c>
      <c r="AA409" s="604" t="s">
        <v>4975</v>
      </c>
      <c r="AB409" s="604" t="s">
        <v>4976</v>
      </c>
      <c r="AC409" s="604" t="s">
        <v>4977</v>
      </c>
      <c r="AD409" s="604" t="s">
        <v>4978</v>
      </c>
      <c r="AE409" s="604" t="s">
        <v>4979</v>
      </c>
      <c r="AF409" s="604" t="s">
        <v>4980</v>
      </c>
      <c r="AG409" s="604" t="s">
        <v>4981</v>
      </c>
      <c r="AH409" s="604" t="s">
        <v>4982</v>
      </c>
      <c r="AI409" s="604" t="s">
        <v>4983</v>
      </c>
      <c r="AJ409" s="604" t="s">
        <v>4984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82" t="s">
        <v>3793</v>
      </c>
      <c r="B410" s="78" t="s">
        <v>4985</v>
      </c>
      <c r="C410" s="606" t="s">
        <v>4986</v>
      </c>
      <c r="D410" s="564">
        <v>3318900.0</v>
      </c>
      <c r="E410" s="510" t="s">
        <v>2526</v>
      </c>
      <c r="F410" s="510" t="s">
        <v>29</v>
      </c>
      <c r="G410" s="510" t="s">
        <v>2526</v>
      </c>
      <c r="H410" s="510" t="str">
        <f>IFERROR(VLOOKUP(G410,'Cadastro de assessores'!A:B,2,FALSE),"Não Cadastrado")</f>
        <v>18986</v>
      </c>
      <c r="I410" s="510"/>
      <c r="J410" s="51" t="s">
        <v>3796</v>
      </c>
      <c r="K410" s="520" t="s">
        <v>111</v>
      </c>
      <c r="L410" s="600">
        <v>44449.0</v>
      </c>
      <c r="M410" s="600">
        <v>44452.0</v>
      </c>
      <c r="N410" s="564"/>
      <c r="O410" s="564" t="s">
        <v>3801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113</v>
      </c>
      <c r="U410" s="564" t="s">
        <v>2542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82" t="s">
        <v>3793</v>
      </c>
      <c r="B411" s="78" t="s">
        <v>1927</v>
      </c>
      <c r="C411" s="606" t="s">
        <v>4987</v>
      </c>
      <c r="D411" s="520">
        <v>4634086.0</v>
      </c>
      <c r="E411" s="510" t="s">
        <v>56</v>
      </c>
      <c r="F411" s="510" t="s">
        <v>29</v>
      </c>
      <c r="G411" s="510" t="s">
        <v>4060</v>
      </c>
      <c r="H411" s="510" t="str">
        <f>IFERROR(VLOOKUP(G411,'Cadastro de assessores'!A:B,2,FALSE),"Não Cadastrado")</f>
        <v>17243</v>
      </c>
      <c r="I411" s="510"/>
      <c r="J411" s="51" t="s">
        <v>3796</v>
      </c>
      <c r="K411" s="520" t="s">
        <v>111</v>
      </c>
      <c r="L411" s="600">
        <v>44167.0</v>
      </c>
      <c r="M411" s="600">
        <v>44167.0</v>
      </c>
      <c r="N411" s="520"/>
      <c r="O411" s="520" t="s">
        <v>3809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113</v>
      </c>
      <c r="U411" s="488" t="s">
        <v>2600</v>
      </c>
      <c r="V411" s="520" t="s">
        <v>29</v>
      </c>
      <c r="W411" s="604" t="s">
        <v>3803</v>
      </c>
      <c r="X411" s="604" t="s">
        <v>3803</v>
      </c>
      <c r="Y411" s="604" t="s">
        <v>3803</v>
      </c>
      <c r="Z411" s="604" t="s">
        <v>3803</v>
      </c>
      <c r="AA411" s="604" t="s">
        <v>3803</v>
      </c>
      <c r="AB411" s="604" t="s">
        <v>3803</v>
      </c>
      <c r="AC411" s="604" t="s">
        <v>3803</v>
      </c>
      <c r="AD411" s="604" t="s">
        <v>3803</v>
      </c>
      <c r="AE411" s="604" t="s">
        <v>3803</v>
      </c>
      <c r="AF411" s="604" t="s">
        <v>3803</v>
      </c>
      <c r="AG411" s="604" t="s">
        <v>3803</v>
      </c>
      <c r="AH411" s="604" t="s">
        <v>3803</v>
      </c>
      <c r="AI411" s="604" t="s">
        <v>3803</v>
      </c>
      <c r="AJ411" s="604" t="s">
        <v>3803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82" t="s">
        <v>3793</v>
      </c>
      <c r="B412" s="78" t="s">
        <v>1935</v>
      </c>
      <c r="C412" s="131" t="s">
        <v>1932</v>
      </c>
      <c r="D412" s="616">
        <v>7047969.0</v>
      </c>
      <c r="E412" s="510" t="s">
        <v>18</v>
      </c>
      <c r="F412" s="510" t="s">
        <v>29</v>
      </c>
      <c r="G412" s="510" t="s">
        <v>1934</v>
      </c>
      <c r="H412" s="510">
        <f>IFERROR(VLOOKUP(G412,'Cadastro de assessores'!A:B,2,FALSE),"Não Cadastrado")</f>
        <v>12343</v>
      </c>
      <c r="I412" s="510"/>
      <c r="J412" s="51" t="s">
        <v>3796</v>
      </c>
      <c r="K412" s="520" t="s">
        <v>111</v>
      </c>
      <c r="L412" s="601">
        <v>44510.0</v>
      </c>
      <c r="M412" s="601">
        <v>44511.0</v>
      </c>
      <c r="N412" s="564"/>
      <c r="O412" s="564" t="s">
        <v>3807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113</v>
      </c>
      <c r="U412" s="476" t="s">
        <v>2568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82" t="s">
        <v>3793</v>
      </c>
      <c r="B413" s="78" t="s">
        <v>3362</v>
      </c>
      <c r="C413" s="606" t="s">
        <v>3360</v>
      </c>
      <c r="D413" s="520">
        <v>4679169.0</v>
      </c>
      <c r="E413" s="510" t="s">
        <v>18</v>
      </c>
      <c r="F413" s="510" t="s">
        <v>29</v>
      </c>
      <c r="G413" s="510" t="s">
        <v>2780</v>
      </c>
      <c r="H413" s="510" t="str">
        <f>IFERROR(VLOOKUP(G413,'Cadastro de assessores'!A:B,2,FALSE),"Não Cadastrado")</f>
        <v>18236</v>
      </c>
      <c r="I413" s="510"/>
      <c r="J413" s="51" t="s">
        <v>3796</v>
      </c>
      <c r="K413" s="520" t="s">
        <v>147</v>
      </c>
      <c r="L413" s="520" t="s">
        <v>2577</v>
      </c>
      <c r="M413" s="629" t="s">
        <v>4168</v>
      </c>
      <c r="N413" s="564"/>
      <c r="O413" s="564" t="s">
        <v>3842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113</v>
      </c>
      <c r="U413" s="520" t="s">
        <v>2600</v>
      </c>
      <c r="V413" s="520" t="s">
        <v>29</v>
      </c>
      <c r="W413" s="604" t="s">
        <v>3803</v>
      </c>
      <c r="X413" s="604" t="s">
        <v>3803</v>
      </c>
      <c r="Y413" s="604" t="s">
        <v>3803</v>
      </c>
      <c r="Z413" s="604" t="s">
        <v>3803</v>
      </c>
      <c r="AA413" s="604" t="s">
        <v>3803</v>
      </c>
      <c r="AB413" s="604" t="s">
        <v>3803</v>
      </c>
      <c r="AC413" s="604" t="s">
        <v>3803</v>
      </c>
      <c r="AD413" s="604" t="s">
        <v>3803</v>
      </c>
      <c r="AE413" s="604" t="s">
        <v>3803</v>
      </c>
      <c r="AF413" s="604" t="s">
        <v>3803</v>
      </c>
      <c r="AG413" s="604" t="s">
        <v>3803</v>
      </c>
      <c r="AH413" s="604" t="s">
        <v>3803</v>
      </c>
      <c r="AI413" s="604" t="s">
        <v>3803</v>
      </c>
      <c r="AJ413" s="604" t="s">
        <v>3803</v>
      </c>
      <c r="AK413" s="448" t="s">
        <v>2577</v>
      </c>
      <c r="AL413" s="448"/>
      <c r="AM413" s="448" t="s">
        <v>2577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2543</v>
      </c>
      <c r="BE413" s="448" t="s">
        <v>2543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82" t="s">
        <v>3793</v>
      </c>
      <c r="B414" s="78" t="s">
        <v>3362</v>
      </c>
      <c r="C414" s="606" t="s">
        <v>3360</v>
      </c>
      <c r="D414" s="520">
        <v>2096281.0</v>
      </c>
      <c r="E414" s="510" t="s">
        <v>18</v>
      </c>
      <c r="F414" s="510" t="s">
        <v>29</v>
      </c>
      <c r="G414" s="510" t="s">
        <v>2780</v>
      </c>
      <c r="H414" s="510" t="str">
        <f>IFERROR(VLOOKUP(G414,'Cadastro de assessores'!A:B,2,FALSE),"Não Cadastrado")</f>
        <v>18236</v>
      </c>
      <c r="I414" s="510"/>
      <c r="J414" s="46" t="s">
        <v>111</v>
      </c>
      <c r="K414" s="520" t="s">
        <v>111</v>
      </c>
      <c r="L414" s="600">
        <v>44294.0</v>
      </c>
      <c r="M414" s="600">
        <v>44294.0</v>
      </c>
      <c r="N414" s="520"/>
      <c r="O414" s="520" t="s">
        <v>3813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113</v>
      </c>
      <c r="U414" s="520" t="s">
        <v>2600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82" t="s">
        <v>3793</v>
      </c>
      <c r="B415" s="78" t="s">
        <v>1964</v>
      </c>
      <c r="C415" s="606" t="s">
        <v>1962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1" t="s">
        <v>3796</v>
      </c>
      <c r="K415" s="520"/>
      <c r="L415" s="607"/>
      <c r="M415" s="607">
        <v>44851.0</v>
      </c>
      <c r="N415" s="608"/>
      <c r="O415" s="520" t="s">
        <v>3801</v>
      </c>
      <c r="P415" s="602">
        <v>0.015</v>
      </c>
      <c r="Q415" s="609" t="s">
        <v>4070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82" t="s">
        <v>3793</v>
      </c>
      <c r="B416" s="78" t="s">
        <v>4988</v>
      </c>
      <c r="C416" s="606" t="s">
        <v>4989</v>
      </c>
      <c r="D416" s="520">
        <v>528568.0</v>
      </c>
      <c r="E416" s="520" t="s">
        <v>56</v>
      </c>
      <c r="F416" s="520" t="s">
        <v>29</v>
      </c>
      <c r="G416" s="520" t="s">
        <v>182</v>
      </c>
      <c r="H416" s="520" t="str">
        <f>IFERROR(VLOOKUP(G416,'Cadastro de assessores'!A:B,2,FALSE),"Não Cadastrado")</f>
        <v>17896</v>
      </c>
      <c r="I416" s="520"/>
      <c r="J416" s="51" t="s">
        <v>186</v>
      </c>
      <c r="K416" s="520" t="s">
        <v>2540</v>
      </c>
      <c r="L416" s="607">
        <v>44183.0</v>
      </c>
      <c r="M416" s="607">
        <v>44183.0</v>
      </c>
      <c r="N416" s="608">
        <v>44315.0</v>
      </c>
      <c r="O416" s="520" t="s">
        <v>3797</v>
      </c>
      <c r="P416" s="602">
        <v>0.02</v>
      </c>
      <c r="Q416" s="609" t="s">
        <v>4990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113</v>
      </c>
      <c r="U416" s="520" t="s">
        <v>2600</v>
      </c>
      <c r="V416" s="520" t="s">
        <v>29</v>
      </c>
      <c r="W416" s="604" t="s">
        <v>3803</v>
      </c>
      <c r="X416" s="604" t="s">
        <v>3803</v>
      </c>
      <c r="Y416" s="604" t="s">
        <v>3803</v>
      </c>
      <c r="Z416" s="604" t="s">
        <v>3803</v>
      </c>
      <c r="AA416" s="604" t="s">
        <v>3803</v>
      </c>
      <c r="AB416" s="604" t="s">
        <v>3803</v>
      </c>
      <c r="AC416" s="604" t="s">
        <v>3803</v>
      </c>
      <c r="AD416" s="604" t="s">
        <v>3803</v>
      </c>
      <c r="AE416" s="604" t="s">
        <v>3803</v>
      </c>
      <c r="AF416" s="604" t="s">
        <v>3803</v>
      </c>
      <c r="AG416" s="604" t="s">
        <v>3803</v>
      </c>
      <c r="AH416" s="604" t="s">
        <v>3803</v>
      </c>
      <c r="AI416" s="604" t="s">
        <v>3803</v>
      </c>
      <c r="AJ416" s="604" t="s">
        <v>3803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2543</v>
      </c>
      <c r="BE416" s="448" t="s">
        <v>2543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82" t="s">
        <v>3793</v>
      </c>
      <c r="B417" s="78" t="s">
        <v>4991</v>
      </c>
      <c r="C417" s="562" t="s">
        <v>4992</v>
      </c>
      <c r="D417" s="564">
        <v>7388997.0</v>
      </c>
      <c r="E417" s="510" t="s">
        <v>18</v>
      </c>
      <c r="F417" s="599" t="s">
        <v>29</v>
      </c>
      <c r="G417" s="616" t="s">
        <v>828</v>
      </c>
      <c r="H417" s="510">
        <f>IFERROR(VLOOKUP(G417,'Cadastro de assessores'!A:B,2,FALSE),"Não Cadastrado")</f>
        <v>12342</v>
      </c>
      <c r="I417" s="510"/>
      <c r="J417" s="51" t="s">
        <v>186</v>
      </c>
      <c r="K417" s="520" t="s">
        <v>111</v>
      </c>
      <c r="L417" s="601">
        <v>44539.0</v>
      </c>
      <c r="M417" s="601">
        <v>44543.0</v>
      </c>
      <c r="N417" s="616"/>
      <c r="O417" s="616" t="s">
        <v>3807</v>
      </c>
      <c r="P417" s="602">
        <v>0.007</v>
      </c>
      <c r="Q417" s="480"/>
      <c r="R417" s="603"/>
      <c r="S417" s="520" t="str">
        <f t="shared" si="44"/>
        <v/>
      </c>
      <c r="T417" s="520" t="s">
        <v>113</v>
      </c>
      <c r="U417" s="520" t="s">
        <v>2641</v>
      </c>
      <c r="V417" s="520" t="s">
        <v>783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82" t="s">
        <v>3793</v>
      </c>
      <c r="B418" s="78" t="s">
        <v>4993</v>
      </c>
      <c r="C418" s="606" t="s">
        <v>4994</v>
      </c>
      <c r="D418" s="520">
        <v>3445098.0</v>
      </c>
      <c r="E418" s="510" t="s">
        <v>2526</v>
      </c>
      <c r="F418" s="510" t="s">
        <v>29</v>
      </c>
      <c r="G418" s="510" t="s">
        <v>2526</v>
      </c>
      <c r="H418" s="510" t="str">
        <f>IFERROR(VLOOKUP(G418,'Cadastro de assessores'!A:B,2,FALSE),"Não Cadastrado")</f>
        <v>18986</v>
      </c>
      <c r="I418" s="510"/>
      <c r="J418" s="51" t="s">
        <v>3796</v>
      </c>
      <c r="K418" s="520" t="s">
        <v>147</v>
      </c>
      <c r="L418" s="600">
        <v>44036.0</v>
      </c>
      <c r="M418" s="600">
        <v>44043.0</v>
      </c>
      <c r="N418" s="520"/>
      <c r="O418" s="520" t="s">
        <v>3801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113</v>
      </c>
      <c r="U418" s="520" t="s">
        <v>2818</v>
      </c>
      <c r="V418" s="520" t="s">
        <v>19</v>
      </c>
      <c r="W418" s="604" t="s">
        <v>3803</v>
      </c>
      <c r="X418" s="604" t="s">
        <v>3803</v>
      </c>
      <c r="Y418" s="604" t="s">
        <v>3803</v>
      </c>
      <c r="Z418" s="604" t="s">
        <v>3803</v>
      </c>
      <c r="AA418" s="604" t="s">
        <v>3803</v>
      </c>
      <c r="AB418" s="604" t="s">
        <v>3803</v>
      </c>
      <c r="AC418" s="604" t="s">
        <v>3803</v>
      </c>
      <c r="AD418" s="604" t="s">
        <v>3803</v>
      </c>
      <c r="AE418" s="604" t="s">
        <v>3803</v>
      </c>
      <c r="AF418" s="604" t="s">
        <v>4995</v>
      </c>
      <c r="AG418" s="604" t="s">
        <v>4996</v>
      </c>
      <c r="AH418" s="604" t="s">
        <v>4997</v>
      </c>
      <c r="AI418" s="604" t="s">
        <v>4998</v>
      </c>
      <c r="AJ418" s="604" t="s">
        <v>4999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82" t="s">
        <v>3793</v>
      </c>
      <c r="B419" s="78" t="s">
        <v>5000</v>
      </c>
      <c r="C419" s="562" t="s">
        <v>5001</v>
      </c>
      <c r="D419" s="624">
        <v>7709062.0</v>
      </c>
      <c r="E419" s="509" t="s">
        <v>18</v>
      </c>
      <c r="F419" s="509" t="s">
        <v>19</v>
      </c>
      <c r="G419" s="520" t="s">
        <v>5002</v>
      </c>
      <c r="H419" s="520" t="str">
        <f>IFERROR(VLOOKUP(G419,'Cadastro de assessores'!A:B,2,FALSE),"Não Cadastrado")</f>
        <v>15544</v>
      </c>
      <c r="I419" s="520"/>
      <c r="J419" s="51" t="s">
        <v>186</v>
      </c>
      <c r="K419" s="520" t="s">
        <v>147</v>
      </c>
      <c r="L419" s="608">
        <v>44615.0</v>
      </c>
      <c r="M419" s="608">
        <v>44623.0</v>
      </c>
      <c r="N419" s="565">
        <v>44820.0</v>
      </c>
      <c r="O419" s="564" t="s">
        <v>4141</v>
      </c>
      <c r="P419" s="602">
        <v>0.01</v>
      </c>
      <c r="Q419" s="609" t="s">
        <v>5003</v>
      </c>
      <c r="R419" s="603"/>
      <c r="S419" s="520" t="str">
        <f t="shared" si="44"/>
        <v>Não Qualificado</v>
      </c>
      <c r="T419" s="520" t="s">
        <v>113</v>
      </c>
      <c r="U419" s="520" t="s">
        <v>2629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82" t="s">
        <v>3793</v>
      </c>
      <c r="B420" s="78" t="s">
        <v>5004</v>
      </c>
      <c r="C420" s="562" t="s">
        <v>5005</v>
      </c>
      <c r="D420" s="486">
        <v>5577.0</v>
      </c>
      <c r="E420" s="510" t="s">
        <v>18</v>
      </c>
      <c r="F420" s="510" t="s">
        <v>29</v>
      </c>
      <c r="G420" s="510" t="s">
        <v>167</v>
      </c>
      <c r="H420" s="510">
        <f>IFERROR(VLOOKUP(G420,'Cadastro de assessores'!A:B,2,FALSE),"Não Cadastrado")</f>
        <v>12344</v>
      </c>
      <c r="I420" s="510"/>
      <c r="J420" s="51" t="s">
        <v>3796</v>
      </c>
      <c r="K420" s="510" t="s">
        <v>111</v>
      </c>
      <c r="L420" s="613">
        <v>44760.0</v>
      </c>
      <c r="M420" s="613">
        <v>44764.0</v>
      </c>
      <c r="N420" s="564"/>
      <c r="O420" s="564" t="s">
        <v>3809</v>
      </c>
      <c r="P420" s="602">
        <v>0.012</v>
      </c>
      <c r="Q420" s="223"/>
      <c r="R420" s="603"/>
      <c r="S420" s="520"/>
      <c r="T420" s="520" t="s">
        <v>113</v>
      </c>
      <c r="U420" s="564"/>
      <c r="V420" s="564" t="s">
        <v>46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82" t="s">
        <v>3793</v>
      </c>
      <c r="B421" s="78" t="s">
        <v>1980</v>
      </c>
      <c r="C421" s="562" t="s">
        <v>5006</v>
      </c>
      <c r="D421" s="612">
        <v>2284049.0</v>
      </c>
      <c r="E421" s="510" t="s">
        <v>18</v>
      </c>
      <c r="F421" s="510" t="s">
        <v>29</v>
      </c>
      <c r="G421" s="510" t="s">
        <v>167</v>
      </c>
      <c r="H421" s="510">
        <f>IFERROR(VLOOKUP(G421,'Cadastro de assessores'!A:B,2,FALSE),"Não Cadastrado")</f>
        <v>12344</v>
      </c>
      <c r="I421" s="510"/>
      <c r="J421" s="51" t="s">
        <v>3796</v>
      </c>
      <c r="K421" s="510" t="s">
        <v>111</v>
      </c>
      <c r="L421" s="613">
        <v>44636.0</v>
      </c>
      <c r="M421" s="613">
        <v>44645.0</v>
      </c>
      <c r="N421" s="564"/>
      <c r="O421" s="564" t="s">
        <v>3807</v>
      </c>
      <c r="P421" s="602">
        <v>0.007</v>
      </c>
      <c r="Q421" s="223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113</v>
      </c>
      <c r="U421" s="564" t="s">
        <v>3383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82" t="s">
        <v>3793</v>
      </c>
      <c r="B422" s="78" t="s">
        <v>5007</v>
      </c>
      <c r="C422" s="562" t="s">
        <v>5008</v>
      </c>
      <c r="D422" s="564">
        <v>5603037.0</v>
      </c>
      <c r="E422" s="520" t="s">
        <v>2526</v>
      </c>
      <c r="F422" s="509" t="s">
        <v>29</v>
      </c>
      <c r="G422" s="564" t="s">
        <v>2526</v>
      </c>
      <c r="H422" s="564" t="str">
        <f>IFERROR(VLOOKUP(G422,'Cadastro de assessores'!A:B,2,FALSE),"Não Cadastrado")</f>
        <v>18986</v>
      </c>
      <c r="I422" s="564"/>
      <c r="J422" s="51" t="s">
        <v>186</v>
      </c>
      <c r="K422" s="682" t="s">
        <v>111</v>
      </c>
      <c r="L422" s="608">
        <v>44358.0</v>
      </c>
      <c r="M422" s="608">
        <v>44361.0</v>
      </c>
      <c r="N422" s="608">
        <v>44831.0</v>
      </c>
      <c r="O422" s="520" t="s">
        <v>3809</v>
      </c>
      <c r="P422" s="602">
        <v>0.012</v>
      </c>
      <c r="Q422" s="223" t="s">
        <v>5009</v>
      </c>
      <c r="R422" s="603"/>
      <c r="S422" s="520" t="str">
        <f t="shared" si="45"/>
        <v/>
      </c>
      <c r="T422" s="520" t="s">
        <v>113</v>
      </c>
      <c r="U422" s="564" t="s">
        <v>2918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82" t="s">
        <v>3793</v>
      </c>
      <c r="B423" s="78" t="s">
        <v>5010</v>
      </c>
      <c r="C423" s="562" t="s">
        <v>5011</v>
      </c>
      <c r="D423" s="509">
        <v>5646446.0</v>
      </c>
      <c r="E423" s="520" t="s">
        <v>56</v>
      </c>
      <c r="F423" s="509" t="s">
        <v>29</v>
      </c>
      <c r="G423" s="509" t="s">
        <v>4174</v>
      </c>
      <c r="H423" s="599">
        <f>IFERROR(VLOOKUP(G423,'Cadastro de assessores'!A:B,2,FALSE),"Não Cadastrado")</f>
        <v>12347</v>
      </c>
      <c r="I423" s="599"/>
      <c r="J423" s="51" t="s">
        <v>3796</v>
      </c>
      <c r="K423" s="510" t="s">
        <v>111</v>
      </c>
      <c r="L423" s="600">
        <v>44361.0</v>
      </c>
      <c r="M423" s="600">
        <v>44361.0</v>
      </c>
      <c r="N423" s="520"/>
      <c r="O423" s="520" t="s">
        <v>3809</v>
      </c>
      <c r="P423" s="602">
        <v>0.012</v>
      </c>
      <c r="Q423" s="611" t="s">
        <v>5012</v>
      </c>
      <c r="R423" s="603"/>
      <c r="S423" s="520" t="str">
        <f t="shared" si="45"/>
        <v/>
      </c>
      <c r="T423" s="520" t="s">
        <v>113</v>
      </c>
      <c r="U423" s="564" t="s">
        <v>3099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82" t="s">
        <v>3793</v>
      </c>
      <c r="B424" s="78" t="s">
        <v>3371</v>
      </c>
      <c r="C424" s="606" t="s">
        <v>5013</v>
      </c>
      <c r="D424" s="520">
        <v>3768368.0</v>
      </c>
      <c r="E424" s="510" t="s">
        <v>18</v>
      </c>
      <c r="F424" s="510" t="s">
        <v>29</v>
      </c>
      <c r="G424" s="510" t="s">
        <v>2582</v>
      </c>
      <c r="H424" s="510" t="str">
        <f>IFERROR(VLOOKUP(G424,'Cadastro de assessores'!A:B,2,FALSE),"Não Cadastrado")</f>
        <v>18836</v>
      </c>
      <c r="I424" s="510"/>
      <c r="J424" s="51" t="s">
        <v>3796</v>
      </c>
      <c r="K424" s="510" t="s">
        <v>111</v>
      </c>
      <c r="L424" s="601">
        <v>44138.0</v>
      </c>
      <c r="M424" s="601">
        <v>44151.0</v>
      </c>
      <c r="N424" s="564"/>
      <c r="O424" s="564" t="s">
        <v>3842</v>
      </c>
      <c r="P424" s="602">
        <v>0.008</v>
      </c>
      <c r="Q424" s="609"/>
      <c r="R424" s="603"/>
      <c r="S424" s="520" t="str">
        <f t="shared" si="45"/>
        <v/>
      </c>
      <c r="T424" s="520" t="s">
        <v>113</v>
      </c>
      <c r="U424" s="520" t="s">
        <v>2641</v>
      </c>
      <c r="V424" s="520" t="s">
        <v>783</v>
      </c>
      <c r="W424" s="604" t="s">
        <v>3803</v>
      </c>
      <c r="X424" s="604" t="s">
        <v>3803</v>
      </c>
      <c r="Y424" s="604" t="s">
        <v>3803</v>
      </c>
      <c r="Z424" s="604" t="s">
        <v>3803</v>
      </c>
      <c r="AA424" s="604" t="s">
        <v>3803</v>
      </c>
      <c r="AB424" s="604" t="s">
        <v>3803</v>
      </c>
      <c r="AC424" s="604" t="s">
        <v>3803</v>
      </c>
      <c r="AD424" s="604" t="s">
        <v>3803</v>
      </c>
      <c r="AE424" s="604" t="s">
        <v>3803</v>
      </c>
      <c r="AF424" s="604" t="s">
        <v>3803</v>
      </c>
      <c r="AG424" s="604" t="s">
        <v>3803</v>
      </c>
      <c r="AH424" s="604" t="s">
        <v>3803</v>
      </c>
      <c r="AI424" s="604" t="s">
        <v>3803</v>
      </c>
      <c r="AJ424" s="604" t="s">
        <v>5014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82" t="s">
        <v>3793</v>
      </c>
      <c r="B425" s="78" t="s">
        <v>3371</v>
      </c>
      <c r="C425" s="606" t="s">
        <v>5013</v>
      </c>
      <c r="D425" s="520">
        <v>4587723.0</v>
      </c>
      <c r="E425" s="510" t="s">
        <v>18</v>
      </c>
      <c r="F425" s="510" t="s">
        <v>29</v>
      </c>
      <c r="G425" s="510" t="s">
        <v>2582</v>
      </c>
      <c r="H425" s="510" t="str">
        <f>IFERROR(VLOOKUP(G425,'Cadastro de assessores'!A:B,2,FALSE),"Não Cadastrado")</f>
        <v>18836</v>
      </c>
      <c r="I425" s="510"/>
      <c r="J425" s="51" t="s">
        <v>3796</v>
      </c>
      <c r="K425" s="510" t="s">
        <v>111</v>
      </c>
      <c r="L425" s="601">
        <v>44151.0</v>
      </c>
      <c r="M425" s="601">
        <v>44151.0</v>
      </c>
      <c r="N425" s="520"/>
      <c r="O425" s="520" t="s">
        <v>3813</v>
      </c>
      <c r="P425" s="602">
        <v>0.025</v>
      </c>
      <c r="Q425" s="609"/>
      <c r="R425" s="603"/>
      <c r="S425" s="520" t="str">
        <f t="shared" si="45"/>
        <v/>
      </c>
      <c r="T425" s="520" t="s">
        <v>113</v>
      </c>
      <c r="U425" s="520" t="s">
        <v>2641</v>
      </c>
      <c r="V425" s="520" t="s">
        <v>783</v>
      </c>
      <c r="W425" s="604" t="s">
        <v>3803</v>
      </c>
      <c r="X425" s="604" t="s">
        <v>3803</v>
      </c>
      <c r="Y425" s="604" t="s">
        <v>3803</v>
      </c>
      <c r="Z425" s="604" t="s">
        <v>3803</v>
      </c>
      <c r="AA425" s="604" t="s">
        <v>3803</v>
      </c>
      <c r="AB425" s="604" t="s">
        <v>3803</v>
      </c>
      <c r="AC425" s="604" t="s">
        <v>3803</v>
      </c>
      <c r="AD425" s="604" t="s">
        <v>3803</v>
      </c>
      <c r="AE425" s="604" t="s">
        <v>3803</v>
      </c>
      <c r="AF425" s="604" t="s">
        <v>3803</v>
      </c>
      <c r="AG425" s="604" t="s">
        <v>3803</v>
      </c>
      <c r="AH425" s="604" t="s">
        <v>3803</v>
      </c>
      <c r="AI425" s="604" t="s">
        <v>3803</v>
      </c>
      <c r="AJ425" s="604" t="s">
        <v>5015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82" t="s">
        <v>3793</v>
      </c>
      <c r="B426" s="78" t="s">
        <v>5016</v>
      </c>
      <c r="C426" s="562" t="s">
        <v>5017</v>
      </c>
      <c r="D426" s="564">
        <v>5563710.0</v>
      </c>
      <c r="E426" s="520" t="s">
        <v>18</v>
      </c>
      <c r="F426" s="509" t="s">
        <v>19</v>
      </c>
      <c r="G426" s="520" t="s">
        <v>257</v>
      </c>
      <c r="H426" s="509" t="str">
        <f>IFERROR(VLOOKUP(G426,'Cadastro de assessores'!A:B,2,FALSE),"Não Cadastrado")</f>
        <v>18009</v>
      </c>
      <c r="I426" s="509"/>
      <c r="J426" s="51" t="s">
        <v>186</v>
      </c>
      <c r="K426" s="520" t="s">
        <v>2540</v>
      </c>
      <c r="L426" s="608">
        <v>44362.0</v>
      </c>
      <c r="M426" s="608">
        <v>44362.0</v>
      </c>
      <c r="N426" s="565">
        <v>44714.0</v>
      </c>
      <c r="O426" s="564" t="s">
        <v>3797</v>
      </c>
      <c r="P426" s="602">
        <v>0.02</v>
      </c>
      <c r="Q426" s="609" t="s">
        <v>4748</v>
      </c>
      <c r="R426" s="603"/>
      <c r="S426" s="520" t="str">
        <f t="shared" si="45"/>
        <v>Não Qualificado</v>
      </c>
      <c r="T426" s="520" t="s">
        <v>113</v>
      </c>
      <c r="U426" s="520" t="s">
        <v>2596</v>
      </c>
      <c r="V426" s="520" t="s">
        <v>60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2543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82" t="s">
        <v>3793</v>
      </c>
      <c r="B427" s="78" t="s">
        <v>5018</v>
      </c>
      <c r="C427" s="606" t="s">
        <v>5019</v>
      </c>
      <c r="D427" s="520">
        <v>5709377.0</v>
      </c>
      <c r="E427" s="520" t="s">
        <v>18</v>
      </c>
      <c r="F427" s="520" t="s">
        <v>29</v>
      </c>
      <c r="G427" s="520" t="s">
        <v>5020</v>
      </c>
      <c r="H427" s="520" t="str">
        <f>IFERROR(VLOOKUP(G427,'Cadastro de assessores'!A:B,2,FALSE),"Não Cadastrado")</f>
        <v>17109</v>
      </c>
      <c r="I427" s="520"/>
      <c r="J427" s="51" t="s">
        <v>186</v>
      </c>
      <c r="K427" s="520" t="s">
        <v>2540</v>
      </c>
      <c r="L427" s="520" t="s">
        <v>2577</v>
      </c>
      <c r="M427" s="520" t="s">
        <v>2577</v>
      </c>
      <c r="N427" s="608">
        <v>44384.0</v>
      </c>
      <c r="O427" s="520" t="s">
        <v>3809</v>
      </c>
      <c r="P427" s="602">
        <v>0.012</v>
      </c>
      <c r="Q427" s="609" t="s">
        <v>5021</v>
      </c>
      <c r="R427" s="603"/>
      <c r="S427" s="520" t="str">
        <f t="shared" si="45"/>
        <v>Não Qualificado</v>
      </c>
      <c r="T427" s="520" t="s">
        <v>113</v>
      </c>
      <c r="U427" s="520"/>
      <c r="V427" s="520" t="s">
        <v>2577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2543</v>
      </c>
      <c r="BE427" s="448" t="s">
        <v>2543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82" t="s">
        <v>3793</v>
      </c>
      <c r="B428" s="78" t="s">
        <v>5022</v>
      </c>
      <c r="C428" s="562" t="s">
        <v>5023</v>
      </c>
      <c r="D428" s="564">
        <v>2545354.0</v>
      </c>
      <c r="E428" s="510" t="s">
        <v>18</v>
      </c>
      <c r="F428" s="599" t="s">
        <v>19</v>
      </c>
      <c r="G428" s="510" t="s">
        <v>257</v>
      </c>
      <c r="H428" s="599" t="str">
        <f>IFERROR(VLOOKUP(G428,'Cadastro de assessores'!A:B,2,FALSE),"Não Cadastrado")</f>
        <v>18009</v>
      </c>
      <c r="I428" s="599"/>
      <c r="J428" s="51" t="s">
        <v>3796</v>
      </c>
      <c r="K428" s="564" t="s">
        <v>111</v>
      </c>
      <c r="L428" s="683">
        <v>44355.0</v>
      </c>
      <c r="M428" s="683">
        <v>44355.0</v>
      </c>
      <c r="N428" s="659"/>
      <c r="O428" s="520" t="s">
        <v>3801</v>
      </c>
      <c r="P428" s="602">
        <v>0.015</v>
      </c>
      <c r="Q428" s="223"/>
      <c r="R428" s="603"/>
      <c r="S428" s="520" t="str">
        <f t="shared" si="45"/>
        <v>Não Qualificado</v>
      </c>
      <c r="T428" s="520" t="s">
        <v>113</v>
      </c>
      <c r="U428" s="564" t="s">
        <v>4085</v>
      </c>
      <c r="V428" s="564" t="s">
        <v>60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82" t="s">
        <v>3793</v>
      </c>
      <c r="B429" s="78" t="s">
        <v>2023</v>
      </c>
      <c r="C429" s="634" t="s">
        <v>5024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6" t="s">
        <v>111</v>
      </c>
      <c r="K429" s="564"/>
      <c r="L429" s="684"/>
      <c r="M429" s="684">
        <v>44851.0</v>
      </c>
      <c r="N429" s="679"/>
      <c r="O429" s="599" t="s">
        <v>3801</v>
      </c>
      <c r="P429" s="685">
        <v>0.015</v>
      </c>
      <c r="Q429" s="686" t="s">
        <v>5025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82" t="s">
        <v>3793</v>
      </c>
      <c r="B430" s="78" t="s">
        <v>2030</v>
      </c>
      <c r="C430" s="634" t="s">
        <v>2028</v>
      </c>
      <c r="D430" s="612">
        <v>6029791.0</v>
      </c>
      <c r="E430" s="599" t="s">
        <v>18</v>
      </c>
      <c r="F430" s="599" t="s">
        <v>19</v>
      </c>
      <c r="G430" s="510" t="s">
        <v>83</v>
      </c>
      <c r="H430" s="599" t="str">
        <f>IFERROR(VLOOKUP(G430,'Cadastro de assessores'!A:B,2,FALSE),"Não Cadastrado")</f>
        <v>18890</v>
      </c>
      <c r="I430" s="599"/>
      <c r="J430" s="51" t="s">
        <v>3796</v>
      </c>
      <c r="K430" s="564" t="s">
        <v>111</v>
      </c>
      <c r="L430" s="565">
        <v>44600.0</v>
      </c>
      <c r="M430" s="565">
        <v>44605.0</v>
      </c>
      <c r="N430" s="599"/>
      <c r="O430" s="599" t="s">
        <v>3807</v>
      </c>
      <c r="P430" s="685">
        <v>0.007</v>
      </c>
      <c r="Q430" s="223" t="s">
        <v>3905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113</v>
      </c>
      <c r="U430" s="520" t="s">
        <v>2629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82" t="s">
        <v>3793</v>
      </c>
      <c r="B431" s="78" t="s">
        <v>2036</v>
      </c>
      <c r="C431" s="606" t="s">
        <v>5026</v>
      </c>
      <c r="D431" s="520">
        <v>8698050.0</v>
      </c>
      <c r="E431" s="520" t="s">
        <v>18</v>
      </c>
      <c r="F431" s="520" t="s">
        <v>19</v>
      </c>
      <c r="G431" s="520" t="s">
        <v>214</v>
      </c>
      <c r="H431" s="520" t="s">
        <v>5027</v>
      </c>
      <c r="I431" s="520"/>
      <c r="J431" s="51" t="s">
        <v>3796</v>
      </c>
      <c r="K431" s="520" t="s">
        <v>111</v>
      </c>
      <c r="L431" s="608">
        <v>44715.0</v>
      </c>
      <c r="M431" s="608">
        <v>44719.0</v>
      </c>
      <c r="N431" s="608"/>
      <c r="O431" s="520" t="s">
        <v>4452</v>
      </c>
      <c r="P431" s="602">
        <v>0.012</v>
      </c>
      <c r="Q431" s="223" t="s">
        <v>5028</v>
      </c>
      <c r="R431" s="603"/>
      <c r="S431" s="520"/>
      <c r="T431" s="520" t="s">
        <v>113</v>
      </c>
      <c r="U431" s="520" t="s">
        <v>2818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2543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82" t="s">
        <v>3793</v>
      </c>
      <c r="B432" s="78" t="s">
        <v>2040</v>
      </c>
      <c r="C432" s="626" t="s">
        <v>5029</v>
      </c>
      <c r="D432" s="627">
        <v>495561.0</v>
      </c>
      <c r="E432" s="520" t="s">
        <v>18</v>
      </c>
      <c r="F432" s="520" t="s">
        <v>29</v>
      </c>
      <c r="G432" s="520" t="s">
        <v>142</v>
      </c>
      <c r="H432" s="520"/>
      <c r="I432" s="520"/>
      <c r="J432" s="46" t="s">
        <v>111</v>
      </c>
      <c r="K432" s="520"/>
      <c r="L432" s="607"/>
      <c r="M432" s="607">
        <v>44918.0</v>
      </c>
      <c r="N432" s="608"/>
      <c r="O432" s="520" t="s">
        <v>3809</v>
      </c>
      <c r="P432" s="602">
        <v>0.008</v>
      </c>
      <c r="Q432" s="689" t="s">
        <v>5030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82" t="s">
        <v>3793</v>
      </c>
      <c r="B433" s="78" t="s">
        <v>5031</v>
      </c>
      <c r="C433" s="606" t="s">
        <v>5032</v>
      </c>
      <c r="D433" s="520">
        <v>3520517.0</v>
      </c>
      <c r="E433" s="520" t="s">
        <v>2526</v>
      </c>
      <c r="F433" s="520" t="s">
        <v>29</v>
      </c>
      <c r="G433" s="520" t="s">
        <v>2526</v>
      </c>
      <c r="H433" s="520" t="str">
        <f>IFERROR(VLOOKUP(G433,'Cadastro de assessores'!A:B,2,FALSE),"Não Cadastrado")</f>
        <v>18986</v>
      </c>
      <c r="I433" s="520"/>
      <c r="J433" s="51" t="s">
        <v>186</v>
      </c>
      <c r="K433" s="520" t="s">
        <v>2540</v>
      </c>
      <c r="L433" s="607">
        <v>43749.0</v>
      </c>
      <c r="M433" s="607">
        <v>43749.0</v>
      </c>
      <c r="N433" s="608">
        <v>44305.0</v>
      </c>
      <c r="O433" s="520" t="s">
        <v>4179</v>
      </c>
      <c r="P433" s="602">
        <v>0.01</v>
      </c>
      <c r="Q433" s="223" t="s">
        <v>5033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113</v>
      </c>
      <c r="U433" s="520" t="s">
        <v>2557</v>
      </c>
      <c r="V433" s="520" t="s">
        <v>29</v>
      </c>
      <c r="W433" s="604" t="s">
        <v>5034</v>
      </c>
      <c r="X433" s="604"/>
      <c r="Y433" s="604" t="s">
        <v>5035</v>
      </c>
      <c r="Z433" s="604" t="s">
        <v>5036</v>
      </c>
      <c r="AA433" s="604" t="s">
        <v>5037</v>
      </c>
      <c r="AB433" s="604" t="s">
        <v>5038</v>
      </c>
      <c r="AC433" s="604" t="s">
        <v>5039</v>
      </c>
      <c r="AD433" s="604" t="s">
        <v>5040</v>
      </c>
      <c r="AE433" s="604" t="s">
        <v>5041</v>
      </c>
      <c r="AF433" s="604" t="s">
        <v>5042</v>
      </c>
      <c r="AG433" s="604" t="s">
        <v>5043</v>
      </c>
      <c r="AH433" s="604" t="s">
        <v>5044</v>
      </c>
      <c r="AI433" s="604" t="s">
        <v>5045</v>
      </c>
      <c r="AJ433" s="604" t="s">
        <v>5046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2543</v>
      </c>
      <c r="BE433" s="448" t="s">
        <v>2543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82" t="s">
        <v>3793</v>
      </c>
      <c r="B434" s="78" t="s">
        <v>2051</v>
      </c>
      <c r="C434" s="634" t="s">
        <v>5047</v>
      </c>
      <c r="D434" s="599">
        <v>6579987.0</v>
      </c>
      <c r="E434" s="510" t="s">
        <v>18</v>
      </c>
      <c r="F434" s="599" t="s">
        <v>19</v>
      </c>
      <c r="G434" s="510" t="s">
        <v>257</v>
      </c>
      <c r="H434" s="510" t="str">
        <f>IFERROR(VLOOKUP(G434,'Cadastro de assessores'!A:B,2,FALSE),"Não Cadastrado")</f>
        <v>18009</v>
      </c>
      <c r="I434" s="510"/>
      <c r="J434" s="51" t="s">
        <v>186</v>
      </c>
      <c r="K434" s="510" t="s">
        <v>111</v>
      </c>
      <c r="L434" s="600">
        <v>44452.0</v>
      </c>
      <c r="M434" s="600">
        <v>44469.0</v>
      </c>
      <c r="N434" s="565">
        <v>44960.0</v>
      </c>
      <c r="O434" s="564" t="s">
        <v>3797</v>
      </c>
      <c r="P434" s="618">
        <v>0.02</v>
      </c>
      <c r="Q434" s="223" t="s">
        <v>5048</v>
      </c>
      <c r="R434" s="603"/>
      <c r="S434" s="520" t="str">
        <f t="shared" si="46"/>
        <v/>
      </c>
      <c r="T434" s="520" t="s">
        <v>113</v>
      </c>
      <c r="U434" s="520" t="s">
        <v>2652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82" t="s">
        <v>3793</v>
      </c>
      <c r="B435" s="78" t="s">
        <v>2055</v>
      </c>
      <c r="C435" s="606" t="s">
        <v>5049</v>
      </c>
      <c r="D435" s="520">
        <v>306126.0</v>
      </c>
      <c r="E435" s="510" t="s">
        <v>2526</v>
      </c>
      <c r="F435" s="510" t="s">
        <v>29</v>
      </c>
      <c r="G435" s="510" t="s">
        <v>2526</v>
      </c>
      <c r="H435" s="510" t="str">
        <f>IFERROR(VLOOKUP(G435,'Cadastro de assessores'!A:B,2,FALSE),"Não Cadastrado")</f>
        <v>18986</v>
      </c>
      <c r="I435" s="510"/>
      <c r="J435" s="51" t="s">
        <v>3796</v>
      </c>
      <c r="K435" s="510" t="s">
        <v>111</v>
      </c>
      <c r="L435" s="600">
        <v>44172.0</v>
      </c>
      <c r="M435" s="600">
        <v>44210.0</v>
      </c>
      <c r="N435" s="564"/>
      <c r="O435" s="564" t="s">
        <v>3797</v>
      </c>
      <c r="P435" s="618">
        <v>0.02</v>
      </c>
      <c r="Q435" s="609"/>
      <c r="R435" s="603"/>
      <c r="S435" s="520" t="str">
        <f t="shared" si="46"/>
        <v/>
      </c>
      <c r="T435" s="520" t="s">
        <v>113</v>
      </c>
      <c r="U435" s="520" t="s">
        <v>2600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82" t="s">
        <v>3793</v>
      </c>
      <c r="B436" s="78" t="s">
        <v>2070</v>
      </c>
      <c r="C436" s="562" t="s">
        <v>5050</v>
      </c>
      <c r="D436" s="564">
        <v>2997463.0</v>
      </c>
      <c r="E436" s="510" t="s">
        <v>18</v>
      </c>
      <c r="F436" s="599" t="s">
        <v>29</v>
      </c>
      <c r="G436" s="599" t="s">
        <v>142</v>
      </c>
      <c r="H436" s="599">
        <f>IFERROR(VLOOKUP(G436,'Cadastro de assessores'!A:B,2,FALSE),"Não Cadastrado")</f>
        <v>12332</v>
      </c>
      <c r="I436" s="599"/>
      <c r="J436" s="51" t="s">
        <v>3796</v>
      </c>
      <c r="K436" s="564" t="s">
        <v>111</v>
      </c>
      <c r="L436" s="600">
        <v>44496.0</v>
      </c>
      <c r="M436" s="600">
        <v>44503.0</v>
      </c>
      <c r="N436" s="564"/>
      <c r="O436" s="564" t="s">
        <v>3807</v>
      </c>
      <c r="P436" s="602">
        <v>0.007</v>
      </c>
      <c r="Q436" s="223"/>
      <c r="R436" s="603"/>
      <c r="S436" s="520" t="str">
        <f t="shared" si="46"/>
        <v/>
      </c>
      <c r="T436" s="520" t="s">
        <v>113</v>
      </c>
      <c r="U436" s="564" t="s">
        <v>2591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82" t="s">
        <v>3793</v>
      </c>
      <c r="B437" s="78" t="s">
        <v>2070</v>
      </c>
      <c r="C437" s="562" t="s">
        <v>5050</v>
      </c>
      <c r="D437" s="510">
        <v>9129986.0</v>
      </c>
      <c r="E437" s="510" t="s">
        <v>18</v>
      </c>
      <c r="F437" s="599" t="s">
        <v>29</v>
      </c>
      <c r="G437" s="599" t="s">
        <v>142</v>
      </c>
      <c r="H437" s="599">
        <f>IFERROR(VLOOKUP(G437,'Cadastro de assessores'!A:B,2,FALSE),"Não Cadastrado")</f>
        <v>12332</v>
      </c>
      <c r="I437" s="599"/>
      <c r="J437" s="51" t="s">
        <v>3796</v>
      </c>
      <c r="K437" s="520" t="s">
        <v>147</v>
      </c>
      <c r="L437" s="600">
        <v>44817.0</v>
      </c>
      <c r="M437" s="600">
        <v>44825.0</v>
      </c>
      <c r="N437" s="520"/>
      <c r="O437" s="520" t="s">
        <v>3813</v>
      </c>
      <c r="P437" s="618">
        <v>0.025</v>
      </c>
      <c r="Q437" s="504"/>
      <c r="R437" s="603"/>
      <c r="S437" s="520"/>
      <c r="T437" s="520"/>
      <c r="U437" s="520"/>
      <c r="V437" s="520" t="s">
        <v>2577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82" t="s">
        <v>3793</v>
      </c>
      <c r="B438" s="78" t="s">
        <v>5051</v>
      </c>
      <c r="C438" s="606" t="s">
        <v>5052</v>
      </c>
      <c r="D438" s="510">
        <v>4837612.0</v>
      </c>
      <c r="E438" s="510" t="s">
        <v>56</v>
      </c>
      <c r="F438" s="510" t="s">
        <v>29</v>
      </c>
      <c r="G438" s="510" t="s">
        <v>182</v>
      </c>
      <c r="H438" s="510" t="str">
        <f>IFERROR(VLOOKUP(G438,'Cadastro de assessores'!A:B,2,FALSE),"Não Cadastrado")</f>
        <v>17896</v>
      </c>
      <c r="I438" s="510"/>
      <c r="J438" s="51" t="s">
        <v>186</v>
      </c>
      <c r="K438" s="510" t="s">
        <v>111</v>
      </c>
      <c r="L438" s="600">
        <v>44232.0</v>
      </c>
      <c r="M438" s="600">
        <v>44250.0</v>
      </c>
      <c r="N438" s="608">
        <v>44984.0</v>
      </c>
      <c r="O438" s="520" t="s">
        <v>3801</v>
      </c>
      <c r="P438" s="618">
        <v>0.015</v>
      </c>
      <c r="Q438" s="504" t="s">
        <v>5053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113</v>
      </c>
      <c r="U438" s="520" t="s">
        <v>2652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82" t="s">
        <v>3793</v>
      </c>
      <c r="B439" s="78" t="s">
        <v>5054</v>
      </c>
      <c r="C439" s="606" t="s">
        <v>5055</v>
      </c>
      <c r="D439" s="520">
        <v>4617147.0</v>
      </c>
      <c r="E439" s="520" t="s">
        <v>18</v>
      </c>
      <c r="F439" s="520" t="s">
        <v>29</v>
      </c>
      <c r="G439" s="520" t="s">
        <v>3800</v>
      </c>
      <c r="H439" s="520" t="str">
        <f>IFERROR(VLOOKUP(G439,'Cadastro de assessores'!A:B,2,FALSE),"Não Cadastrado")</f>
        <v>17679</v>
      </c>
      <c r="I439" s="520"/>
      <c r="J439" s="51" t="s">
        <v>186</v>
      </c>
      <c r="K439" s="520" t="s">
        <v>2540</v>
      </c>
      <c r="L439" s="608">
        <v>44166.0</v>
      </c>
      <c r="M439" s="608">
        <v>44166.0</v>
      </c>
      <c r="N439" s="608">
        <v>44390.0</v>
      </c>
      <c r="O439" s="520" t="s">
        <v>3801</v>
      </c>
      <c r="P439" s="602">
        <v>0.015</v>
      </c>
      <c r="Q439" s="609" t="s">
        <v>5056</v>
      </c>
      <c r="R439" s="603"/>
      <c r="S439" s="520" t="str">
        <f t="shared" si="47"/>
        <v>Não Qualificado</v>
      </c>
      <c r="T439" s="520" t="s">
        <v>113</v>
      </c>
      <c r="U439" s="520" t="s">
        <v>2641</v>
      </c>
      <c r="V439" s="520" t="s">
        <v>783</v>
      </c>
      <c r="W439" s="604" t="s">
        <v>3803</v>
      </c>
      <c r="X439" s="604" t="s">
        <v>3803</v>
      </c>
      <c r="Y439" s="604" t="s">
        <v>3803</v>
      </c>
      <c r="Z439" s="604" t="s">
        <v>3803</v>
      </c>
      <c r="AA439" s="604" t="s">
        <v>3803</v>
      </c>
      <c r="AB439" s="604" t="s">
        <v>3803</v>
      </c>
      <c r="AC439" s="604" t="s">
        <v>3803</v>
      </c>
      <c r="AD439" s="604" t="s">
        <v>3803</v>
      </c>
      <c r="AE439" s="604" t="s">
        <v>3803</v>
      </c>
      <c r="AF439" s="604" t="s">
        <v>3803</v>
      </c>
      <c r="AG439" s="604" t="s">
        <v>3803</v>
      </c>
      <c r="AH439" s="604" t="s">
        <v>3803</v>
      </c>
      <c r="AI439" s="604" t="s">
        <v>3803</v>
      </c>
      <c r="AJ439" s="604" t="s">
        <v>3803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2543</v>
      </c>
      <c r="BE439" s="448" t="s">
        <v>2543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82" t="s">
        <v>3793</v>
      </c>
      <c r="B440" s="78" t="s">
        <v>5057</v>
      </c>
      <c r="C440" s="562" t="s">
        <v>5058</v>
      </c>
      <c r="D440" s="564">
        <v>355180.0</v>
      </c>
      <c r="E440" s="520" t="s">
        <v>18</v>
      </c>
      <c r="F440" s="509" t="s">
        <v>19</v>
      </c>
      <c r="G440" s="509" t="s">
        <v>257</v>
      </c>
      <c r="H440" s="509" t="str">
        <f>IFERROR(VLOOKUP(G440,'Cadastro de assessores'!A:B,2,FALSE),"Não Cadastrado")</f>
        <v>18009</v>
      </c>
      <c r="I440" s="509"/>
      <c r="J440" s="51" t="s">
        <v>186</v>
      </c>
      <c r="K440" s="520" t="s">
        <v>2540</v>
      </c>
      <c r="L440" s="608">
        <v>44362.0</v>
      </c>
      <c r="M440" s="608">
        <v>44362.0</v>
      </c>
      <c r="N440" s="643">
        <v>44489.0</v>
      </c>
      <c r="O440" s="564" t="s">
        <v>3797</v>
      </c>
      <c r="P440" s="602">
        <v>0.02</v>
      </c>
      <c r="Q440" s="609" t="s">
        <v>5059</v>
      </c>
      <c r="R440" s="603"/>
      <c r="S440" s="520" t="str">
        <f t="shared" si="47"/>
        <v>Não Qualificado</v>
      </c>
      <c r="T440" s="520" t="s">
        <v>113</v>
      </c>
      <c r="U440" s="564" t="s">
        <v>2897</v>
      </c>
      <c r="V440" s="564" t="s">
        <v>46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2543</v>
      </c>
      <c r="BE440" s="448" t="s">
        <v>2543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82" t="s">
        <v>3793</v>
      </c>
      <c r="B441" s="78" t="s">
        <v>5060</v>
      </c>
      <c r="C441" s="606" t="s">
        <v>5061</v>
      </c>
      <c r="D441" s="510">
        <v>396107.0</v>
      </c>
      <c r="E441" s="510" t="s">
        <v>2526</v>
      </c>
      <c r="F441" s="510" t="s">
        <v>29</v>
      </c>
      <c r="G441" s="510" t="s">
        <v>2526</v>
      </c>
      <c r="H441" s="510" t="str">
        <f>IFERROR(VLOOKUP(G441,'Cadastro de assessores'!A:B,2,FALSE),"Não Cadastrado")</f>
        <v>18986</v>
      </c>
      <c r="I441" s="510"/>
      <c r="J441" s="46" t="s">
        <v>111</v>
      </c>
      <c r="K441" s="510" t="s">
        <v>111</v>
      </c>
      <c r="L441" s="600">
        <v>44193.0</v>
      </c>
      <c r="M441" s="600">
        <v>44250.0</v>
      </c>
      <c r="N441" s="520"/>
      <c r="O441" s="520" t="s">
        <v>3801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113</v>
      </c>
      <c r="U441" s="520" t="s">
        <v>2818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82" t="s">
        <v>3793</v>
      </c>
      <c r="B442" s="78" t="s">
        <v>5062</v>
      </c>
      <c r="C442" s="606" t="s">
        <v>5063</v>
      </c>
      <c r="D442" s="520">
        <v>4836917.0</v>
      </c>
      <c r="E442" s="520" t="s">
        <v>2526</v>
      </c>
      <c r="F442" s="520" t="s">
        <v>29</v>
      </c>
      <c r="G442" s="520" t="s">
        <v>2526</v>
      </c>
      <c r="H442" s="520" t="str">
        <f>IFERROR(VLOOKUP(G442,'Cadastro de assessores'!A:B,2,FALSE),"Não Cadastrado")</f>
        <v>18986</v>
      </c>
      <c r="I442" s="520"/>
      <c r="J442" s="51" t="s">
        <v>186</v>
      </c>
      <c r="K442" s="520" t="s">
        <v>2540</v>
      </c>
      <c r="L442" s="608">
        <v>44244.0</v>
      </c>
      <c r="M442" s="608">
        <v>44244.0</v>
      </c>
      <c r="N442" s="608">
        <v>44270.0</v>
      </c>
      <c r="O442" s="520" t="s">
        <v>3801</v>
      </c>
      <c r="P442" s="602">
        <v>0.015</v>
      </c>
      <c r="Q442" s="609" t="s">
        <v>4460</v>
      </c>
      <c r="R442" s="603"/>
      <c r="S442" s="520" t="str">
        <f t="shared" si="47"/>
        <v/>
      </c>
      <c r="T442" s="520" t="s">
        <v>113</v>
      </c>
      <c r="U442" s="564" t="s">
        <v>3099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2543</v>
      </c>
      <c r="BE442" s="448" t="s">
        <v>2543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82" t="s">
        <v>3793</v>
      </c>
      <c r="B443" s="78" t="s">
        <v>5064</v>
      </c>
      <c r="C443" s="606" t="s">
        <v>5065</v>
      </c>
      <c r="D443" s="520">
        <v>4425136.0</v>
      </c>
      <c r="E443" s="520" t="s">
        <v>18</v>
      </c>
      <c r="F443" s="520" t="s">
        <v>29</v>
      </c>
      <c r="G443" s="520" t="s">
        <v>3800</v>
      </c>
      <c r="H443" s="520" t="str">
        <f>IFERROR(VLOOKUP(G443,'Cadastro de assessores'!A:B,2,FALSE),"Não Cadastrado")</f>
        <v>17679</v>
      </c>
      <c r="I443" s="520"/>
      <c r="J443" s="51" t="s">
        <v>186</v>
      </c>
      <c r="K443" s="520" t="s">
        <v>2540</v>
      </c>
      <c r="L443" s="608">
        <v>44096.0</v>
      </c>
      <c r="M443" s="608">
        <v>44096.0</v>
      </c>
      <c r="N443" s="608">
        <v>44448.0</v>
      </c>
      <c r="O443" s="520" t="s">
        <v>3801</v>
      </c>
      <c r="P443" s="602">
        <v>0.015</v>
      </c>
      <c r="Q443" s="609" t="s">
        <v>5066</v>
      </c>
      <c r="R443" s="603"/>
      <c r="S443" s="520" t="str">
        <f t="shared" si="47"/>
        <v/>
      </c>
      <c r="T443" s="520" t="s">
        <v>113</v>
      </c>
      <c r="U443" s="520" t="s">
        <v>2542</v>
      </c>
      <c r="V443" s="520" t="s">
        <v>29</v>
      </c>
      <c r="W443" s="604" t="s">
        <v>3803</v>
      </c>
      <c r="X443" s="604" t="s">
        <v>3803</v>
      </c>
      <c r="Y443" s="604" t="s">
        <v>3803</v>
      </c>
      <c r="Z443" s="604" t="s">
        <v>3803</v>
      </c>
      <c r="AA443" s="604" t="s">
        <v>3803</v>
      </c>
      <c r="AB443" s="604" t="s">
        <v>3803</v>
      </c>
      <c r="AC443" s="604" t="s">
        <v>3803</v>
      </c>
      <c r="AD443" s="604" t="s">
        <v>3803</v>
      </c>
      <c r="AE443" s="604" t="s">
        <v>3803</v>
      </c>
      <c r="AF443" s="604" t="s">
        <v>3803</v>
      </c>
      <c r="AG443" s="604" t="s">
        <v>3803</v>
      </c>
      <c r="AH443" s="604" t="s">
        <v>5067</v>
      </c>
      <c r="AI443" s="604" t="s">
        <v>5068</v>
      </c>
      <c r="AJ443" s="604" t="s">
        <v>5069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2543</v>
      </c>
      <c r="BE443" s="448" t="s">
        <v>2543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82" t="s">
        <v>3793</v>
      </c>
      <c r="B444" s="78" t="s">
        <v>5070</v>
      </c>
      <c r="C444" s="606" t="s">
        <v>5071</v>
      </c>
      <c r="D444" s="520">
        <v>4655754.0</v>
      </c>
      <c r="E444" s="510" t="s">
        <v>56</v>
      </c>
      <c r="F444" s="510" t="s">
        <v>29</v>
      </c>
      <c r="G444" s="510" t="s">
        <v>4459</v>
      </c>
      <c r="H444" s="510" t="str">
        <f>IFERROR(VLOOKUP(G444,'Cadastro de assessores'!A:B,2,FALSE),"Não Cadastrado")</f>
        <v>14244</v>
      </c>
      <c r="I444" s="510"/>
      <c r="J444" s="51" t="s">
        <v>3796</v>
      </c>
      <c r="K444" s="510" t="s">
        <v>111</v>
      </c>
      <c r="L444" s="601">
        <v>44173.0</v>
      </c>
      <c r="M444" s="601">
        <v>44180.0</v>
      </c>
      <c r="N444" s="520"/>
      <c r="O444" s="520" t="s">
        <v>3801</v>
      </c>
      <c r="P444" s="602">
        <v>0.015</v>
      </c>
      <c r="Q444" s="609"/>
      <c r="R444" s="603"/>
      <c r="S444" s="520" t="str">
        <f t="shared" si="47"/>
        <v/>
      </c>
      <c r="T444" s="520" t="s">
        <v>113</v>
      </c>
      <c r="U444" s="520" t="s">
        <v>2557</v>
      </c>
      <c r="V444" s="520" t="s">
        <v>29</v>
      </c>
      <c r="W444" s="604" t="s">
        <v>3803</v>
      </c>
      <c r="X444" s="604" t="s">
        <v>3803</v>
      </c>
      <c r="Y444" s="604" t="s">
        <v>3803</v>
      </c>
      <c r="Z444" s="604" t="s">
        <v>3803</v>
      </c>
      <c r="AA444" s="604" t="s">
        <v>3803</v>
      </c>
      <c r="AB444" s="604" t="s">
        <v>3803</v>
      </c>
      <c r="AC444" s="604" t="s">
        <v>3803</v>
      </c>
      <c r="AD444" s="604" t="s">
        <v>3803</v>
      </c>
      <c r="AE444" s="604" t="s">
        <v>3803</v>
      </c>
      <c r="AF444" s="604" t="s">
        <v>3803</v>
      </c>
      <c r="AG444" s="604" t="s">
        <v>3803</v>
      </c>
      <c r="AH444" s="604" t="s">
        <v>3803</v>
      </c>
      <c r="AI444" s="604" t="s">
        <v>3803</v>
      </c>
      <c r="AJ444" s="604" t="s">
        <v>3803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82" t="s">
        <v>3793</v>
      </c>
      <c r="B445" s="78" t="s">
        <v>5072</v>
      </c>
      <c r="C445" s="606" t="s">
        <v>5073</v>
      </c>
      <c r="D445" s="520">
        <v>7782720.0</v>
      </c>
      <c r="E445" s="510" t="s">
        <v>56</v>
      </c>
      <c r="F445" s="510" t="s">
        <v>29</v>
      </c>
      <c r="G445" s="510" t="s">
        <v>4256</v>
      </c>
      <c r="H445" s="510">
        <f>IFERROR(VLOOKUP(G445,'Cadastro de assessores'!A:B,2,FALSE),"Não Cadastrado")</f>
        <v>12330</v>
      </c>
      <c r="I445" s="510"/>
      <c r="J445" s="51" t="s">
        <v>3796</v>
      </c>
      <c r="K445" s="510" t="s">
        <v>111</v>
      </c>
      <c r="L445" s="613">
        <v>44588.0</v>
      </c>
      <c r="M445" s="613">
        <v>44595.0</v>
      </c>
      <c r="N445" s="520"/>
      <c r="O445" s="520" t="s">
        <v>3807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113</v>
      </c>
      <c r="U445" s="520" t="s">
        <v>2633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82" t="s">
        <v>3793</v>
      </c>
      <c r="B446" s="78" t="s">
        <v>2089</v>
      </c>
      <c r="C446" s="621" t="s">
        <v>5074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1" t="s">
        <v>3796</v>
      </c>
      <c r="K446" s="520" t="s">
        <v>111</v>
      </c>
      <c r="L446" s="613">
        <v>44715.0</v>
      </c>
      <c r="M446" s="613">
        <v>44715.0</v>
      </c>
      <c r="N446" s="608"/>
      <c r="O446" s="520" t="s">
        <v>3809</v>
      </c>
      <c r="P446" s="602">
        <v>0.012</v>
      </c>
      <c r="Q446" s="609" t="s">
        <v>4075</v>
      </c>
      <c r="R446" s="603"/>
      <c r="S446" s="520"/>
      <c r="T446" s="520" t="s">
        <v>113</v>
      </c>
      <c r="U446" s="520" t="s">
        <v>2629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2543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82" t="s">
        <v>3793</v>
      </c>
      <c r="B447" s="78" t="s">
        <v>5075</v>
      </c>
      <c r="C447" s="606" t="s">
        <v>5076</v>
      </c>
      <c r="D447" s="520">
        <v>4493392.0</v>
      </c>
      <c r="E447" s="520" t="s">
        <v>18</v>
      </c>
      <c r="F447" s="520" t="s">
        <v>29</v>
      </c>
      <c r="G447" s="520" t="s">
        <v>3800</v>
      </c>
      <c r="H447" s="520" t="str">
        <f>IFERROR(VLOOKUP(G447,'Cadastro de assessores'!A:B,2,FALSE),"Não Cadastrado")</f>
        <v>17679</v>
      </c>
      <c r="I447" s="520"/>
      <c r="J447" s="51" t="s">
        <v>186</v>
      </c>
      <c r="K447" s="520" t="s">
        <v>2540</v>
      </c>
      <c r="L447" s="607">
        <v>44147.0</v>
      </c>
      <c r="M447" s="607">
        <v>44147.0</v>
      </c>
      <c r="N447" s="608">
        <v>44445.0</v>
      </c>
      <c r="O447" s="520" t="s">
        <v>3809</v>
      </c>
      <c r="P447" s="602">
        <v>0.012</v>
      </c>
      <c r="Q447" s="609" t="s">
        <v>5077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113</v>
      </c>
      <c r="U447" s="520" t="s">
        <v>4213</v>
      </c>
      <c r="V447" s="520" t="s">
        <v>3647</v>
      </c>
      <c r="W447" s="604" t="s">
        <v>3803</v>
      </c>
      <c r="X447" s="604" t="s">
        <v>3803</v>
      </c>
      <c r="Y447" s="604" t="s">
        <v>3803</v>
      </c>
      <c r="Z447" s="604" t="s">
        <v>3803</v>
      </c>
      <c r="AA447" s="604" t="s">
        <v>3803</v>
      </c>
      <c r="AB447" s="604" t="s">
        <v>3803</v>
      </c>
      <c r="AC447" s="604" t="s">
        <v>3803</v>
      </c>
      <c r="AD447" s="604" t="s">
        <v>3803</v>
      </c>
      <c r="AE447" s="604" t="s">
        <v>3803</v>
      </c>
      <c r="AF447" s="604" t="s">
        <v>3803</v>
      </c>
      <c r="AG447" s="604" t="s">
        <v>3803</v>
      </c>
      <c r="AH447" s="604" t="s">
        <v>3803</v>
      </c>
      <c r="AI447" s="604" t="s">
        <v>3803</v>
      </c>
      <c r="AJ447" s="604" t="s">
        <v>5078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2543</v>
      </c>
      <c r="BE447" s="448" t="s">
        <v>2543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82" t="s">
        <v>3793</v>
      </c>
      <c r="B448" s="78" t="s">
        <v>5079</v>
      </c>
      <c r="C448" s="606" t="s">
        <v>5080</v>
      </c>
      <c r="D448" s="520">
        <v>4757223.0</v>
      </c>
      <c r="E448" s="510" t="s">
        <v>18</v>
      </c>
      <c r="F448" s="599" t="s">
        <v>19</v>
      </c>
      <c r="G448" s="510" t="s">
        <v>257</v>
      </c>
      <c r="H448" s="510" t="str">
        <f>IFERROR(VLOOKUP(G448,'Cadastro de assessores'!A:B,2,FALSE),"Não Cadastrado")</f>
        <v>18009</v>
      </c>
      <c r="I448" s="510"/>
      <c r="J448" s="51" t="s">
        <v>3796</v>
      </c>
      <c r="K448" s="510" t="s">
        <v>111</v>
      </c>
      <c r="L448" s="600">
        <v>44210.0</v>
      </c>
      <c r="M448" s="600">
        <v>44210.0</v>
      </c>
      <c r="N448" s="520"/>
      <c r="O448" s="520" t="s">
        <v>3801</v>
      </c>
      <c r="P448" s="602">
        <v>0.015</v>
      </c>
      <c r="Q448" s="609"/>
      <c r="R448" s="603"/>
      <c r="S448" s="520" t="str">
        <f t="shared" si="48"/>
        <v/>
      </c>
      <c r="T448" s="520" t="s">
        <v>113</v>
      </c>
      <c r="U448" s="520" t="s">
        <v>2641</v>
      </c>
      <c r="V448" s="520" t="s">
        <v>783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82" t="s">
        <v>3793</v>
      </c>
      <c r="B449" s="78" t="s">
        <v>5081</v>
      </c>
      <c r="C449" s="606" t="s">
        <v>5082</v>
      </c>
      <c r="D449" s="520">
        <v>4491063.0</v>
      </c>
      <c r="E449" s="520" t="s">
        <v>18</v>
      </c>
      <c r="F449" s="520" t="s">
        <v>29</v>
      </c>
      <c r="G449" s="520" t="s">
        <v>3800</v>
      </c>
      <c r="H449" s="520" t="str">
        <f>IFERROR(VLOOKUP(G449,'Cadastro de assessores'!A:B,2,FALSE),"Não Cadastrado")</f>
        <v>17679</v>
      </c>
      <c r="I449" s="520"/>
      <c r="J449" s="51" t="s">
        <v>186</v>
      </c>
      <c r="K449" s="520" t="s">
        <v>2540</v>
      </c>
      <c r="L449" s="607">
        <v>44120.0</v>
      </c>
      <c r="M449" s="607">
        <v>44120.0</v>
      </c>
      <c r="N449" s="608">
        <v>44452.0</v>
      </c>
      <c r="O449" s="520" t="s">
        <v>3801</v>
      </c>
      <c r="P449" s="602">
        <v>0.015</v>
      </c>
      <c r="Q449" s="609" t="s">
        <v>5083</v>
      </c>
      <c r="R449" s="603"/>
      <c r="S449" s="520" t="str">
        <f t="shared" si="48"/>
        <v>Não Qualificado</v>
      </c>
      <c r="T449" s="520" t="s">
        <v>113</v>
      </c>
      <c r="U449" s="520" t="s">
        <v>2557</v>
      </c>
      <c r="V449" s="520" t="s">
        <v>29</v>
      </c>
      <c r="W449" s="604" t="s">
        <v>3803</v>
      </c>
      <c r="X449" s="604" t="s">
        <v>3803</v>
      </c>
      <c r="Y449" s="604" t="s">
        <v>3803</v>
      </c>
      <c r="Z449" s="604" t="s">
        <v>3803</v>
      </c>
      <c r="AA449" s="604" t="s">
        <v>3803</v>
      </c>
      <c r="AB449" s="604" t="s">
        <v>3803</v>
      </c>
      <c r="AC449" s="604" t="s">
        <v>3803</v>
      </c>
      <c r="AD449" s="604" t="s">
        <v>3803</v>
      </c>
      <c r="AE449" s="604" t="s">
        <v>3803</v>
      </c>
      <c r="AF449" s="604" t="s">
        <v>3803</v>
      </c>
      <c r="AG449" s="604" t="s">
        <v>3803</v>
      </c>
      <c r="AH449" s="604" t="s">
        <v>3803</v>
      </c>
      <c r="AI449" s="604" t="s">
        <v>5084</v>
      </c>
      <c r="AJ449" s="604" t="s">
        <v>5085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2543</v>
      </c>
      <c r="BE449" s="448" t="s">
        <v>2543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82" t="s">
        <v>3793</v>
      </c>
      <c r="B450" s="78" t="s">
        <v>5086</v>
      </c>
      <c r="C450" s="562" t="s">
        <v>5087</v>
      </c>
      <c r="D450" s="564">
        <v>4740849.0</v>
      </c>
      <c r="E450" s="520" t="s">
        <v>56</v>
      </c>
      <c r="F450" s="520" t="s">
        <v>29</v>
      </c>
      <c r="G450" s="520" t="s">
        <v>4119</v>
      </c>
      <c r="H450" s="520" t="str">
        <f>IFERROR(VLOOKUP(G450,'Cadastro de assessores'!A:B,2,FALSE),"Não Cadastrado")</f>
        <v>17489</v>
      </c>
      <c r="I450" s="520"/>
      <c r="J450" s="51" t="s">
        <v>186</v>
      </c>
      <c r="K450" s="520" t="s">
        <v>2540</v>
      </c>
      <c r="L450" s="608">
        <v>44320.0</v>
      </c>
      <c r="M450" s="608">
        <v>44320.0</v>
      </c>
      <c r="N450" s="608">
        <v>44684.0</v>
      </c>
      <c r="O450" s="520" t="s">
        <v>3797</v>
      </c>
      <c r="P450" s="602">
        <v>0.02</v>
      </c>
      <c r="Q450" s="223" t="s">
        <v>5088</v>
      </c>
      <c r="R450" s="603"/>
      <c r="S450" s="520" t="str">
        <f t="shared" si="48"/>
        <v/>
      </c>
      <c r="T450" s="520" t="s">
        <v>113</v>
      </c>
      <c r="U450" s="564" t="s">
        <v>2568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2543</v>
      </c>
      <c r="BE450" s="448" t="s">
        <v>2543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82" t="s">
        <v>3793</v>
      </c>
      <c r="B451" s="78" t="s">
        <v>5089</v>
      </c>
      <c r="C451" s="606" t="s">
        <v>5090</v>
      </c>
      <c r="D451" s="520">
        <v>4441540.0</v>
      </c>
      <c r="E451" s="520" t="s">
        <v>18</v>
      </c>
      <c r="F451" s="520" t="s">
        <v>29</v>
      </c>
      <c r="G451" s="520" t="s">
        <v>3800</v>
      </c>
      <c r="H451" s="520" t="str">
        <f>IFERROR(VLOOKUP(G451,'Cadastro de assessores'!A:B,2,FALSE),"Não Cadastrado")</f>
        <v>17679</v>
      </c>
      <c r="I451" s="520"/>
      <c r="J451" s="51" t="s">
        <v>186</v>
      </c>
      <c r="K451" s="520" t="s">
        <v>2540</v>
      </c>
      <c r="L451" s="607">
        <v>44133.0</v>
      </c>
      <c r="M451" s="607">
        <v>44133.0</v>
      </c>
      <c r="N451" s="608">
        <v>44438.0</v>
      </c>
      <c r="O451" s="520" t="s">
        <v>3809</v>
      </c>
      <c r="P451" s="602">
        <v>0.012</v>
      </c>
      <c r="Q451" s="609" t="s">
        <v>5091</v>
      </c>
      <c r="R451" s="603"/>
      <c r="S451" s="520" t="str">
        <f t="shared" si="48"/>
        <v>Não Qualificado</v>
      </c>
      <c r="T451" s="520" t="s">
        <v>113</v>
      </c>
      <c r="U451" s="520" t="s">
        <v>2596</v>
      </c>
      <c r="V451" s="520" t="s">
        <v>60</v>
      </c>
      <c r="W451" s="604" t="s">
        <v>3803</v>
      </c>
      <c r="X451" s="604" t="s">
        <v>3803</v>
      </c>
      <c r="Y451" s="604" t="s">
        <v>3803</v>
      </c>
      <c r="Z451" s="604" t="s">
        <v>3803</v>
      </c>
      <c r="AA451" s="604" t="s">
        <v>3803</v>
      </c>
      <c r="AB451" s="604" t="s">
        <v>3803</v>
      </c>
      <c r="AC451" s="604" t="s">
        <v>3803</v>
      </c>
      <c r="AD451" s="604" t="s">
        <v>3803</v>
      </c>
      <c r="AE451" s="604" t="s">
        <v>3803</v>
      </c>
      <c r="AF451" s="604" t="s">
        <v>3803</v>
      </c>
      <c r="AG451" s="604" t="s">
        <v>3803</v>
      </c>
      <c r="AH451" s="604" t="s">
        <v>3803</v>
      </c>
      <c r="AI451" s="604" t="s">
        <v>5092</v>
      </c>
      <c r="AJ451" s="604" t="s">
        <v>5093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2543</v>
      </c>
      <c r="BE451" s="448" t="s">
        <v>2543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82" t="s">
        <v>3793</v>
      </c>
      <c r="B452" s="78" t="s">
        <v>5094</v>
      </c>
      <c r="C452" s="606" t="s">
        <v>5095</v>
      </c>
      <c r="D452" s="520">
        <v>3615656.0</v>
      </c>
      <c r="E452" s="520" t="s">
        <v>2526</v>
      </c>
      <c r="F452" s="520" t="s">
        <v>29</v>
      </c>
      <c r="G452" s="520" t="s">
        <v>2526</v>
      </c>
      <c r="H452" s="520" t="str">
        <f>IFERROR(VLOOKUP(G452,'Cadastro de assessores'!A:B,2,FALSE),"Não Cadastrado")</f>
        <v>18986</v>
      </c>
      <c r="I452" s="520"/>
      <c r="J452" s="51" t="s">
        <v>186</v>
      </c>
      <c r="K452" s="520" t="s">
        <v>2540</v>
      </c>
      <c r="L452" s="608">
        <v>43859.0</v>
      </c>
      <c r="M452" s="608">
        <v>43859.0</v>
      </c>
      <c r="N452" s="608">
        <v>44305.0</v>
      </c>
      <c r="O452" s="520" t="s">
        <v>3801</v>
      </c>
      <c r="P452" s="602">
        <v>0.015</v>
      </c>
      <c r="Q452" s="609" t="s">
        <v>5033</v>
      </c>
      <c r="R452" s="603"/>
      <c r="S452" s="520" t="str">
        <f t="shared" si="48"/>
        <v>Não Qualificado</v>
      </c>
      <c r="T452" s="520" t="s">
        <v>113</v>
      </c>
      <c r="U452" s="520" t="s">
        <v>2742</v>
      </c>
      <c r="V452" s="520" t="s">
        <v>29</v>
      </c>
      <c r="W452" s="604" t="s">
        <v>3803</v>
      </c>
      <c r="X452" s="604" t="s">
        <v>3803</v>
      </c>
      <c r="Y452" s="604" t="s">
        <v>3803</v>
      </c>
      <c r="Z452" s="604" t="s">
        <v>5096</v>
      </c>
      <c r="AA452" s="604" t="s">
        <v>5097</v>
      </c>
      <c r="AB452" s="604" t="s">
        <v>5098</v>
      </c>
      <c r="AC452" s="604" t="s">
        <v>5099</v>
      </c>
      <c r="AD452" s="604" t="s">
        <v>5100</v>
      </c>
      <c r="AE452" s="604" t="s">
        <v>5101</v>
      </c>
      <c r="AF452" s="604" t="s">
        <v>5102</v>
      </c>
      <c r="AG452" s="604" t="s">
        <v>5103</v>
      </c>
      <c r="AH452" s="604" t="s">
        <v>5104</v>
      </c>
      <c r="AI452" s="604" t="s">
        <v>5105</v>
      </c>
      <c r="AJ452" s="604" t="s">
        <v>5106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2543</v>
      </c>
      <c r="BE452" s="448" t="s">
        <v>2543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82" t="s">
        <v>3793</v>
      </c>
      <c r="B453" s="78" t="s">
        <v>5107</v>
      </c>
      <c r="C453" s="562" t="s">
        <v>5108</v>
      </c>
      <c r="D453" s="509">
        <v>5892424.0</v>
      </c>
      <c r="E453" s="520" t="s">
        <v>18</v>
      </c>
      <c r="F453" s="509" t="s">
        <v>19</v>
      </c>
      <c r="G453" s="520" t="s">
        <v>4125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1" t="s">
        <v>186</v>
      </c>
      <c r="K453" s="520" t="s">
        <v>2540</v>
      </c>
      <c r="L453" s="608">
        <v>44421.0</v>
      </c>
      <c r="M453" s="608">
        <v>44421.0</v>
      </c>
      <c r="N453" s="565">
        <v>44817.0</v>
      </c>
      <c r="O453" s="564" t="s">
        <v>3807</v>
      </c>
      <c r="P453" s="602">
        <v>0.007</v>
      </c>
      <c r="Q453" s="223" t="s">
        <v>5109</v>
      </c>
      <c r="R453" s="603"/>
      <c r="S453" s="520" t="str">
        <f t="shared" si="48"/>
        <v>Não Qualificado</v>
      </c>
      <c r="T453" s="520" t="s">
        <v>113</v>
      </c>
      <c r="U453" s="564" t="s">
        <v>5110</v>
      </c>
      <c r="V453" s="564" t="s">
        <v>46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82" t="s">
        <v>3793</v>
      </c>
      <c r="B454" s="78" t="s">
        <v>5111</v>
      </c>
      <c r="C454" s="606" t="s">
        <v>5112</v>
      </c>
      <c r="D454" s="520">
        <v>4362832.0</v>
      </c>
      <c r="E454" s="520" t="s">
        <v>56</v>
      </c>
      <c r="F454" s="520" t="s">
        <v>29</v>
      </c>
      <c r="G454" s="520" t="s">
        <v>3966</v>
      </c>
      <c r="H454" s="520" t="str">
        <f>IFERROR(VLOOKUP(G454,'Cadastro de assessores'!A:B,2,FALSE),"Não Cadastrado")</f>
        <v>16459</v>
      </c>
      <c r="I454" s="520"/>
      <c r="J454" s="51" t="s">
        <v>186</v>
      </c>
      <c r="K454" s="520" t="s">
        <v>2540</v>
      </c>
      <c r="L454" s="608">
        <v>44078.0</v>
      </c>
      <c r="M454" s="608">
        <v>44078.0</v>
      </c>
      <c r="N454" s="565">
        <v>44424.0</v>
      </c>
      <c r="O454" s="564" t="s">
        <v>3797</v>
      </c>
      <c r="P454" s="602">
        <v>0.02</v>
      </c>
      <c r="Q454" s="609" t="s">
        <v>5113</v>
      </c>
      <c r="R454" s="603"/>
      <c r="S454" s="520" t="str">
        <f t="shared" si="48"/>
        <v>Não Qualificado</v>
      </c>
      <c r="T454" s="520" t="s">
        <v>113</v>
      </c>
      <c r="U454" s="520" t="s">
        <v>2579</v>
      </c>
      <c r="V454" s="520" t="s">
        <v>29</v>
      </c>
      <c r="W454" s="604" t="s">
        <v>3803</v>
      </c>
      <c r="X454" s="604" t="s">
        <v>3803</v>
      </c>
      <c r="Y454" s="604" t="s">
        <v>3803</v>
      </c>
      <c r="Z454" s="604" t="s">
        <v>3803</v>
      </c>
      <c r="AA454" s="604" t="s">
        <v>3803</v>
      </c>
      <c r="AB454" s="604" t="s">
        <v>3803</v>
      </c>
      <c r="AC454" s="604" t="s">
        <v>3803</v>
      </c>
      <c r="AD454" s="604" t="s">
        <v>3803</v>
      </c>
      <c r="AE454" s="604" t="s">
        <v>3803</v>
      </c>
      <c r="AF454" s="604" t="s">
        <v>3803</v>
      </c>
      <c r="AG454" s="604" t="s">
        <v>5114</v>
      </c>
      <c r="AH454" s="604" t="s">
        <v>5115</v>
      </c>
      <c r="AI454" s="604" t="s">
        <v>5116</v>
      </c>
      <c r="AJ454" s="604" t="s">
        <v>5117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2543</v>
      </c>
      <c r="BE454" s="448" t="s">
        <v>2543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82" t="s">
        <v>3793</v>
      </c>
      <c r="B455" s="78" t="s">
        <v>2129</v>
      </c>
      <c r="C455" s="606" t="s">
        <v>5118</v>
      </c>
      <c r="D455" s="520">
        <v>2365107.0</v>
      </c>
      <c r="E455" s="520" t="s">
        <v>18</v>
      </c>
      <c r="F455" s="520" t="s">
        <v>19</v>
      </c>
      <c r="G455" s="520" t="s">
        <v>1784</v>
      </c>
      <c r="H455" s="520">
        <f>IFERROR(VLOOKUP(G455,'Cadastro de assessores'!A:B,2,FALSE),"Não Cadastrado")</f>
        <v>12350</v>
      </c>
      <c r="I455" s="520"/>
      <c r="J455" s="51" t="s">
        <v>186</v>
      </c>
      <c r="K455" s="520" t="s">
        <v>147</v>
      </c>
      <c r="L455" s="608">
        <v>44817.0</v>
      </c>
      <c r="M455" s="608">
        <v>44824.0</v>
      </c>
      <c r="N455" s="565"/>
      <c r="O455" s="564" t="s">
        <v>3801</v>
      </c>
      <c r="P455" s="602">
        <v>0.015</v>
      </c>
      <c r="Q455" s="609" t="s">
        <v>5119</v>
      </c>
      <c r="R455" s="603"/>
      <c r="S455" s="520"/>
      <c r="T455" s="520"/>
      <c r="U455" s="520"/>
      <c r="V455" s="520" t="s">
        <v>46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82" t="s">
        <v>3793</v>
      </c>
      <c r="B456" s="78" t="s">
        <v>2135</v>
      </c>
      <c r="C456" s="562" t="s">
        <v>2133</v>
      </c>
      <c r="D456" s="564">
        <v>2293219.0</v>
      </c>
      <c r="E456" s="510" t="s">
        <v>18</v>
      </c>
      <c r="F456" s="510" t="s">
        <v>29</v>
      </c>
      <c r="G456" s="510" t="s">
        <v>2780</v>
      </c>
      <c r="H456" s="510" t="str">
        <f>IFERROR(VLOOKUP(G456,'Cadastro de assessores'!A:B,2,FALSE),"Não Cadastrado")</f>
        <v>18236</v>
      </c>
      <c r="I456" s="510"/>
      <c r="J456" s="51" t="s">
        <v>3796</v>
      </c>
      <c r="K456" s="510" t="s">
        <v>111</v>
      </c>
      <c r="L456" s="600">
        <v>44210.0</v>
      </c>
      <c r="M456" s="600">
        <v>44293.0</v>
      </c>
      <c r="N456" s="564"/>
      <c r="O456" s="564" t="s">
        <v>3797</v>
      </c>
      <c r="P456" s="602">
        <v>0.02</v>
      </c>
      <c r="Q456" s="223" t="s">
        <v>5120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113</v>
      </c>
      <c r="U456" s="564" t="s">
        <v>5121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82" t="s">
        <v>3793</v>
      </c>
      <c r="B457" s="78" t="s">
        <v>5122</v>
      </c>
      <c r="C457" s="606" t="s">
        <v>5123</v>
      </c>
      <c r="D457" s="520">
        <v>2523005.0</v>
      </c>
      <c r="E457" s="510" t="s">
        <v>18</v>
      </c>
      <c r="F457" s="509" t="s">
        <v>19</v>
      </c>
      <c r="G457" s="509" t="s">
        <v>1784</v>
      </c>
      <c r="H457" s="510">
        <f>IFERROR(VLOOKUP(G457,'Cadastro de assessores'!A:B,2,FALSE),"Não Cadastrado")</f>
        <v>12350</v>
      </c>
      <c r="I457" s="520"/>
      <c r="J457" s="51" t="s">
        <v>3796</v>
      </c>
      <c r="K457" s="520"/>
      <c r="L457" s="608"/>
      <c r="M457" s="608">
        <v>44834.0</v>
      </c>
      <c r="N457" s="607"/>
      <c r="O457" s="520" t="s">
        <v>3807</v>
      </c>
      <c r="P457" s="602">
        <v>0.01</v>
      </c>
      <c r="Q457" s="609" t="s">
        <v>5124</v>
      </c>
      <c r="R457" s="603"/>
      <c r="S457" s="520"/>
      <c r="T457" s="520"/>
      <c r="U457" s="520"/>
      <c r="V457" s="520" t="s">
        <v>46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82" t="s">
        <v>3793</v>
      </c>
      <c r="B458" s="78" t="s">
        <v>5125</v>
      </c>
      <c r="C458" s="606" t="s">
        <v>5126</v>
      </c>
      <c r="D458" s="520">
        <v>4860067.0</v>
      </c>
      <c r="E458" s="520" t="s">
        <v>18</v>
      </c>
      <c r="F458" s="509" t="s">
        <v>19</v>
      </c>
      <c r="G458" s="509" t="s">
        <v>257</v>
      </c>
      <c r="H458" s="520" t="str">
        <f>IFERROR(VLOOKUP(G458,'Cadastro de assessores'!A:B,2,FALSE),"Não Cadastrado")</f>
        <v>18009</v>
      </c>
      <c r="I458" s="520"/>
      <c r="J458" s="51" t="s">
        <v>186</v>
      </c>
      <c r="K458" s="520" t="s">
        <v>2540</v>
      </c>
      <c r="L458" s="608">
        <v>44259.0</v>
      </c>
      <c r="M458" s="608">
        <v>44259.0</v>
      </c>
      <c r="N458" s="607">
        <v>44516.0</v>
      </c>
      <c r="O458" s="520" t="s">
        <v>3813</v>
      </c>
      <c r="P458" s="602">
        <v>0.025</v>
      </c>
      <c r="Q458" s="609" t="s">
        <v>5127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113</v>
      </c>
      <c r="U458" s="520" t="s">
        <v>2596</v>
      </c>
      <c r="V458" s="520" t="s">
        <v>60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2577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2543</v>
      </c>
      <c r="BE458" s="448" t="s">
        <v>2543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82" t="s">
        <v>3793</v>
      </c>
      <c r="B459" s="78" t="s">
        <v>5128</v>
      </c>
      <c r="C459" s="606" t="s">
        <v>5129</v>
      </c>
      <c r="D459" s="520">
        <v>4582050.0</v>
      </c>
      <c r="E459" s="510" t="s">
        <v>18</v>
      </c>
      <c r="F459" s="510" t="s">
        <v>29</v>
      </c>
      <c r="G459" s="510" t="s">
        <v>3800</v>
      </c>
      <c r="H459" s="510" t="str">
        <f>IFERROR(VLOOKUP(G459,'Cadastro de assessores'!A:B,2,FALSE),"Não Cadastrado")</f>
        <v>17679</v>
      </c>
      <c r="I459" s="510"/>
      <c r="J459" s="51" t="s">
        <v>3796</v>
      </c>
      <c r="K459" s="632" t="s">
        <v>147</v>
      </c>
      <c r="L459" s="520" t="s">
        <v>2577</v>
      </c>
      <c r="M459" s="629" t="s">
        <v>4168</v>
      </c>
      <c r="N459" s="520"/>
      <c r="O459" s="520" t="s">
        <v>3801</v>
      </c>
      <c r="P459" s="602">
        <v>0.015</v>
      </c>
      <c r="Q459" s="609"/>
      <c r="R459" s="603"/>
      <c r="S459" s="520" t="str">
        <f t="shared" si="49"/>
        <v/>
      </c>
      <c r="T459" s="520" t="s">
        <v>113</v>
      </c>
      <c r="U459" s="520" t="s">
        <v>4213</v>
      </c>
      <c r="V459" s="520" t="s">
        <v>3647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2577</v>
      </c>
      <c r="AN459" s="448" t="s">
        <v>2577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2543</v>
      </c>
      <c r="BE459" s="448" t="s">
        <v>2543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82" t="s">
        <v>3793</v>
      </c>
      <c r="B460" s="78" t="s">
        <v>5130</v>
      </c>
      <c r="C460" s="562" t="s">
        <v>5131</v>
      </c>
      <c r="D460" s="564">
        <v>5080319.0</v>
      </c>
      <c r="E460" s="510" t="s">
        <v>18</v>
      </c>
      <c r="F460" s="599" t="s">
        <v>19</v>
      </c>
      <c r="G460" s="510" t="s">
        <v>257</v>
      </c>
      <c r="H460" s="599" t="str">
        <f>IFERROR(VLOOKUP(G460,'Cadastro de assessores'!A:B,2,FALSE),"Não Cadastrado")</f>
        <v>18009</v>
      </c>
      <c r="I460" s="599"/>
      <c r="J460" s="51" t="s">
        <v>3796</v>
      </c>
      <c r="K460" s="632" t="s">
        <v>111</v>
      </c>
      <c r="L460" s="600">
        <v>44298.0</v>
      </c>
      <c r="M460" s="600">
        <v>44298.0</v>
      </c>
      <c r="N460" s="520"/>
      <c r="O460" s="520" t="s">
        <v>3801</v>
      </c>
      <c r="P460" s="602">
        <v>0.015</v>
      </c>
      <c r="Q460" s="223" t="s">
        <v>4484</v>
      </c>
      <c r="R460" s="603"/>
      <c r="S460" s="520" t="str">
        <f t="shared" si="49"/>
        <v/>
      </c>
      <c r="T460" s="520" t="s">
        <v>113</v>
      </c>
      <c r="U460" s="520" t="s">
        <v>2596</v>
      </c>
      <c r="V460" s="520" t="s">
        <v>60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82" t="s">
        <v>3793</v>
      </c>
      <c r="B461" s="78" t="s">
        <v>2167</v>
      </c>
      <c r="C461" s="634" t="s">
        <v>2165</v>
      </c>
      <c r="D461" s="616">
        <v>7336791.0</v>
      </c>
      <c r="E461" s="510" t="s">
        <v>18</v>
      </c>
      <c r="F461" s="599" t="s">
        <v>19</v>
      </c>
      <c r="G461" s="616" t="s">
        <v>214</v>
      </c>
      <c r="H461" s="599" t="str">
        <f>IFERROR(VLOOKUP(G461,'Cadastro de assessores'!A:B,2,FALSE),"Não Cadastrado")</f>
        <v>17831</v>
      </c>
      <c r="I461" s="599"/>
      <c r="J461" s="51" t="s">
        <v>3796</v>
      </c>
      <c r="K461" s="520" t="s">
        <v>111</v>
      </c>
      <c r="L461" s="601">
        <v>44543.0</v>
      </c>
      <c r="M461" s="601">
        <v>44544.0</v>
      </c>
      <c r="N461" s="616"/>
      <c r="O461" s="616" t="s">
        <v>3809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113</v>
      </c>
      <c r="U461" s="564" t="s">
        <v>2818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82" t="s">
        <v>3793</v>
      </c>
      <c r="B462" s="78" t="s">
        <v>5132</v>
      </c>
      <c r="C462" s="606" t="s">
        <v>5133</v>
      </c>
      <c r="D462" s="520">
        <v>4486837.0</v>
      </c>
      <c r="E462" s="520" t="s">
        <v>18</v>
      </c>
      <c r="F462" s="520" t="s">
        <v>29</v>
      </c>
      <c r="G462" s="520" t="s">
        <v>3800</v>
      </c>
      <c r="H462" s="520" t="str">
        <f>IFERROR(VLOOKUP(G462,'Cadastro de assessores'!A:B,2,FALSE),"Não Cadastrado")</f>
        <v>17679</v>
      </c>
      <c r="I462" s="520"/>
      <c r="J462" s="51" t="s">
        <v>186</v>
      </c>
      <c r="K462" s="520" t="s">
        <v>2540</v>
      </c>
      <c r="L462" s="607">
        <v>44148.0</v>
      </c>
      <c r="M462" s="607">
        <v>44148.0</v>
      </c>
      <c r="N462" s="608">
        <v>44425.0</v>
      </c>
      <c r="O462" s="520" t="s">
        <v>3801</v>
      </c>
      <c r="P462" s="602">
        <v>0.015</v>
      </c>
      <c r="Q462" s="609" t="s">
        <v>5134</v>
      </c>
      <c r="R462" s="603"/>
      <c r="S462" s="520" t="str">
        <f t="shared" si="49"/>
        <v>Não Qualificado</v>
      </c>
      <c r="T462" s="520" t="s">
        <v>113</v>
      </c>
      <c r="U462" s="520" t="s">
        <v>2652</v>
      </c>
      <c r="V462" s="520" t="s">
        <v>29</v>
      </c>
      <c r="W462" s="604" t="s">
        <v>3803</v>
      </c>
      <c r="X462" s="604" t="s">
        <v>3803</v>
      </c>
      <c r="Y462" s="604" t="s">
        <v>3803</v>
      </c>
      <c r="Z462" s="604" t="s">
        <v>3803</v>
      </c>
      <c r="AA462" s="604" t="s">
        <v>3803</v>
      </c>
      <c r="AB462" s="604" t="s">
        <v>3803</v>
      </c>
      <c r="AC462" s="604" t="s">
        <v>3803</v>
      </c>
      <c r="AD462" s="604" t="s">
        <v>3803</v>
      </c>
      <c r="AE462" s="604" t="s">
        <v>3803</v>
      </c>
      <c r="AF462" s="604" t="s">
        <v>3803</v>
      </c>
      <c r="AG462" s="604" t="s">
        <v>3803</v>
      </c>
      <c r="AH462" s="604" t="s">
        <v>3803</v>
      </c>
      <c r="AI462" s="604" t="s">
        <v>3803</v>
      </c>
      <c r="AJ462" s="604" t="s">
        <v>5135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2543</v>
      </c>
      <c r="BE462" s="448" t="s">
        <v>2543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82" t="s">
        <v>3793</v>
      </c>
      <c r="B463" s="78" t="s">
        <v>2178</v>
      </c>
      <c r="C463" s="562" t="s">
        <v>5136</v>
      </c>
      <c r="D463" s="564">
        <v>7518857.0</v>
      </c>
      <c r="E463" s="510" t="s">
        <v>18</v>
      </c>
      <c r="F463" s="599" t="s">
        <v>29</v>
      </c>
      <c r="G463" s="599" t="s">
        <v>295</v>
      </c>
      <c r="H463" s="520">
        <f>IFERROR(VLOOKUP(G463,'Cadastro de assessores'!A:B,2,FALSE),"Não Cadastrado")</f>
        <v>12359</v>
      </c>
      <c r="I463" s="520"/>
      <c r="J463" s="51" t="s">
        <v>3796</v>
      </c>
      <c r="K463" s="520" t="s">
        <v>111</v>
      </c>
      <c r="L463" s="600">
        <v>44791.0</v>
      </c>
      <c r="M463" s="600">
        <v>44792.0</v>
      </c>
      <c r="N463" s="564"/>
      <c r="O463" s="564" t="s">
        <v>3809</v>
      </c>
      <c r="P463" s="602">
        <v>0.012</v>
      </c>
      <c r="Q463" s="642" t="s">
        <v>4383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82" t="s">
        <v>3793</v>
      </c>
      <c r="B464" s="78" t="s">
        <v>2192</v>
      </c>
      <c r="C464" s="562" t="s">
        <v>2189</v>
      </c>
      <c r="D464" s="564">
        <v>5648950.0</v>
      </c>
      <c r="E464" s="510" t="s">
        <v>18</v>
      </c>
      <c r="F464" s="599" t="s">
        <v>29</v>
      </c>
      <c r="G464" s="599" t="s">
        <v>2191</v>
      </c>
      <c r="H464" s="599" t="str">
        <f>IFERROR(VLOOKUP(G464,'Cadastro de assessores'!A:B,2,FALSE),"Não Cadastrado")</f>
        <v>18256</v>
      </c>
      <c r="I464" s="599"/>
      <c r="J464" s="51" t="s">
        <v>3796</v>
      </c>
      <c r="K464" s="520" t="s">
        <v>111</v>
      </c>
      <c r="L464" s="600">
        <v>44365.0</v>
      </c>
      <c r="M464" s="600">
        <v>44365.0</v>
      </c>
      <c r="N464" s="564"/>
      <c r="O464" s="564" t="s">
        <v>3797</v>
      </c>
      <c r="P464" s="602">
        <v>0.019</v>
      </c>
      <c r="Q464" s="223" t="s">
        <v>3876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113</v>
      </c>
      <c r="U464" s="564" t="s">
        <v>2568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82" t="s">
        <v>3793</v>
      </c>
      <c r="B465" s="78" t="s">
        <v>5137</v>
      </c>
      <c r="C465" s="562" t="s">
        <v>5138</v>
      </c>
      <c r="D465" s="564">
        <v>6320705.0</v>
      </c>
      <c r="E465" s="510" t="s">
        <v>56</v>
      </c>
      <c r="F465" s="599" t="s">
        <v>29</v>
      </c>
      <c r="G465" s="599" t="s">
        <v>3846</v>
      </c>
      <c r="H465" s="599" t="str">
        <f>IFERROR(VLOOKUP(G465,'Cadastro de assessores'!A:B,2,FALSE),"Não Cadastrado")</f>
        <v>12624</v>
      </c>
      <c r="I465" s="599"/>
      <c r="J465" s="51" t="s">
        <v>3796</v>
      </c>
      <c r="K465" s="520" t="s">
        <v>111</v>
      </c>
      <c r="L465" s="600">
        <v>44421.0</v>
      </c>
      <c r="M465" s="600">
        <v>44421.0</v>
      </c>
      <c r="N465" s="564"/>
      <c r="O465" s="564" t="s">
        <v>3813</v>
      </c>
      <c r="P465" s="602">
        <v>0.025</v>
      </c>
      <c r="Q465" s="223"/>
      <c r="R465" s="603"/>
      <c r="S465" s="520" t="str">
        <f t="shared" si="50"/>
        <v/>
      </c>
      <c r="T465" s="520" t="s">
        <v>113</v>
      </c>
      <c r="U465" s="520" t="s">
        <v>2557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82" t="s">
        <v>3793</v>
      </c>
      <c r="B466" s="78" t="s">
        <v>2198</v>
      </c>
      <c r="C466" s="562" t="s">
        <v>5139</v>
      </c>
      <c r="D466" s="553">
        <v>7263623.0</v>
      </c>
      <c r="E466" s="510" t="s">
        <v>18</v>
      </c>
      <c r="F466" s="599" t="s">
        <v>29</v>
      </c>
      <c r="G466" s="616" t="s">
        <v>167</v>
      </c>
      <c r="H466" s="599">
        <f>IFERROR(VLOOKUP(G466,'Cadastro de assessores'!A:B,2,FALSE),"Não Cadastrado")</f>
        <v>12344</v>
      </c>
      <c r="I466" s="599"/>
      <c r="J466" s="51" t="s">
        <v>3796</v>
      </c>
      <c r="K466" s="632" t="s">
        <v>147</v>
      </c>
      <c r="L466" s="520" t="s">
        <v>2577</v>
      </c>
      <c r="M466" s="629" t="s">
        <v>4168</v>
      </c>
      <c r="N466" s="616"/>
      <c r="O466" s="616" t="s">
        <v>3813</v>
      </c>
      <c r="P466" s="602">
        <v>0.025</v>
      </c>
      <c r="Q466" s="690" t="s">
        <v>5140</v>
      </c>
      <c r="R466" s="603"/>
      <c r="S466" s="520" t="str">
        <f t="shared" si="50"/>
        <v>Não Qualificado</v>
      </c>
      <c r="T466" s="520" t="s">
        <v>113</v>
      </c>
      <c r="U466" s="520" t="s">
        <v>2557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2543</v>
      </c>
      <c r="BE466" s="448" t="s">
        <v>2543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82" t="s">
        <v>3793</v>
      </c>
      <c r="B467" s="78" t="s">
        <v>2198</v>
      </c>
      <c r="C467" s="562" t="s">
        <v>5139</v>
      </c>
      <c r="D467" s="564">
        <v>2004579.0</v>
      </c>
      <c r="E467" s="510" t="s">
        <v>18</v>
      </c>
      <c r="F467" s="599" t="s">
        <v>29</v>
      </c>
      <c r="G467" s="616" t="s">
        <v>167</v>
      </c>
      <c r="H467" s="599">
        <f>IFERROR(VLOOKUP(G467,'Cadastro de assessores'!A:B,2,FALSE),"Não Cadastrado")</f>
        <v>12344</v>
      </c>
      <c r="I467" s="599"/>
      <c r="J467" s="46" t="s">
        <v>111</v>
      </c>
      <c r="K467" s="520" t="s">
        <v>111</v>
      </c>
      <c r="L467" s="600">
        <v>44557.0</v>
      </c>
      <c r="M467" s="600">
        <v>44557.0</v>
      </c>
      <c r="N467" s="616"/>
      <c r="O467" s="616" t="s">
        <v>3807</v>
      </c>
      <c r="P467" s="602">
        <v>0.007</v>
      </c>
      <c r="Q467" s="690" t="s">
        <v>5140</v>
      </c>
      <c r="R467" s="603"/>
      <c r="S467" s="520" t="str">
        <f t="shared" si="50"/>
        <v>Não Qualificado</v>
      </c>
      <c r="T467" s="520" t="s">
        <v>113</v>
      </c>
      <c r="U467" s="520" t="s">
        <v>2557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82" t="s">
        <v>3793</v>
      </c>
      <c r="B468" s="78" t="s">
        <v>5141</v>
      </c>
      <c r="C468" s="562" t="s">
        <v>5142</v>
      </c>
      <c r="D468" s="564">
        <v>4841428.0</v>
      </c>
      <c r="E468" s="510" t="s">
        <v>18</v>
      </c>
      <c r="F468" s="599" t="s">
        <v>29</v>
      </c>
      <c r="G468" s="599" t="s">
        <v>2907</v>
      </c>
      <c r="H468" s="599" t="str">
        <f>IFERROR(VLOOKUP(G468,'Cadastro de assessores'!A:B,2,FALSE),"Não Cadastrado")</f>
        <v>13444</v>
      </c>
      <c r="I468" s="599"/>
      <c r="J468" s="51" t="s">
        <v>3796</v>
      </c>
      <c r="K468" s="520" t="s">
        <v>111</v>
      </c>
      <c r="L468" s="600">
        <v>44370.0</v>
      </c>
      <c r="M468" s="600">
        <v>44372.0</v>
      </c>
      <c r="N468" s="564"/>
      <c r="O468" s="564" t="s">
        <v>4010</v>
      </c>
      <c r="P468" s="602">
        <v>0.02</v>
      </c>
      <c r="Q468" s="223"/>
      <c r="R468" s="603"/>
      <c r="S468" s="520" t="str">
        <f t="shared" si="50"/>
        <v/>
      </c>
      <c r="T468" s="520" t="s">
        <v>113</v>
      </c>
      <c r="U468" s="564" t="s">
        <v>4011</v>
      </c>
      <c r="V468" s="564" t="s">
        <v>46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82" t="s">
        <v>3793</v>
      </c>
      <c r="B469" s="78" t="s">
        <v>5143</v>
      </c>
      <c r="C469" s="606" t="s">
        <v>5144</v>
      </c>
      <c r="D469" s="520">
        <v>4681272.0</v>
      </c>
      <c r="E469" s="510" t="s">
        <v>56</v>
      </c>
      <c r="F469" s="510" t="s">
        <v>29</v>
      </c>
      <c r="G469" s="510" t="s">
        <v>3636</v>
      </c>
      <c r="H469" s="510" t="str">
        <f>IFERROR(VLOOKUP(G469,'Cadastro de assessores'!A:B,2,FALSE),"Não Cadastrado")</f>
        <v>14574</v>
      </c>
      <c r="I469" s="510"/>
      <c r="J469" s="51" t="s">
        <v>186</v>
      </c>
      <c r="K469" s="520" t="s">
        <v>111</v>
      </c>
      <c r="L469" s="601">
        <v>44186.0</v>
      </c>
      <c r="M469" s="601">
        <v>44186.0</v>
      </c>
      <c r="N469" s="565">
        <v>44901.0</v>
      </c>
      <c r="O469" s="564" t="s">
        <v>3797</v>
      </c>
      <c r="P469" s="602">
        <v>0.02</v>
      </c>
      <c r="Q469" s="609" t="s">
        <v>5145</v>
      </c>
      <c r="R469" s="603"/>
      <c r="S469" s="520" t="str">
        <f t="shared" si="50"/>
        <v>Não Qualificado</v>
      </c>
      <c r="T469" s="520" t="s">
        <v>113</v>
      </c>
      <c r="U469" s="520" t="s">
        <v>5146</v>
      </c>
      <c r="V469" s="520" t="s">
        <v>5147</v>
      </c>
      <c r="W469" s="604" t="s">
        <v>3803</v>
      </c>
      <c r="X469" s="604" t="s">
        <v>3803</v>
      </c>
      <c r="Y469" s="604" t="s">
        <v>3803</v>
      </c>
      <c r="Z469" s="604" t="s">
        <v>3803</v>
      </c>
      <c r="AA469" s="604" t="s">
        <v>3803</v>
      </c>
      <c r="AB469" s="604" t="s">
        <v>3803</v>
      </c>
      <c r="AC469" s="604" t="s">
        <v>3803</v>
      </c>
      <c r="AD469" s="604" t="s">
        <v>3803</v>
      </c>
      <c r="AE469" s="604" t="s">
        <v>3803</v>
      </c>
      <c r="AF469" s="604" t="s">
        <v>3803</v>
      </c>
      <c r="AG469" s="604" t="s">
        <v>3803</v>
      </c>
      <c r="AH469" s="604" t="s">
        <v>3803</v>
      </c>
      <c r="AI469" s="604" t="s">
        <v>3803</v>
      </c>
      <c r="AJ469" s="604" t="s">
        <v>3803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82" t="s">
        <v>3793</v>
      </c>
      <c r="B470" s="78" t="s">
        <v>2213</v>
      </c>
      <c r="C470" s="562" t="s">
        <v>5148</v>
      </c>
      <c r="D470" s="564">
        <v>3658320.0</v>
      </c>
      <c r="E470" s="510" t="s">
        <v>18</v>
      </c>
      <c r="F470" s="510" t="s">
        <v>29</v>
      </c>
      <c r="G470" s="564" t="s">
        <v>295</v>
      </c>
      <c r="H470" s="564">
        <f>IFERROR(VLOOKUP(G470,'Cadastro de assessores'!A:B,2,FALSE),"Não Cadastrado")</f>
        <v>12359</v>
      </c>
      <c r="I470" s="564"/>
      <c r="J470" s="51" t="s">
        <v>3796</v>
      </c>
      <c r="K470" s="520" t="s">
        <v>111</v>
      </c>
      <c r="L470" s="601">
        <v>44704.0</v>
      </c>
      <c r="M470" s="601">
        <v>44704.0</v>
      </c>
      <c r="N470" s="520"/>
      <c r="O470" s="520" t="s">
        <v>3809</v>
      </c>
      <c r="P470" s="602">
        <v>0.012</v>
      </c>
      <c r="Q470" s="642" t="s">
        <v>4383</v>
      </c>
      <c r="R470" s="603"/>
      <c r="S470" s="520"/>
      <c r="T470" s="520" t="s">
        <v>113</v>
      </c>
      <c r="U470" s="520" t="s">
        <v>2568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82" t="s">
        <v>3793</v>
      </c>
      <c r="B471" s="78" t="s">
        <v>2219</v>
      </c>
      <c r="C471" s="606" t="s">
        <v>2217</v>
      </c>
      <c r="D471" s="520">
        <v>4559307.0</v>
      </c>
      <c r="E471" s="510" t="s">
        <v>56</v>
      </c>
      <c r="F471" s="510" t="s">
        <v>29</v>
      </c>
      <c r="G471" s="510" t="s">
        <v>3860</v>
      </c>
      <c r="H471" s="510" t="str">
        <f>IFERROR(VLOOKUP(G471,'Cadastro de assessores'!A:B,2,FALSE),"Não Cadastrado")</f>
        <v>1298</v>
      </c>
      <c r="I471" s="510"/>
      <c r="J471" s="51" t="s">
        <v>3796</v>
      </c>
      <c r="K471" s="520" t="s">
        <v>111</v>
      </c>
      <c r="L471" s="601">
        <v>44151.0</v>
      </c>
      <c r="M471" s="601">
        <v>44151.0</v>
      </c>
      <c r="N471" s="520"/>
      <c r="O471" s="520" t="s">
        <v>3801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113</v>
      </c>
      <c r="U471" s="520" t="s">
        <v>2600</v>
      </c>
      <c r="V471" s="520" t="s">
        <v>29</v>
      </c>
      <c r="W471" s="604" t="s">
        <v>3803</v>
      </c>
      <c r="X471" s="604" t="s">
        <v>3803</v>
      </c>
      <c r="Y471" s="604" t="s">
        <v>3803</v>
      </c>
      <c r="Z471" s="604" t="s">
        <v>3803</v>
      </c>
      <c r="AA471" s="604" t="s">
        <v>3803</v>
      </c>
      <c r="AB471" s="604" t="s">
        <v>3803</v>
      </c>
      <c r="AC471" s="604" t="s">
        <v>3803</v>
      </c>
      <c r="AD471" s="604" t="s">
        <v>3803</v>
      </c>
      <c r="AE471" s="604" t="s">
        <v>3803</v>
      </c>
      <c r="AF471" s="604" t="s">
        <v>3803</v>
      </c>
      <c r="AG471" s="604" t="s">
        <v>3803</v>
      </c>
      <c r="AH471" s="604" t="s">
        <v>3803</v>
      </c>
      <c r="AI471" s="604" t="s">
        <v>3803</v>
      </c>
      <c r="AJ471" s="604" t="s">
        <v>5149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82" t="s">
        <v>3793</v>
      </c>
      <c r="B472" s="78" t="s">
        <v>2230</v>
      </c>
      <c r="C472" s="562" t="s">
        <v>2227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1" t="s">
        <v>3796</v>
      </c>
      <c r="K472" s="520" t="s">
        <v>111</v>
      </c>
      <c r="L472" s="601">
        <v>44784.0</v>
      </c>
      <c r="M472" s="601">
        <v>44784.0</v>
      </c>
      <c r="N472" s="520"/>
      <c r="O472" s="520" t="s">
        <v>3809</v>
      </c>
      <c r="P472" s="602">
        <v>0.012</v>
      </c>
      <c r="Q472" s="609" t="s">
        <v>5150</v>
      </c>
      <c r="R472" s="603"/>
      <c r="S472" s="520"/>
      <c r="T472" s="520"/>
      <c r="U472" s="520"/>
      <c r="V472" s="520" t="s">
        <v>46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82" t="s">
        <v>3793</v>
      </c>
      <c r="B473" s="78" t="s">
        <v>5151</v>
      </c>
      <c r="C473" s="606" t="s">
        <v>5152</v>
      </c>
      <c r="D473" s="520">
        <v>2645505.0</v>
      </c>
      <c r="E473" s="520" t="s">
        <v>2526</v>
      </c>
      <c r="F473" s="520" t="s">
        <v>29</v>
      </c>
      <c r="G473" s="520" t="s">
        <v>2526</v>
      </c>
      <c r="H473" s="520" t="str">
        <f>IFERROR(VLOOKUP(G473,'Cadastro de assessores'!A:B,2,FALSE),"Não Cadastrado")</f>
        <v>18986</v>
      </c>
      <c r="I473" s="520"/>
      <c r="J473" s="51" t="s">
        <v>186</v>
      </c>
      <c r="K473" s="520" t="s">
        <v>2540</v>
      </c>
      <c r="L473" s="608">
        <v>43684.0</v>
      </c>
      <c r="M473" s="608">
        <v>43684.0</v>
      </c>
      <c r="N473" s="608">
        <v>43924.0</v>
      </c>
      <c r="O473" s="520" t="s">
        <v>3801</v>
      </c>
      <c r="P473" s="602">
        <v>0.01</v>
      </c>
      <c r="Q473" s="609" t="s">
        <v>5153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113</v>
      </c>
      <c r="U473" s="520" t="s">
        <v>2579</v>
      </c>
      <c r="V473" s="520" t="s">
        <v>29</v>
      </c>
      <c r="W473" s="604" t="s">
        <v>5154</v>
      </c>
      <c r="X473" s="604"/>
      <c r="Y473" s="604" t="s">
        <v>5155</v>
      </c>
      <c r="Z473" s="604" t="s">
        <v>5156</v>
      </c>
      <c r="AA473" s="604" t="s">
        <v>5157</v>
      </c>
      <c r="AB473" s="604" t="s">
        <v>5158</v>
      </c>
      <c r="AC473" s="604" t="s">
        <v>3803</v>
      </c>
      <c r="AD473" s="604" t="s">
        <v>3803</v>
      </c>
      <c r="AE473" s="604" t="s">
        <v>3803</v>
      </c>
      <c r="AF473" s="604" t="s">
        <v>3803</v>
      </c>
      <c r="AG473" s="604" t="s">
        <v>3803</v>
      </c>
      <c r="AH473" s="604"/>
      <c r="AI473" s="604" t="s">
        <v>3803</v>
      </c>
      <c r="AJ473" s="604"/>
      <c r="AK473" s="448"/>
      <c r="AL473" s="448"/>
      <c r="AM473" s="448" t="s">
        <v>2577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2543</v>
      </c>
      <c r="BE473" s="448" t="s">
        <v>2543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82" t="s">
        <v>3793</v>
      </c>
      <c r="B474" s="78" t="s">
        <v>5159</v>
      </c>
      <c r="C474" s="606" t="s">
        <v>5160</v>
      </c>
      <c r="D474" s="520">
        <v>2289902.0</v>
      </c>
      <c r="E474" s="520" t="s">
        <v>18</v>
      </c>
      <c r="F474" s="520" t="s">
        <v>19</v>
      </c>
      <c r="G474" s="520" t="s">
        <v>83</v>
      </c>
      <c r="H474" s="520">
        <v>18890.0</v>
      </c>
      <c r="I474" s="520"/>
      <c r="J474" s="51" t="s">
        <v>3796</v>
      </c>
      <c r="K474" s="520" t="s">
        <v>147</v>
      </c>
      <c r="L474" s="520" t="s">
        <v>2577</v>
      </c>
      <c r="M474" s="608"/>
      <c r="N474" s="608"/>
      <c r="O474" s="520" t="s">
        <v>3809</v>
      </c>
      <c r="P474" s="602">
        <v>0.012</v>
      </c>
      <c r="Q474" s="609" t="s">
        <v>5161</v>
      </c>
      <c r="R474" s="603"/>
      <c r="S474" s="520"/>
      <c r="T474" s="520" t="s">
        <v>113</v>
      </c>
      <c r="U474" s="520" t="s">
        <v>5162</v>
      </c>
      <c r="V474" s="520" t="s">
        <v>5163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2543</v>
      </c>
      <c r="BE474" s="448" t="s">
        <v>2543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82" t="s">
        <v>3793</v>
      </c>
      <c r="B475" s="78" t="s">
        <v>5164</v>
      </c>
      <c r="C475" s="606" t="s">
        <v>5165</v>
      </c>
      <c r="D475" s="520">
        <v>4837403.0</v>
      </c>
      <c r="E475" s="520" t="s">
        <v>56</v>
      </c>
      <c r="F475" s="520" t="s">
        <v>29</v>
      </c>
      <c r="G475" s="520" t="s">
        <v>4048</v>
      </c>
      <c r="H475" s="520" t="str">
        <f>IFERROR(VLOOKUP(G475,'Cadastro de assessores'!A:B,2,FALSE),"Não Cadastrado")</f>
        <v>19634</v>
      </c>
      <c r="I475" s="520"/>
      <c r="J475" s="51" t="s">
        <v>186</v>
      </c>
      <c r="K475" s="520" t="s">
        <v>2540</v>
      </c>
      <c r="L475" s="608">
        <v>44250.0</v>
      </c>
      <c r="M475" s="608">
        <v>44250.0</v>
      </c>
      <c r="N475" s="565">
        <v>44452.0</v>
      </c>
      <c r="O475" s="564" t="s">
        <v>3842</v>
      </c>
      <c r="P475" s="602">
        <v>0.008</v>
      </c>
      <c r="Q475" s="609" t="s">
        <v>5083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113</v>
      </c>
      <c r="U475" s="520" t="s">
        <v>2579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2543</v>
      </c>
      <c r="BE475" s="448" t="s">
        <v>2543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82" t="s">
        <v>3793</v>
      </c>
      <c r="B476" s="78" t="s">
        <v>2233</v>
      </c>
      <c r="C476" s="606" t="s">
        <v>2231</v>
      </c>
      <c r="D476" s="520">
        <v>4903270.0</v>
      </c>
      <c r="E476" s="510" t="s">
        <v>56</v>
      </c>
      <c r="F476" s="510" t="s">
        <v>29</v>
      </c>
      <c r="G476" s="510" t="s">
        <v>167</v>
      </c>
      <c r="H476" s="510">
        <f>IFERROR(VLOOKUP(G476,'Cadastro de assessores'!A:B,2,FALSE),"Não Cadastrado")</f>
        <v>12344</v>
      </c>
      <c r="I476" s="510"/>
      <c r="J476" s="51" t="s">
        <v>3796</v>
      </c>
      <c r="K476" s="510" t="s">
        <v>111</v>
      </c>
      <c r="L476" s="600">
        <v>44257.0</v>
      </c>
      <c r="M476" s="600">
        <v>44257.0</v>
      </c>
      <c r="N476" s="564"/>
      <c r="O476" s="564" t="s">
        <v>3797</v>
      </c>
      <c r="P476" s="602">
        <v>0.02</v>
      </c>
      <c r="Q476" s="609" t="s">
        <v>5166</v>
      </c>
      <c r="R476" s="603"/>
      <c r="S476" s="520" t="str">
        <f t="shared" si="51"/>
        <v>Não Qualificado</v>
      </c>
      <c r="T476" s="520" t="s">
        <v>113</v>
      </c>
      <c r="U476" s="520" t="s">
        <v>2918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82" t="s">
        <v>3793</v>
      </c>
      <c r="B477" s="78" t="s">
        <v>5167</v>
      </c>
      <c r="C477" s="606" t="s">
        <v>5168</v>
      </c>
      <c r="D477" s="520">
        <v>2405046.0</v>
      </c>
      <c r="E477" s="520" t="s">
        <v>18</v>
      </c>
      <c r="F477" s="520" t="s">
        <v>29</v>
      </c>
      <c r="G477" s="520" t="s">
        <v>5169</v>
      </c>
      <c r="H477" s="520" t="str">
        <f>IFERROR(VLOOKUP(G477,'Cadastro de assessores'!A:B,2,FALSE),"Não Cadastrado")</f>
        <v>14320</v>
      </c>
      <c r="I477" s="520"/>
      <c r="J477" s="51" t="s">
        <v>186</v>
      </c>
      <c r="K477" s="520" t="s">
        <v>2540</v>
      </c>
      <c r="L477" s="608">
        <v>43777.0</v>
      </c>
      <c r="M477" s="608">
        <v>43777.0</v>
      </c>
      <c r="N477" s="668">
        <v>44105.0</v>
      </c>
      <c r="O477" s="520" t="s">
        <v>4593</v>
      </c>
      <c r="P477" s="602">
        <v>0.02</v>
      </c>
      <c r="Q477" s="609" t="s">
        <v>5170</v>
      </c>
      <c r="R477" s="603"/>
      <c r="S477" s="520" t="str">
        <f t="shared" si="51"/>
        <v/>
      </c>
      <c r="T477" s="520" t="s">
        <v>113</v>
      </c>
      <c r="U477" s="520" t="s">
        <v>3463</v>
      </c>
      <c r="V477" s="520" t="s">
        <v>29</v>
      </c>
      <c r="W477" s="604" t="s">
        <v>5171</v>
      </c>
      <c r="X477" s="604"/>
      <c r="Y477" s="604" t="s">
        <v>5172</v>
      </c>
      <c r="Z477" s="604" t="s">
        <v>5173</v>
      </c>
      <c r="AA477" s="604" t="s">
        <v>5174</v>
      </c>
      <c r="AB477" s="604" t="s">
        <v>5175</v>
      </c>
      <c r="AC477" s="604" t="s">
        <v>5176</v>
      </c>
      <c r="AD477" s="604" t="s">
        <v>5177</v>
      </c>
      <c r="AE477" s="604" t="s">
        <v>5178</v>
      </c>
      <c r="AF477" s="604" t="s">
        <v>5179</v>
      </c>
      <c r="AG477" s="604" t="s">
        <v>5180</v>
      </c>
      <c r="AH477" s="604" t="s">
        <v>5181</v>
      </c>
      <c r="AI477" s="604" t="s">
        <v>5182</v>
      </c>
      <c r="AJ477" s="604"/>
      <c r="AK477" s="448"/>
      <c r="AL477" s="448"/>
      <c r="AM477" s="448" t="s">
        <v>2577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2543</v>
      </c>
      <c r="BE477" s="448" t="s">
        <v>2543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82" t="s">
        <v>3793</v>
      </c>
      <c r="B478" s="78" t="s">
        <v>5183</v>
      </c>
      <c r="C478" s="562" t="s">
        <v>5184</v>
      </c>
      <c r="D478" s="564">
        <v>4460007.0</v>
      </c>
      <c r="E478" s="510" t="s">
        <v>18</v>
      </c>
      <c r="F478" s="599" t="s">
        <v>29</v>
      </c>
      <c r="G478" s="599" t="s">
        <v>2907</v>
      </c>
      <c r="H478" s="599" t="str">
        <f>IFERROR(VLOOKUP(G478,'Cadastro de assessores'!A:B,2,FALSE),"Não Cadastrado")</f>
        <v>13444</v>
      </c>
      <c r="I478" s="599"/>
      <c r="J478" s="51" t="s">
        <v>3796</v>
      </c>
      <c r="K478" s="510" t="s">
        <v>111</v>
      </c>
      <c r="L478" s="600">
        <v>44372.0</v>
      </c>
      <c r="M478" s="600">
        <v>44372.0</v>
      </c>
      <c r="N478" s="564"/>
      <c r="O478" s="564" t="s">
        <v>4010</v>
      </c>
      <c r="P478" s="602">
        <v>0.02</v>
      </c>
      <c r="Q478" s="223"/>
      <c r="R478" s="603"/>
      <c r="S478" s="520" t="str">
        <f t="shared" si="51"/>
        <v>Não Qualificado</v>
      </c>
      <c r="T478" s="564" t="s">
        <v>365</v>
      </c>
      <c r="U478" s="564" t="s">
        <v>4011</v>
      </c>
      <c r="V478" s="564" t="s">
        <v>46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82" t="s">
        <v>3793</v>
      </c>
      <c r="B479" s="78" t="s">
        <v>2239</v>
      </c>
      <c r="C479" s="562" t="s">
        <v>5185</v>
      </c>
      <c r="D479" s="564">
        <v>8419053.0</v>
      </c>
      <c r="E479" s="510" t="s">
        <v>18</v>
      </c>
      <c r="F479" s="510" t="s">
        <v>19</v>
      </c>
      <c r="G479" s="564" t="s">
        <v>214</v>
      </c>
      <c r="H479" s="564" t="str">
        <f>IFERROR(VLOOKUP(G479,'Cadastro de assessores'!A:B,2,FALSE),"Não Cadastrado")</f>
        <v>17831</v>
      </c>
      <c r="I479" s="564"/>
      <c r="J479" s="51" t="s">
        <v>3796</v>
      </c>
      <c r="K479" s="632" t="s">
        <v>147</v>
      </c>
      <c r="L479" s="520" t="s">
        <v>2577</v>
      </c>
      <c r="M479" s="629" t="s">
        <v>4168</v>
      </c>
      <c r="N479" s="564"/>
      <c r="O479" s="564" t="s">
        <v>3809</v>
      </c>
      <c r="P479" s="602">
        <v>0.012</v>
      </c>
      <c r="Q479" s="609"/>
      <c r="R479" s="603"/>
      <c r="S479" s="520"/>
      <c r="T479" s="520" t="s">
        <v>113</v>
      </c>
      <c r="U479" s="520" t="s">
        <v>2629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2543</v>
      </c>
      <c r="BE479" s="448" t="s">
        <v>2543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82" t="s">
        <v>3793</v>
      </c>
      <c r="B480" s="78" t="s">
        <v>5186</v>
      </c>
      <c r="C480" s="606" t="s">
        <v>5187</v>
      </c>
      <c r="D480" s="564">
        <v>8419053.0</v>
      </c>
      <c r="E480" s="520" t="s">
        <v>18</v>
      </c>
      <c r="F480" s="520" t="s">
        <v>29</v>
      </c>
      <c r="G480" s="520" t="s">
        <v>3800</v>
      </c>
      <c r="H480" s="520" t="str">
        <f>IFERROR(VLOOKUP(G480,'Cadastro de assessores'!A:B,2,FALSE),"Não Cadastrado")</f>
        <v>17679</v>
      </c>
      <c r="I480" s="520"/>
      <c r="J480" s="51" t="s">
        <v>186</v>
      </c>
      <c r="K480" s="520" t="s">
        <v>2540</v>
      </c>
      <c r="L480" s="608">
        <v>44272.0</v>
      </c>
      <c r="M480" s="608">
        <v>44272.0</v>
      </c>
      <c r="N480" s="607">
        <v>44498.0</v>
      </c>
      <c r="O480" s="520" t="s">
        <v>3809</v>
      </c>
      <c r="P480" s="602">
        <v>0.012</v>
      </c>
      <c r="Q480" s="609" t="s">
        <v>5188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113</v>
      </c>
      <c r="U480" s="520" t="s">
        <v>2542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2543</v>
      </c>
      <c r="BE480" s="448" t="s">
        <v>2543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82" t="s">
        <v>3793</v>
      </c>
      <c r="B481" s="78" t="s">
        <v>5186</v>
      </c>
      <c r="C481" s="606" t="s">
        <v>5187</v>
      </c>
      <c r="D481" s="520">
        <v>4951699.0</v>
      </c>
      <c r="E481" s="520" t="s">
        <v>18</v>
      </c>
      <c r="F481" s="520" t="s">
        <v>29</v>
      </c>
      <c r="G481" s="520" t="s">
        <v>5189</v>
      </c>
      <c r="H481" s="520" t="str">
        <f>IFERROR(VLOOKUP(G481,'Cadastro de assessores'!A:B,2,FALSE),"Não Cadastrado")</f>
        <v>12305</v>
      </c>
      <c r="I481" s="520"/>
      <c r="J481" s="51" t="s">
        <v>186</v>
      </c>
      <c r="K481" s="520" t="s">
        <v>2540</v>
      </c>
      <c r="L481" s="608">
        <v>44271.0</v>
      </c>
      <c r="M481" s="608">
        <v>44271.0</v>
      </c>
      <c r="N481" s="607">
        <v>44498.0</v>
      </c>
      <c r="O481" s="564" t="s">
        <v>3842</v>
      </c>
      <c r="P481" s="602">
        <v>0.008</v>
      </c>
      <c r="Q481" s="609" t="s">
        <v>5188</v>
      </c>
      <c r="R481" s="603"/>
      <c r="S481" s="520" t="str">
        <f t="shared" si="52"/>
        <v>Qualificado</v>
      </c>
      <c r="T481" s="520" t="s">
        <v>113</v>
      </c>
      <c r="U481" s="520" t="s">
        <v>2542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2543</v>
      </c>
      <c r="BE481" s="448" t="s">
        <v>2543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82" t="s">
        <v>3793</v>
      </c>
      <c r="B482" s="78" t="s">
        <v>5190</v>
      </c>
      <c r="C482" s="562" t="s">
        <v>5191</v>
      </c>
      <c r="D482" s="564">
        <v>5900712.0</v>
      </c>
      <c r="E482" s="510" t="s">
        <v>18</v>
      </c>
      <c r="F482" s="599" t="s">
        <v>19</v>
      </c>
      <c r="G482" s="510" t="s">
        <v>257</v>
      </c>
      <c r="H482" s="564" t="str">
        <f>IFERROR(VLOOKUP(G482,'Cadastro de assessores'!A:B,2,FALSE),"Não Cadastrado")</f>
        <v>18009</v>
      </c>
      <c r="I482" s="564"/>
      <c r="J482" s="51" t="s">
        <v>186</v>
      </c>
      <c r="K482" s="510" t="s">
        <v>111</v>
      </c>
      <c r="L482" s="600">
        <v>44386.0</v>
      </c>
      <c r="M482" s="600">
        <v>44390.0</v>
      </c>
      <c r="N482" s="643">
        <v>44895.0</v>
      </c>
      <c r="O482" s="564" t="s">
        <v>3813</v>
      </c>
      <c r="P482" s="602">
        <v>0.025</v>
      </c>
      <c r="Q482" s="223" t="s">
        <v>5192</v>
      </c>
      <c r="R482" s="603"/>
      <c r="S482" s="520" t="str">
        <f t="shared" si="52"/>
        <v>Não Qualificado</v>
      </c>
      <c r="T482" s="520" t="s">
        <v>113</v>
      </c>
      <c r="U482" s="564" t="s">
        <v>2568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82" t="s">
        <v>3793</v>
      </c>
      <c r="B483" s="78" t="s">
        <v>2242</v>
      </c>
      <c r="C483" s="606" t="s">
        <v>2240</v>
      </c>
      <c r="D483" s="520">
        <v>3369465.0</v>
      </c>
      <c r="E483" s="510" t="s">
        <v>18</v>
      </c>
      <c r="F483" s="510" t="s">
        <v>29</v>
      </c>
      <c r="G483" s="510" t="s">
        <v>295</v>
      </c>
      <c r="H483" s="564">
        <f>IFERROR(VLOOKUP(G483,'Cadastro de assessores'!A:B,2,FALSE),"Não Cadastrado")</f>
        <v>12359</v>
      </c>
      <c r="I483" s="564"/>
      <c r="J483" s="46" t="s">
        <v>111</v>
      </c>
      <c r="K483" s="510" t="s">
        <v>111</v>
      </c>
      <c r="L483" s="613">
        <v>44618.0</v>
      </c>
      <c r="M483" s="613">
        <v>44618.0</v>
      </c>
      <c r="N483" s="564"/>
      <c r="O483" s="564" t="s">
        <v>3807</v>
      </c>
      <c r="P483" s="602">
        <v>0.007</v>
      </c>
      <c r="Q483" s="642" t="s">
        <v>4383</v>
      </c>
      <c r="R483" s="603"/>
      <c r="S483" s="520" t="str">
        <f t="shared" si="52"/>
        <v>Não Qualificado</v>
      </c>
      <c r="T483" s="520" t="s">
        <v>113</v>
      </c>
      <c r="U483" s="520" t="s">
        <v>2579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82" t="s">
        <v>3793</v>
      </c>
      <c r="B484" s="78" t="s">
        <v>5193</v>
      </c>
      <c r="C484" s="606" t="s">
        <v>5194</v>
      </c>
      <c r="D484" s="520">
        <v>3730315.0</v>
      </c>
      <c r="E484" s="510" t="s">
        <v>56</v>
      </c>
      <c r="F484" s="510" t="s">
        <v>29</v>
      </c>
      <c r="G484" s="510" t="s">
        <v>4048</v>
      </c>
      <c r="H484" s="564" t="str">
        <f>IFERROR(VLOOKUP(G484,'Cadastro de assessores'!A:B,2,FALSE),"Não Cadastrado")</f>
        <v>19634</v>
      </c>
      <c r="I484" s="564"/>
      <c r="J484" s="51" t="s">
        <v>3796</v>
      </c>
      <c r="K484" s="510" t="s">
        <v>111</v>
      </c>
      <c r="L484" s="600">
        <v>44714.0</v>
      </c>
      <c r="M484" s="600">
        <v>44714.0</v>
      </c>
      <c r="N484" s="564"/>
      <c r="O484" s="564" t="s">
        <v>3809</v>
      </c>
      <c r="P484" s="602">
        <v>0.012</v>
      </c>
      <c r="Q484" s="609" t="s">
        <v>5195</v>
      </c>
      <c r="R484" s="603"/>
      <c r="S484" s="520"/>
      <c r="T484" s="520" t="s">
        <v>365</v>
      </c>
      <c r="U484" s="520" t="s">
        <v>2542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2543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82" t="s">
        <v>3793</v>
      </c>
      <c r="B485" s="78" t="s">
        <v>5196</v>
      </c>
      <c r="C485" s="606" t="s">
        <v>5197</v>
      </c>
      <c r="D485" s="520">
        <v>5371919.0</v>
      </c>
      <c r="E485" s="510" t="s">
        <v>56</v>
      </c>
      <c r="F485" s="510" t="s">
        <v>29</v>
      </c>
      <c r="G485" s="510" t="s">
        <v>4048</v>
      </c>
      <c r="H485" s="564" t="str">
        <f>IFERROR(VLOOKUP(G485,'Cadastro de assessores'!A:B,2,FALSE),"Não Cadastrado")</f>
        <v>19634</v>
      </c>
      <c r="I485" s="564"/>
      <c r="J485" s="51" t="s">
        <v>3796</v>
      </c>
      <c r="K485" s="510" t="s">
        <v>111</v>
      </c>
      <c r="L485" s="600">
        <v>44711.0</v>
      </c>
      <c r="M485" s="600">
        <v>44714.0</v>
      </c>
      <c r="N485" s="564"/>
      <c r="O485" s="564" t="s">
        <v>3809</v>
      </c>
      <c r="P485" s="602">
        <v>0.012</v>
      </c>
      <c r="Q485" s="609" t="s">
        <v>5198</v>
      </c>
      <c r="R485" s="603"/>
      <c r="S485" s="520"/>
      <c r="T485" s="520" t="s">
        <v>365</v>
      </c>
      <c r="U485" s="520" t="s">
        <v>2542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2543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82" t="s">
        <v>3793</v>
      </c>
      <c r="B486" s="78" t="s">
        <v>5199</v>
      </c>
      <c r="C486" s="606" t="s">
        <v>5200</v>
      </c>
      <c r="D486" s="520">
        <v>3102597.0</v>
      </c>
      <c r="E486" s="510" t="s">
        <v>18</v>
      </c>
      <c r="F486" s="510" t="s">
        <v>29</v>
      </c>
      <c r="G486" s="510" t="s">
        <v>295</v>
      </c>
      <c r="H486" s="510">
        <f>IFERROR(VLOOKUP(G486,'Cadastro de assessores'!A:B,2,FALSE),"Não Cadastrado")</f>
        <v>12359</v>
      </c>
      <c r="I486" s="510"/>
      <c r="J486" s="51" t="s">
        <v>3796</v>
      </c>
      <c r="K486" s="510" t="s">
        <v>111</v>
      </c>
      <c r="L486" s="600">
        <v>44249.0</v>
      </c>
      <c r="M486" s="600">
        <v>44249.0</v>
      </c>
      <c r="N486" s="564"/>
      <c r="O486" s="564" t="s">
        <v>3797</v>
      </c>
      <c r="P486" s="602">
        <v>0.02</v>
      </c>
      <c r="Q486" s="609" t="s">
        <v>3897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113</v>
      </c>
      <c r="U486" s="520" t="s">
        <v>2600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82" t="s">
        <v>3793</v>
      </c>
      <c r="B487" s="78" t="s">
        <v>3722</v>
      </c>
      <c r="C487" s="606" t="s">
        <v>5201</v>
      </c>
      <c r="D487" s="520">
        <v>3457906.0</v>
      </c>
      <c r="E487" s="510" t="s">
        <v>18</v>
      </c>
      <c r="F487" s="510" t="s">
        <v>29</v>
      </c>
      <c r="G487" s="510" t="s">
        <v>369</v>
      </c>
      <c r="H487" s="510" t="str">
        <f>IFERROR(VLOOKUP(G487,'Cadastro de assessores'!A:B,2,FALSE),"Não Cadastrado")</f>
        <v>18993</v>
      </c>
      <c r="I487" s="510"/>
      <c r="J487" s="51" t="s">
        <v>3796</v>
      </c>
      <c r="K487" s="510" t="s">
        <v>111</v>
      </c>
      <c r="L487" s="600">
        <v>43693.0</v>
      </c>
      <c r="M487" s="600">
        <v>43693.0</v>
      </c>
      <c r="N487" s="520"/>
      <c r="O487" s="520" t="s">
        <v>5202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113</v>
      </c>
      <c r="U487" s="520" t="s">
        <v>2568</v>
      </c>
      <c r="V487" s="520" t="s">
        <v>29</v>
      </c>
      <c r="W487" s="604" t="s">
        <v>5203</v>
      </c>
      <c r="X487" s="604"/>
      <c r="Y487" s="604" t="s">
        <v>5204</v>
      </c>
      <c r="Z487" s="604" t="s">
        <v>5205</v>
      </c>
      <c r="AA487" s="604" t="s">
        <v>5206</v>
      </c>
      <c r="AB487" s="604" t="s">
        <v>5207</v>
      </c>
      <c r="AC487" s="604" t="s">
        <v>5208</v>
      </c>
      <c r="AD487" s="604" t="s">
        <v>5209</v>
      </c>
      <c r="AE487" s="604" t="s">
        <v>5210</v>
      </c>
      <c r="AF487" s="604" t="s">
        <v>5211</v>
      </c>
      <c r="AG487" s="604" t="s">
        <v>5212</v>
      </c>
      <c r="AH487" s="604" t="s">
        <v>5213</v>
      </c>
      <c r="AI487" s="604" t="s">
        <v>5214</v>
      </c>
      <c r="AJ487" s="604" t="s">
        <v>5215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82" t="s">
        <v>3793</v>
      </c>
      <c r="B488" s="78" t="s">
        <v>5216</v>
      </c>
      <c r="C488" s="634" t="s">
        <v>5217</v>
      </c>
      <c r="D488" s="564">
        <v>5582661.0</v>
      </c>
      <c r="E488" s="510" t="s">
        <v>18</v>
      </c>
      <c r="F488" s="599" t="s">
        <v>19</v>
      </c>
      <c r="G488" s="510" t="s">
        <v>257</v>
      </c>
      <c r="H488" s="510" t="str">
        <f>IFERROR(VLOOKUP(G488,'Cadastro de assessores'!A:B,2,FALSE),"Não Cadastrado")</f>
        <v>18009</v>
      </c>
      <c r="I488" s="510"/>
      <c r="J488" s="51" t="s">
        <v>186</v>
      </c>
      <c r="K488" s="510" t="s">
        <v>111</v>
      </c>
      <c r="L488" s="600">
        <v>44340.0</v>
      </c>
      <c r="M488" s="600">
        <v>44340.0</v>
      </c>
      <c r="N488" s="608">
        <v>44896.0</v>
      </c>
      <c r="O488" s="520" t="s">
        <v>3813</v>
      </c>
      <c r="P488" s="602">
        <v>0.025</v>
      </c>
      <c r="Q488" s="223" t="s">
        <v>5218</v>
      </c>
      <c r="R488" s="603"/>
      <c r="S488" s="520" t="str">
        <f t="shared" si="53"/>
        <v/>
      </c>
      <c r="T488" s="520" t="s">
        <v>113</v>
      </c>
      <c r="U488" s="520" t="s">
        <v>2579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82" t="s">
        <v>3793</v>
      </c>
      <c r="B489" s="78" t="s">
        <v>5219</v>
      </c>
      <c r="C489" s="606" t="s">
        <v>5220</v>
      </c>
      <c r="D489" s="520">
        <v>4484307.0</v>
      </c>
      <c r="E489" s="520" t="s">
        <v>56</v>
      </c>
      <c r="F489" s="520" t="s">
        <v>29</v>
      </c>
      <c r="G489" s="520" t="s">
        <v>5221</v>
      </c>
      <c r="H489" s="520" t="str">
        <f>IFERROR(VLOOKUP(G489,'Cadastro de assessores'!A:B,2,FALSE),"Não Cadastrado")</f>
        <v>18061</v>
      </c>
      <c r="I489" s="520"/>
      <c r="J489" s="51" t="s">
        <v>186</v>
      </c>
      <c r="K489" s="520" t="s">
        <v>2540</v>
      </c>
      <c r="L489" s="608">
        <v>44105.0</v>
      </c>
      <c r="M489" s="608">
        <v>44105.0</v>
      </c>
      <c r="N489" s="607">
        <v>44482.0</v>
      </c>
      <c r="O489" s="520" t="s">
        <v>3813</v>
      </c>
      <c r="P489" s="602">
        <v>0.025</v>
      </c>
      <c r="Q489" s="609" t="s">
        <v>5222</v>
      </c>
      <c r="R489" s="603"/>
      <c r="S489" s="520" t="str">
        <f t="shared" si="53"/>
        <v>Não Qualificado</v>
      </c>
      <c r="T489" s="520" t="s">
        <v>113</v>
      </c>
      <c r="U489" s="520" t="s">
        <v>5223</v>
      </c>
      <c r="V489" s="520" t="s">
        <v>19</v>
      </c>
      <c r="W489" s="604" t="s">
        <v>3803</v>
      </c>
      <c r="X489" s="604" t="s">
        <v>3803</v>
      </c>
      <c r="Y489" s="604" t="s">
        <v>3803</v>
      </c>
      <c r="Z489" s="604" t="s">
        <v>3803</v>
      </c>
      <c r="AA489" s="604" t="s">
        <v>3803</v>
      </c>
      <c r="AB489" s="604" t="s">
        <v>3803</v>
      </c>
      <c r="AC489" s="604" t="s">
        <v>3803</v>
      </c>
      <c r="AD489" s="604" t="s">
        <v>3803</v>
      </c>
      <c r="AE489" s="604" t="s">
        <v>3803</v>
      </c>
      <c r="AF489" s="604" t="s">
        <v>3803</v>
      </c>
      <c r="AG489" s="604" t="s">
        <v>3803</v>
      </c>
      <c r="AH489" s="604" t="s">
        <v>3803</v>
      </c>
      <c r="AI489" s="604" t="s">
        <v>5224</v>
      </c>
      <c r="AJ489" s="604" t="s">
        <v>5225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2543</v>
      </c>
      <c r="BE489" s="448" t="s">
        <v>2543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82" t="s">
        <v>3793</v>
      </c>
      <c r="B490" s="78" t="s">
        <v>3726</v>
      </c>
      <c r="C490" s="606" t="s">
        <v>5226</v>
      </c>
      <c r="D490" s="520">
        <v>4598320.0</v>
      </c>
      <c r="E490" s="510" t="s">
        <v>18</v>
      </c>
      <c r="F490" s="510" t="s">
        <v>29</v>
      </c>
      <c r="G490" s="510" t="s">
        <v>369</v>
      </c>
      <c r="H490" s="510" t="str">
        <f>IFERROR(VLOOKUP(G490,'Cadastro de assessores'!A:B,2,FALSE),"Não Cadastrado")</f>
        <v>18993</v>
      </c>
      <c r="I490" s="510"/>
      <c r="J490" s="51" t="s">
        <v>3796</v>
      </c>
      <c r="K490" s="510" t="s">
        <v>111</v>
      </c>
      <c r="L490" s="601">
        <v>44148.0</v>
      </c>
      <c r="M490" s="601">
        <v>44148.0</v>
      </c>
      <c r="N490" s="520"/>
      <c r="O490" s="520" t="s">
        <v>3813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113</v>
      </c>
      <c r="U490" s="520" t="s">
        <v>2641</v>
      </c>
      <c r="V490" s="520" t="s">
        <v>783</v>
      </c>
      <c r="W490" s="604" t="s">
        <v>3803</v>
      </c>
      <c r="X490" s="604" t="s">
        <v>3803</v>
      </c>
      <c r="Y490" s="604" t="s">
        <v>3803</v>
      </c>
      <c r="Z490" s="604" t="s">
        <v>3803</v>
      </c>
      <c r="AA490" s="604" t="s">
        <v>3803</v>
      </c>
      <c r="AB490" s="604" t="s">
        <v>3803</v>
      </c>
      <c r="AC490" s="604" t="s">
        <v>3803</v>
      </c>
      <c r="AD490" s="604" t="s">
        <v>3803</v>
      </c>
      <c r="AE490" s="604" t="s">
        <v>3803</v>
      </c>
      <c r="AF490" s="604" t="s">
        <v>3803</v>
      </c>
      <c r="AG490" s="604" t="s">
        <v>3803</v>
      </c>
      <c r="AH490" s="604" t="s">
        <v>3803</v>
      </c>
      <c r="AI490" s="604" t="s">
        <v>3803</v>
      </c>
      <c r="AJ490" s="604" t="s">
        <v>5227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82" t="s">
        <v>3793</v>
      </c>
      <c r="B491" s="78" t="s">
        <v>5228</v>
      </c>
      <c r="C491" s="606" t="s">
        <v>5229</v>
      </c>
      <c r="D491" s="520">
        <v>3412436.0</v>
      </c>
      <c r="E491" s="510" t="s">
        <v>2526</v>
      </c>
      <c r="F491" s="510" t="s">
        <v>29</v>
      </c>
      <c r="G491" s="510" t="s">
        <v>2526</v>
      </c>
      <c r="H491" s="510" t="str">
        <f>IFERROR(VLOOKUP(G491,'Cadastro de assessores'!A:B,2,FALSE),"Não Cadastrado")</f>
        <v>18986</v>
      </c>
      <c r="I491" s="510"/>
      <c r="J491" s="51" t="s">
        <v>3796</v>
      </c>
      <c r="K491" s="632" t="s">
        <v>147</v>
      </c>
      <c r="L491" s="600">
        <v>44067.0</v>
      </c>
      <c r="M491" s="600">
        <v>44075.0</v>
      </c>
      <c r="N491" s="520"/>
      <c r="O491" s="520" t="s">
        <v>3801</v>
      </c>
      <c r="P491" s="602">
        <v>0.015</v>
      </c>
      <c r="Q491" s="609"/>
      <c r="R491" s="603"/>
      <c r="S491" s="520" t="str">
        <f t="shared" si="53"/>
        <v/>
      </c>
      <c r="T491" s="520" t="s">
        <v>113</v>
      </c>
      <c r="U491" s="520" t="s">
        <v>2557</v>
      </c>
      <c r="V491" s="520" t="s">
        <v>29</v>
      </c>
      <c r="W491" s="604" t="s">
        <v>3803</v>
      </c>
      <c r="X491" s="604" t="s">
        <v>3803</v>
      </c>
      <c r="Y491" s="604" t="s">
        <v>3803</v>
      </c>
      <c r="Z491" s="604" t="s">
        <v>3803</v>
      </c>
      <c r="AA491" s="604" t="s">
        <v>3803</v>
      </c>
      <c r="AB491" s="604" t="s">
        <v>3803</v>
      </c>
      <c r="AC491" s="604" t="s">
        <v>3803</v>
      </c>
      <c r="AD491" s="604" t="s">
        <v>3803</v>
      </c>
      <c r="AE491" s="604" t="s">
        <v>3803</v>
      </c>
      <c r="AF491" s="604" t="s">
        <v>3803</v>
      </c>
      <c r="AG491" s="604" t="s">
        <v>5230</v>
      </c>
      <c r="AH491" s="604" t="s">
        <v>5231</v>
      </c>
      <c r="AI491" s="604" t="s">
        <v>5232</v>
      </c>
      <c r="AJ491" s="604" t="s">
        <v>5233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82" t="s">
        <v>3793</v>
      </c>
      <c r="B492" s="78" t="s">
        <v>2262</v>
      </c>
      <c r="C492" s="634" t="s">
        <v>5234</v>
      </c>
      <c r="D492" s="564">
        <v>5681841.0</v>
      </c>
      <c r="E492" s="510" t="s">
        <v>18</v>
      </c>
      <c r="F492" s="599" t="s">
        <v>19</v>
      </c>
      <c r="G492" s="510" t="s">
        <v>83</v>
      </c>
      <c r="H492" s="599" t="str">
        <f>IFERROR(VLOOKUP(G492,'Cadastro de assessores'!A:B,2,FALSE),"Não Cadastrado")</f>
        <v>18890</v>
      </c>
      <c r="I492" s="599"/>
      <c r="J492" s="51" t="s">
        <v>3796</v>
      </c>
      <c r="K492" s="510" t="s">
        <v>111</v>
      </c>
      <c r="L492" s="600">
        <v>44469.0</v>
      </c>
      <c r="M492" s="600">
        <v>44469.0</v>
      </c>
      <c r="N492" s="520"/>
      <c r="O492" s="520" t="s">
        <v>3809</v>
      </c>
      <c r="P492" s="602">
        <v>0.012</v>
      </c>
      <c r="Q492" s="223" t="s">
        <v>3905</v>
      </c>
      <c r="R492" s="603"/>
      <c r="S492" s="520" t="str">
        <f t="shared" si="53"/>
        <v>Não Qualificado</v>
      </c>
      <c r="T492" s="520" t="s">
        <v>113</v>
      </c>
      <c r="U492" s="564" t="s">
        <v>2818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82" t="s">
        <v>3793</v>
      </c>
      <c r="B493" s="78" t="s">
        <v>5235</v>
      </c>
      <c r="C493" s="562" t="s">
        <v>5236</v>
      </c>
      <c r="D493" s="509">
        <v>5146477.0</v>
      </c>
      <c r="E493" s="520" t="s">
        <v>2526</v>
      </c>
      <c r="F493" s="520" t="s">
        <v>29</v>
      </c>
      <c r="G493" s="520" t="s">
        <v>2526</v>
      </c>
      <c r="H493" s="520" t="str">
        <f>IFERROR(VLOOKUP(G493,'Cadastro de assessores'!A:B,2,FALSE),"Não Cadastrado")</f>
        <v>18986</v>
      </c>
      <c r="I493" s="520"/>
      <c r="J493" s="51" t="s">
        <v>186</v>
      </c>
      <c r="K493" s="520" t="s">
        <v>2540</v>
      </c>
      <c r="L493" s="608">
        <v>44355.0</v>
      </c>
      <c r="M493" s="608">
        <v>44355.0</v>
      </c>
      <c r="N493" s="608">
        <v>44776.0</v>
      </c>
      <c r="O493" s="520" t="s">
        <v>3809</v>
      </c>
      <c r="P493" s="602">
        <v>0.012</v>
      </c>
      <c r="Q493" s="223" t="s">
        <v>5237</v>
      </c>
      <c r="R493" s="603"/>
      <c r="S493" s="520" t="str">
        <f t="shared" si="53"/>
        <v/>
      </c>
      <c r="T493" s="520" t="s">
        <v>113</v>
      </c>
      <c r="U493" s="564" t="s">
        <v>3374</v>
      </c>
      <c r="V493" s="564" t="s">
        <v>60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82" t="s">
        <v>3793</v>
      </c>
      <c r="B494" s="78" t="s">
        <v>5238</v>
      </c>
      <c r="C494" s="634" t="s">
        <v>5239</v>
      </c>
      <c r="D494" s="564">
        <v>5620188.0</v>
      </c>
      <c r="E494" s="510" t="s">
        <v>18</v>
      </c>
      <c r="F494" s="599" t="s">
        <v>19</v>
      </c>
      <c r="G494" s="564" t="s">
        <v>5240</v>
      </c>
      <c r="H494" s="564" t="str">
        <f>IFERROR(VLOOKUP(G494,'Cadastro de assessores'!A:B,2,FALSE),"Não Cadastrado")</f>
        <v>18530</v>
      </c>
      <c r="I494" s="564"/>
      <c r="J494" s="51" t="s">
        <v>3796</v>
      </c>
      <c r="K494" s="632" t="s">
        <v>147</v>
      </c>
      <c r="L494" s="600">
        <v>44355.0</v>
      </c>
      <c r="M494" s="600">
        <v>44356.0</v>
      </c>
      <c r="N494" s="520"/>
      <c r="O494" s="520" t="s">
        <v>3813</v>
      </c>
      <c r="P494" s="602">
        <v>0.025</v>
      </c>
      <c r="Q494" s="223"/>
      <c r="R494" s="603"/>
      <c r="S494" s="520" t="str">
        <f t="shared" si="53"/>
        <v/>
      </c>
      <c r="T494" s="520" t="s">
        <v>113</v>
      </c>
      <c r="U494" s="520" t="s">
        <v>2579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82" t="s">
        <v>3793</v>
      </c>
      <c r="B495" s="78" t="s">
        <v>5241</v>
      </c>
      <c r="C495" s="606" t="s">
        <v>5242</v>
      </c>
      <c r="D495" s="692">
        <v>7738705.0</v>
      </c>
      <c r="E495" s="510" t="s">
        <v>18</v>
      </c>
      <c r="F495" s="599" t="s">
        <v>19</v>
      </c>
      <c r="G495" s="510" t="s">
        <v>214</v>
      </c>
      <c r="H495" s="564" t="str">
        <f>IFERROR(VLOOKUP(G495,'Cadastro de assessores'!A:B,2,FALSE),"Não Cadastrado")</f>
        <v>17831</v>
      </c>
      <c r="I495" s="564"/>
      <c r="J495" s="51" t="s">
        <v>3796</v>
      </c>
      <c r="K495" s="510" t="s">
        <v>111</v>
      </c>
      <c r="L495" s="600">
        <v>44585.0</v>
      </c>
      <c r="M495" s="600">
        <v>44589.0</v>
      </c>
      <c r="N495" s="520"/>
      <c r="O495" s="520" t="s">
        <v>3807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113</v>
      </c>
      <c r="U495" s="520" t="s">
        <v>2629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82" t="s">
        <v>3793</v>
      </c>
      <c r="B496" s="78" t="s">
        <v>2275</v>
      </c>
      <c r="C496" s="606" t="s">
        <v>2272</v>
      </c>
      <c r="D496" s="520">
        <v>4634231.0</v>
      </c>
      <c r="E496" s="510" t="s">
        <v>56</v>
      </c>
      <c r="F496" s="510" t="s">
        <v>29</v>
      </c>
      <c r="G496" s="510" t="s">
        <v>3846</v>
      </c>
      <c r="H496" s="510" t="str">
        <f>IFERROR(VLOOKUP(G496,'Cadastro de assessores'!A:B,2,FALSE),"Não Cadastrado")</f>
        <v>12624</v>
      </c>
      <c r="I496" s="510"/>
      <c r="J496" s="51" t="s">
        <v>3796</v>
      </c>
      <c r="K496" s="510" t="s">
        <v>111</v>
      </c>
      <c r="L496" s="600">
        <v>44166.0</v>
      </c>
      <c r="M496" s="600">
        <v>44173.0</v>
      </c>
      <c r="N496" s="520"/>
      <c r="O496" s="520" t="s">
        <v>3807</v>
      </c>
      <c r="P496" s="602">
        <v>0.007</v>
      </c>
      <c r="Q496" s="693" t="s">
        <v>5243</v>
      </c>
      <c r="R496" s="603"/>
      <c r="S496" s="520" t="str">
        <f t="shared" si="53"/>
        <v>Não Qualificado</v>
      </c>
      <c r="T496" s="520" t="s">
        <v>113</v>
      </c>
      <c r="U496" s="520" t="s">
        <v>2579</v>
      </c>
      <c r="V496" s="520" t="s">
        <v>29</v>
      </c>
      <c r="W496" s="604" t="s">
        <v>3803</v>
      </c>
      <c r="X496" s="604" t="s">
        <v>3803</v>
      </c>
      <c r="Y496" s="604" t="s">
        <v>3803</v>
      </c>
      <c r="Z496" s="604" t="s">
        <v>3803</v>
      </c>
      <c r="AA496" s="604" t="s">
        <v>3803</v>
      </c>
      <c r="AB496" s="604" t="s">
        <v>3803</v>
      </c>
      <c r="AC496" s="604" t="s">
        <v>3803</v>
      </c>
      <c r="AD496" s="604" t="s">
        <v>3803</v>
      </c>
      <c r="AE496" s="604" t="s">
        <v>3803</v>
      </c>
      <c r="AF496" s="604" t="s">
        <v>3803</v>
      </c>
      <c r="AG496" s="604" t="s">
        <v>3803</v>
      </c>
      <c r="AH496" s="604" t="s">
        <v>3803</v>
      </c>
      <c r="AI496" s="604" t="s">
        <v>3803</v>
      </c>
      <c r="AJ496" s="604" t="s">
        <v>3803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82" t="s">
        <v>3793</v>
      </c>
      <c r="B497" s="78" t="s">
        <v>5244</v>
      </c>
      <c r="C497" s="562" t="s">
        <v>5245</v>
      </c>
      <c r="D497" s="564">
        <v>4304013.0</v>
      </c>
      <c r="E497" s="510" t="s">
        <v>18</v>
      </c>
      <c r="F497" s="599" t="s">
        <v>19</v>
      </c>
      <c r="G497" s="510" t="s">
        <v>257</v>
      </c>
      <c r="H497" s="599" t="str">
        <f>IFERROR(VLOOKUP(G497,'Cadastro de assessores'!A:B,2,FALSE),"Não Cadastrado")</f>
        <v>18009</v>
      </c>
      <c r="I497" s="599"/>
      <c r="J497" s="51" t="s">
        <v>3796</v>
      </c>
      <c r="K497" s="632" t="s">
        <v>111</v>
      </c>
      <c r="L497" s="600">
        <v>44292.0</v>
      </c>
      <c r="M497" s="600">
        <v>44291.0</v>
      </c>
      <c r="N497" s="520"/>
      <c r="O497" s="520" t="s">
        <v>3813</v>
      </c>
      <c r="P497" s="602">
        <v>0.025</v>
      </c>
      <c r="Q497" s="223"/>
      <c r="R497" s="603"/>
      <c r="S497" s="520" t="str">
        <f t="shared" si="53"/>
        <v/>
      </c>
      <c r="T497" s="520" t="s">
        <v>113</v>
      </c>
      <c r="U497" s="564" t="s">
        <v>2573</v>
      </c>
      <c r="V497" s="520" t="s">
        <v>3881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82" t="s">
        <v>3793</v>
      </c>
      <c r="B498" s="78" t="s">
        <v>2282</v>
      </c>
      <c r="C498" s="606" t="s">
        <v>2279</v>
      </c>
      <c r="D498" s="520">
        <v>4695301.0</v>
      </c>
      <c r="E498" s="510" t="s">
        <v>56</v>
      </c>
      <c r="F498" s="510" t="s">
        <v>29</v>
      </c>
      <c r="G498" s="510" t="s">
        <v>4048</v>
      </c>
      <c r="H498" s="510" t="str">
        <f>IFERROR(VLOOKUP(G498,'Cadastro de assessores'!A:B,2,FALSE),"Não Cadastrado")</f>
        <v>19634</v>
      </c>
      <c r="I498" s="510"/>
      <c r="J498" s="51" t="s">
        <v>3796</v>
      </c>
      <c r="K498" s="510" t="s">
        <v>111</v>
      </c>
      <c r="L498" s="600">
        <v>44217.0</v>
      </c>
      <c r="M498" s="600">
        <v>44218.0</v>
      </c>
      <c r="N498" s="520"/>
      <c r="O498" s="520" t="s">
        <v>3797</v>
      </c>
      <c r="P498" s="602">
        <v>0.02</v>
      </c>
      <c r="Q498" s="609"/>
      <c r="R498" s="603"/>
      <c r="S498" s="520" t="str">
        <f t="shared" si="53"/>
        <v/>
      </c>
      <c r="T498" s="520" t="s">
        <v>113</v>
      </c>
      <c r="U498" s="520" t="s">
        <v>3383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2577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82" t="s">
        <v>3793</v>
      </c>
      <c r="B499" s="78" t="s">
        <v>5246</v>
      </c>
      <c r="C499" s="606" t="s">
        <v>5247</v>
      </c>
      <c r="D499" s="520">
        <v>4537910.0</v>
      </c>
      <c r="E499" s="510" t="s">
        <v>56</v>
      </c>
      <c r="F499" s="510" t="s">
        <v>29</v>
      </c>
      <c r="G499" s="510" t="s">
        <v>4060</v>
      </c>
      <c r="H499" s="510" t="str">
        <f>IFERROR(VLOOKUP(G499,'Cadastro de assessores'!A:B,2,FALSE),"Não Cadastrado")</f>
        <v>17243</v>
      </c>
      <c r="I499" s="510"/>
      <c r="J499" s="51" t="s">
        <v>3796</v>
      </c>
      <c r="K499" s="632" t="s">
        <v>147</v>
      </c>
      <c r="L499" s="520" t="s">
        <v>2577</v>
      </c>
      <c r="M499" s="629" t="s">
        <v>4168</v>
      </c>
      <c r="N499" s="520"/>
      <c r="O499" s="520" t="s">
        <v>3801</v>
      </c>
      <c r="P499" s="602">
        <v>0.015</v>
      </c>
      <c r="Q499" s="609"/>
      <c r="R499" s="603"/>
      <c r="S499" s="520" t="str">
        <f t="shared" si="53"/>
        <v/>
      </c>
      <c r="T499" s="520" t="s">
        <v>365</v>
      </c>
      <c r="U499" s="520" t="s">
        <v>4062</v>
      </c>
      <c r="V499" s="520" t="s">
        <v>29</v>
      </c>
      <c r="W499" s="604" t="s">
        <v>3803</v>
      </c>
      <c r="X499" s="604" t="s">
        <v>3803</v>
      </c>
      <c r="Y499" s="604" t="s">
        <v>3803</v>
      </c>
      <c r="Z499" s="604" t="s">
        <v>3803</v>
      </c>
      <c r="AA499" s="604" t="s">
        <v>3803</v>
      </c>
      <c r="AB499" s="604" t="s">
        <v>3803</v>
      </c>
      <c r="AC499" s="604" t="s">
        <v>3803</v>
      </c>
      <c r="AD499" s="604" t="s">
        <v>3803</v>
      </c>
      <c r="AE499" s="604" t="s">
        <v>3803</v>
      </c>
      <c r="AF499" s="604" t="s">
        <v>3803</v>
      </c>
      <c r="AG499" s="604" t="s">
        <v>3803</v>
      </c>
      <c r="AH499" s="604" t="s">
        <v>3803</v>
      </c>
      <c r="AI499" s="604" t="s">
        <v>3803</v>
      </c>
      <c r="AJ499" s="604" t="s">
        <v>3803</v>
      </c>
      <c r="AK499" s="448" t="s">
        <v>2577</v>
      </c>
      <c r="AL499" s="448"/>
      <c r="AM499" s="448" t="s">
        <v>2577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2543</v>
      </c>
      <c r="BE499" s="448" t="s">
        <v>2543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82" t="s">
        <v>3793</v>
      </c>
      <c r="B500" s="78" t="s">
        <v>2285</v>
      </c>
      <c r="C500" s="131" t="s">
        <v>2283</v>
      </c>
      <c r="D500" s="564">
        <v>7012555.0</v>
      </c>
      <c r="E500" s="510" t="s">
        <v>18</v>
      </c>
      <c r="F500" s="599" t="s">
        <v>29</v>
      </c>
      <c r="G500" s="616" t="s">
        <v>828</v>
      </c>
      <c r="H500" s="510">
        <f>IFERROR(VLOOKUP(G500,'Cadastro de assessores'!A:B,2,FALSE),"Não Cadastrado")</f>
        <v>12342</v>
      </c>
      <c r="I500" s="510"/>
      <c r="J500" s="51" t="s">
        <v>3796</v>
      </c>
      <c r="K500" s="510" t="s">
        <v>111</v>
      </c>
      <c r="L500" s="601">
        <v>44553.0</v>
      </c>
      <c r="M500" s="601">
        <v>44558.0</v>
      </c>
      <c r="N500" s="616"/>
      <c r="O500" s="616" t="s">
        <v>3807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113</v>
      </c>
      <c r="U500" s="476" t="s">
        <v>2633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82" t="s">
        <v>3793</v>
      </c>
      <c r="B501" s="78" t="s">
        <v>2289</v>
      </c>
      <c r="C501" s="606" t="s">
        <v>3510</v>
      </c>
      <c r="D501" s="520">
        <v>4848036.0</v>
      </c>
      <c r="E501" s="510" t="s">
        <v>2526</v>
      </c>
      <c r="F501" s="510" t="s">
        <v>29</v>
      </c>
      <c r="G501" s="510" t="s">
        <v>2526</v>
      </c>
      <c r="H501" s="510" t="str">
        <f>IFERROR(VLOOKUP(G501,'Cadastro de assessores'!A:B,2,FALSE),"Não Cadastrado")</f>
        <v>18986</v>
      </c>
      <c r="I501" s="510"/>
      <c r="J501" s="51" t="s">
        <v>3796</v>
      </c>
      <c r="K501" s="510" t="s">
        <v>111</v>
      </c>
      <c r="L501" s="600">
        <v>44249.0</v>
      </c>
      <c r="M501" s="600">
        <v>44249.0</v>
      </c>
      <c r="N501" s="520"/>
      <c r="O501" s="520" t="s">
        <v>3809</v>
      </c>
      <c r="P501" s="602">
        <v>0.012</v>
      </c>
      <c r="Q501" s="609"/>
      <c r="R501" s="603"/>
      <c r="S501" s="520" t="str">
        <f t="shared" si="53"/>
        <v/>
      </c>
      <c r="T501" s="520" t="s">
        <v>113</v>
      </c>
      <c r="U501" s="520" t="s">
        <v>2591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82" t="s">
        <v>3793</v>
      </c>
      <c r="B502" s="78" t="s">
        <v>5248</v>
      </c>
      <c r="C502" s="562" t="s">
        <v>5249</v>
      </c>
      <c r="D502" s="624">
        <v>7975278.0</v>
      </c>
      <c r="E502" s="509" t="s">
        <v>18</v>
      </c>
      <c r="F502" s="509" t="s">
        <v>29</v>
      </c>
      <c r="G502" s="520" t="s">
        <v>4331</v>
      </c>
      <c r="H502" s="509" t="str">
        <f>IFERROR(VLOOKUP(G502,'Cadastro de assessores'!A:B,2,FALSE),"Não Cadastrado")</f>
        <v>16130</v>
      </c>
      <c r="I502" s="509"/>
      <c r="J502" s="51" t="s">
        <v>186</v>
      </c>
      <c r="K502" s="520" t="s">
        <v>2540</v>
      </c>
      <c r="L502" s="608">
        <v>44623.0</v>
      </c>
      <c r="M502" s="608">
        <v>44623.0</v>
      </c>
      <c r="N502" s="608">
        <v>44774.0</v>
      </c>
      <c r="O502" s="520" t="s">
        <v>3807</v>
      </c>
      <c r="P502" s="602">
        <v>0.007</v>
      </c>
      <c r="Q502" s="223" t="s">
        <v>5250</v>
      </c>
      <c r="R502" s="603"/>
      <c r="S502" s="520" t="str">
        <f t="shared" si="53"/>
        <v>Não Qualificado</v>
      </c>
      <c r="T502" s="520" t="s">
        <v>113</v>
      </c>
      <c r="U502" s="564" t="s">
        <v>2591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82" t="s">
        <v>3793</v>
      </c>
      <c r="B503" s="78" t="s">
        <v>2309</v>
      </c>
      <c r="C503" s="626" t="s">
        <v>5251</v>
      </c>
      <c r="D503" s="627">
        <v>3924234.0</v>
      </c>
      <c r="E503" s="510" t="s">
        <v>18</v>
      </c>
      <c r="F503" s="510" t="s">
        <v>29</v>
      </c>
      <c r="G503" s="510" t="s">
        <v>142</v>
      </c>
      <c r="H503" s="510"/>
      <c r="I503" s="510"/>
      <c r="J503" s="51" t="s">
        <v>3796</v>
      </c>
      <c r="K503" s="510"/>
      <c r="L503" s="600"/>
      <c r="M503" s="600">
        <v>44918.0</v>
      </c>
      <c r="N503" s="520"/>
      <c r="O503" s="520" t="s">
        <v>3809</v>
      </c>
      <c r="P503" s="602">
        <v>0.008</v>
      </c>
      <c r="Q503" s="689" t="s">
        <v>5252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82" t="s">
        <v>3793</v>
      </c>
      <c r="B504" s="78" t="s">
        <v>5253</v>
      </c>
      <c r="C504" s="606" t="s">
        <v>5254</v>
      </c>
      <c r="D504" s="520">
        <v>4431395.0</v>
      </c>
      <c r="E504" s="510" t="s">
        <v>18</v>
      </c>
      <c r="F504" s="510" t="s">
        <v>29</v>
      </c>
      <c r="G504" s="510" t="s">
        <v>167</v>
      </c>
      <c r="H504" s="510">
        <f>IFERROR(VLOOKUP(G504,'Cadastro de assessores'!A:B,2,FALSE),"Não Cadastrado")</f>
        <v>12344</v>
      </c>
      <c r="I504" s="510"/>
      <c r="J504" s="51" t="s">
        <v>186</v>
      </c>
      <c r="K504" s="510" t="s">
        <v>111</v>
      </c>
      <c r="L504" s="600">
        <v>44076.0</v>
      </c>
      <c r="M504" s="600">
        <v>44076.0</v>
      </c>
      <c r="N504" s="608">
        <v>44930.0</v>
      </c>
      <c r="O504" s="520" t="s">
        <v>3809</v>
      </c>
      <c r="P504" s="602">
        <v>0.012</v>
      </c>
      <c r="Q504" s="609" t="s">
        <v>5166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113</v>
      </c>
      <c r="U504" s="520" t="s">
        <v>2557</v>
      </c>
      <c r="V504" s="520" t="s">
        <v>29</v>
      </c>
      <c r="W504" s="604" t="s">
        <v>3803</v>
      </c>
      <c r="X504" s="604" t="s">
        <v>3803</v>
      </c>
      <c r="Y504" s="604" t="s">
        <v>3803</v>
      </c>
      <c r="Z504" s="604" t="s">
        <v>3803</v>
      </c>
      <c r="AA504" s="604" t="s">
        <v>3803</v>
      </c>
      <c r="AB504" s="604" t="s">
        <v>3803</v>
      </c>
      <c r="AC504" s="604" t="s">
        <v>3803</v>
      </c>
      <c r="AD504" s="604" t="s">
        <v>3803</v>
      </c>
      <c r="AE504" s="604" t="s">
        <v>3803</v>
      </c>
      <c r="AF504" s="604" t="s">
        <v>3803</v>
      </c>
      <c r="AG504" s="604" t="s">
        <v>3803</v>
      </c>
      <c r="AH504" s="604" t="s">
        <v>5255</v>
      </c>
      <c r="AI504" s="604" t="s">
        <v>5256</v>
      </c>
      <c r="AJ504" s="604" t="s">
        <v>5257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82" t="s">
        <v>3793</v>
      </c>
      <c r="B505" s="78" t="s">
        <v>5258</v>
      </c>
      <c r="C505" s="562" t="s">
        <v>5259</v>
      </c>
      <c r="D505" s="564">
        <v>5577058.0</v>
      </c>
      <c r="E505" s="520" t="s">
        <v>18</v>
      </c>
      <c r="F505" s="509" t="s">
        <v>19</v>
      </c>
      <c r="G505" s="520" t="s">
        <v>257</v>
      </c>
      <c r="H505" s="509" t="str">
        <f>IFERROR(VLOOKUP(G505,'Cadastro de assessores'!A:B,2,FALSE),"Não Cadastrado")</f>
        <v>18009</v>
      </c>
      <c r="I505" s="509"/>
      <c r="J505" s="51" t="s">
        <v>186</v>
      </c>
      <c r="K505" s="520" t="s">
        <v>2540</v>
      </c>
      <c r="L505" s="608">
        <v>44355.0</v>
      </c>
      <c r="M505" s="608">
        <v>44355.0</v>
      </c>
      <c r="N505" s="608">
        <v>44683.0</v>
      </c>
      <c r="O505" s="520" t="s">
        <v>3807</v>
      </c>
      <c r="P505" s="602">
        <v>0.007</v>
      </c>
      <c r="Q505" s="223" t="s">
        <v>5260</v>
      </c>
      <c r="R505" s="603"/>
      <c r="S505" s="520" t="str">
        <f t="shared" si="54"/>
        <v/>
      </c>
      <c r="T505" s="520" t="s">
        <v>113</v>
      </c>
      <c r="U505" s="564" t="s">
        <v>2596</v>
      </c>
      <c r="V505" s="564" t="s">
        <v>60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2543</v>
      </c>
      <c r="BE505" s="448" t="s">
        <v>2543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82" t="s">
        <v>3793</v>
      </c>
      <c r="B506" s="78" t="s">
        <v>2312</v>
      </c>
      <c r="C506" s="634" t="s">
        <v>2310</v>
      </c>
      <c r="D506" s="564">
        <v>9145079.0</v>
      </c>
      <c r="E506" s="510" t="s">
        <v>18</v>
      </c>
      <c r="F506" s="599" t="s">
        <v>29</v>
      </c>
      <c r="G506" s="510" t="s">
        <v>167</v>
      </c>
      <c r="H506" s="509">
        <f>IFERROR(VLOOKUP(G506,'Cadastro de assessores'!A:B,2,FALSE),"Não Cadastrado")</f>
        <v>12344</v>
      </c>
      <c r="I506" s="509"/>
      <c r="J506" s="46" t="s">
        <v>111</v>
      </c>
      <c r="K506" s="510" t="s">
        <v>111</v>
      </c>
      <c r="L506" s="600">
        <v>44802.0</v>
      </c>
      <c r="M506" s="600">
        <v>44802.0</v>
      </c>
      <c r="N506" s="520"/>
      <c r="O506" s="520" t="s">
        <v>3807</v>
      </c>
      <c r="P506" s="602">
        <v>0.007</v>
      </c>
      <c r="Q506" s="223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82" t="s">
        <v>3793</v>
      </c>
      <c r="B507" s="78" t="s">
        <v>5261</v>
      </c>
      <c r="C507" s="562" t="s">
        <v>5262</v>
      </c>
      <c r="D507" s="564">
        <v>6065361.0</v>
      </c>
      <c r="E507" s="520" t="s">
        <v>18</v>
      </c>
      <c r="F507" s="509" t="s">
        <v>19</v>
      </c>
      <c r="G507" s="520" t="s">
        <v>4125</v>
      </c>
      <c r="H507" s="520" t="str">
        <f>IFERROR(VLOOKUP(G507,'Cadastro de assessores'!A:B,2,FALSE),"Não Cadastrado")</f>
        <v>14294</v>
      </c>
      <c r="I507" s="520"/>
      <c r="J507" s="51" t="s">
        <v>186</v>
      </c>
      <c r="K507" s="520" t="s">
        <v>2540</v>
      </c>
      <c r="L507" s="608">
        <v>44414.0</v>
      </c>
      <c r="M507" s="608">
        <v>44414.0</v>
      </c>
      <c r="N507" s="608">
        <v>44818.0</v>
      </c>
      <c r="O507" s="520" t="s">
        <v>3809</v>
      </c>
      <c r="P507" s="602">
        <v>0.012</v>
      </c>
      <c r="Q507" s="223" t="s">
        <v>5263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113</v>
      </c>
      <c r="U507" s="564" t="s">
        <v>4485</v>
      </c>
      <c r="V507" s="564" t="s">
        <v>46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82" t="s">
        <v>3793</v>
      </c>
      <c r="B508" s="78" t="s">
        <v>2328</v>
      </c>
      <c r="C508" s="606" t="s">
        <v>5264</v>
      </c>
      <c r="D508" s="520">
        <v>4459682.0</v>
      </c>
      <c r="E508" s="510" t="s">
        <v>56</v>
      </c>
      <c r="F508" s="510" t="s">
        <v>29</v>
      </c>
      <c r="G508" s="510" t="s">
        <v>142</v>
      </c>
      <c r="H508" s="510">
        <f>IFERROR(VLOOKUP(G508,'Cadastro de assessores'!A:B,2,FALSE),"Não Cadastrado")</f>
        <v>12332</v>
      </c>
      <c r="I508" s="510"/>
      <c r="J508" s="46" t="s">
        <v>111</v>
      </c>
      <c r="K508" s="510" t="s">
        <v>111</v>
      </c>
      <c r="L508" s="600">
        <v>44090.0</v>
      </c>
      <c r="M508" s="600">
        <v>44105.0</v>
      </c>
      <c r="N508" s="520"/>
      <c r="O508" s="520" t="s">
        <v>3801</v>
      </c>
      <c r="P508" s="602">
        <v>0.015</v>
      </c>
      <c r="Q508" s="694" t="s">
        <v>5265</v>
      </c>
      <c r="R508" s="603"/>
      <c r="S508" s="520" t="str">
        <f t="shared" si="55"/>
        <v/>
      </c>
      <c r="T508" s="520" t="s">
        <v>113</v>
      </c>
      <c r="U508" s="520" t="s">
        <v>2600</v>
      </c>
      <c r="V508" s="520" t="s">
        <v>29</v>
      </c>
      <c r="W508" s="604" t="s">
        <v>3803</v>
      </c>
      <c r="X508" s="604" t="s">
        <v>3803</v>
      </c>
      <c r="Y508" s="604" t="s">
        <v>3803</v>
      </c>
      <c r="Z508" s="604" t="s">
        <v>3803</v>
      </c>
      <c r="AA508" s="604" t="s">
        <v>3803</v>
      </c>
      <c r="AB508" s="604" t="s">
        <v>3803</v>
      </c>
      <c r="AC508" s="604" t="s">
        <v>3803</v>
      </c>
      <c r="AD508" s="604" t="s">
        <v>3803</v>
      </c>
      <c r="AE508" s="604" t="s">
        <v>3803</v>
      </c>
      <c r="AF508" s="604" t="s">
        <v>3803</v>
      </c>
      <c r="AG508" s="604" t="s">
        <v>3803</v>
      </c>
      <c r="AH508" s="604" t="s">
        <v>3803</v>
      </c>
      <c r="AI508" s="604" t="s">
        <v>5266</v>
      </c>
      <c r="AJ508" s="604" t="s">
        <v>5267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82" t="s">
        <v>3793</v>
      </c>
      <c r="B509" s="78" t="s">
        <v>2334</v>
      </c>
      <c r="C509" s="606" t="s">
        <v>2332</v>
      </c>
      <c r="D509" s="520">
        <v>2331277.0</v>
      </c>
      <c r="E509" s="510" t="s">
        <v>18</v>
      </c>
      <c r="F509" s="510" t="s">
        <v>29</v>
      </c>
      <c r="G509" s="510" t="s">
        <v>2780</v>
      </c>
      <c r="H509" s="510" t="str">
        <f>IFERROR(VLOOKUP(G509,'Cadastro de assessores'!A:B,2,FALSE),"Não Cadastrado")</f>
        <v>18236</v>
      </c>
      <c r="I509" s="510"/>
      <c r="J509" s="51" t="s">
        <v>3796</v>
      </c>
      <c r="K509" s="510" t="s">
        <v>111</v>
      </c>
      <c r="L509" s="600">
        <v>44279.0</v>
      </c>
      <c r="M509" s="600">
        <v>44279.0</v>
      </c>
      <c r="N509" s="520"/>
      <c r="O509" s="520" t="s">
        <v>3813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113</v>
      </c>
      <c r="U509" s="520" t="s">
        <v>5121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82" t="s">
        <v>3793</v>
      </c>
      <c r="B510" s="78" t="s">
        <v>5268</v>
      </c>
      <c r="C510" s="562" t="s">
        <v>5269</v>
      </c>
      <c r="D510" s="509">
        <v>3600186.0</v>
      </c>
      <c r="E510" s="520" t="s">
        <v>18</v>
      </c>
      <c r="F510" s="509" t="s">
        <v>19</v>
      </c>
      <c r="G510" s="520" t="s">
        <v>4125</v>
      </c>
      <c r="H510" s="520" t="str">
        <f>IFERROR(VLOOKUP(G510,'Cadastro de assessores'!A:B,2,FALSE),"Não Cadastrado")</f>
        <v>14294</v>
      </c>
      <c r="I510" s="520"/>
      <c r="J510" s="51" t="s">
        <v>186</v>
      </c>
      <c r="K510" s="520" t="s">
        <v>2540</v>
      </c>
      <c r="L510" s="608">
        <v>44454.0</v>
      </c>
      <c r="M510" s="608">
        <v>44454.0</v>
      </c>
      <c r="N510" s="565">
        <v>44684.0</v>
      </c>
      <c r="O510" s="564" t="s">
        <v>3807</v>
      </c>
      <c r="P510" s="602">
        <v>0.007</v>
      </c>
      <c r="Q510" s="223" t="s">
        <v>5270</v>
      </c>
      <c r="R510" s="603"/>
      <c r="S510" s="520" t="str">
        <f t="shared" si="55"/>
        <v>Não Qualificado</v>
      </c>
      <c r="T510" s="520" t="s">
        <v>113</v>
      </c>
      <c r="U510" s="564" t="s">
        <v>5271</v>
      </c>
      <c r="V510" s="564" t="s">
        <v>46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2543</v>
      </c>
      <c r="BE510" s="448" t="s">
        <v>2543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82" t="s">
        <v>3793</v>
      </c>
      <c r="B511" s="78" t="s">
        <v>2349</v>
      </c>
      <c r="C511" s="606" t="s">
        <v>5272</v>
      </c>
      <c r="D511" s="520">
        <v>8521711.0</v>
      </c>
      <c r="E511" s="510" t="s">
        <v>18</v>
      </c>
      <c r="F511" s="510" t="s">
        <v>29</v>
      </c>
      <c r="G511" s="510" t="s">
        <v>167</v>
      </c>
      <c r="H511" s="510">
        <f>IFERROR(VLOOKUP(G511,'Cadastro de assessores'!A:B,2,FALSE),"Não Cadastrado")</f>
        <v>12344</v>
      </c>
      <c r="I511" s="510"/>
      <c r="J511" s="51" t="s">
        <v>3796</v>
      </c>
      <c r="K511" s="510" t="s">
        <v>111</v>
      </c>
      <c r="L511" s="613">
        <v>44715.0</v>
      </c>
      <c r="M511" s="613">
        <v>44718.0</v>
      </c>
      <c r="N511" s="520"/>
      <c r="O511" s="520" t="s">
        <v>3807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113</v>
      </c>
      <c r="U511" s="520" t="s">
        <v>2629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2543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82" t="s">
        <v>3793</v>
      </c>
      <c r="B512" s="78" t="s">
        <v>2355</v>
      </c>
      <c r="C512" s="606" t="s">
        <v>2356</v>
      </c>
      <c r="D512" s="520">
        <v>4437315.0</v>
      </c>
      <c r="E512" s="510" t="s">
        <v>56</v>
      </c>
      <c r="F512" s="510" t="s">
        <v>29</v>
      </c>
      <c r="G512" s="510" t="s">
        <v>3851</v>
      </c>
      <c r="H512" s="510" t="str">
        <f>IFERROR(VLOOKUP(G512,'Cadastro de assessores'!A:B,2,FALSE),"Não Cadastrado")</f>
        <v>1441</v>
      </c>
      <c r="I512" s="510"/>
      <c r="J512" s="51" t="s">
        <v>3796</v>
      </c>
      <c r="K512" s="510" t="s">
        <v>111</v>
      </c>
      <c r="L512" s="600">
        <v>44082.0</v>
      </c>
      <c r="M512" s="600">
        <v>44082.0</v>
      </c>
      <c r="N512" s="520"/>
      <c r="O512" s="520" t="s">
        <v>3797</v>
      </c>
      <c r="P512" s="602">
        <v>0.02</v>
      </c>
      <c r="Q512" s="609" t="s">
        <v>5273</v>
      </c>
      <c r="R512" s="603"/>
      <c r="S512" s="520" t="str">
        <f t="shared" si="55"/>
        <v/>
      </c>
      <c r="T512" s="520" t="s">
        <v>113</v>
      </c>
      <c r="U512" s="520" t="s">
        <v>2579</v>
      </c>
      <c r="V512" s="520" t="s">
        <v>29</v>
      </c>
      <c r="W512" s="604" t="s">
        <v>3803</v>
      </c>
      <c r="X512" s="604" t="s">
        <v>3803</v>
      </c>
      <c r="Y512" s="604" t="s">
        <v>3803</v>
      </c>
      <c r="Z512" s="604" t="s">
        <v>3803</v>
      </c>
      <c r="AA512" s="604" t="s">
        <v>3803</v>
      </c>
      <c r="AB512" s="604" t="s">
        <v>3803</v>
      </c>
      <c r="AC512" s="604" t="s">
        <v>3803</v>
      </c>
      <c r="AD512" s="604" t="s">
        <v>3803</v>
      </c>
      <c r="AE512" s="604" t="s">
        <v>3803</v>
      </c>
      <c r="AF512" s="604" t="s">
        <v>3803</v>
      </c>
      <c r="AG512" s="604" t="s">
        <v>3803</v>
      </c>
      <c r="AH512" s="604" t="s">
        <v>5274</v>
      </c>
      <c r="AI512" s="604" t="s">
        <v>5275</v>
      </c>
      <c r="AJ512" s="604" t="s">
        <v>5276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82" t="s">
        <v>3793</v>
      </c>
      <c r="B513" s="78" t="s">
        <v>5277</v>
      </c>
      <c r="C513" s="562" t="s">
        <v>5278</v>
      </c>
      <c r="D513" s="564">
        <v>5917601.0</v>
      </c>
      <c r="E513" s="520" t="s">
        <v>18</v>
      </c>
      <c r="F513" s="509" t="s">
        <v>29</v>
      </c>
      <c r="G513" s="509" t="s">
        <v>3683</v>
      </c>
      <c r="H513" s="509" t="str">
        <f>IFERROR(VLOOKUP(G513,'Cadastro de assessores'!A:B,2,FALSE),"Não Cadastrado")</f>
        <v>18266</v>
      </c>
      <c r="I513" s="509"/>
      <c r="J513" s="51" t="s">
        <v>186</v>
      </c>
      <c r="K513" s="520" t="s">
        <v>2540</v>
      </c>
      <c r="L513" s="608">
        <v>44397.0</v>
      </c>
      <c r="M513" s="608">
        <v>44397.0</v>
      </c>
      <c r="N513" s="565">
        <v>44622.0</v>
      </c>
      <c r="O513" s="564" t="s">
        <v>3813</v>
      </c>
      <c r="P513" s="602">
        <v>0.025</v>
      </c>
      <c r="Q513" s="223" t="s">
        <v>5279</v>
      </c>
      <c r="R513" s="603"/>
      <c r="S513" s="520" t="str">
        <f t="shared" si="55"/>
        <v>Não Qualificado</v>
      </c>
      <c r="T513" s="520" t="s">
        <v>113</v>
      </c>
      <c r="U513" s="520" t="s">
        <v>2600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2543</v>
      </c>
      <c r="BE513" s="448" t="s">
        <v>2543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82" t="s">
        <v>3793</v>
      </c>
      <c r="B514" s="78" t="s">
        <v>2371</v>
      </c>
      <c r="C514" s="606" t="s">
        <v>5280</v>
      </c>
      <c r="D514" s="520">
        <v>4367434.0</v>
      </c>
      <c r="E514" s="510" t="s">
        <v>56</v>
      </c>
      <c r="F514" s="510" t="s">
        <v>29</v>
      </c>
      <c r="G514" s="510" t="s">
        <v>4060</v>
      </c>
      <c r="H514" s="510" t="str">
        <f>IFERROR(VLOOKUP(G514,'Cadastro de assessores'!A:B,2,FALSE),"Não Cadastrado")</f>
        <v>17243</v>
      </c>
      <c r="I514" s="510"/>
      <c r="J514" s="51" t="s">
        <v>3796</v>
      </c>
      <c r="K514" s="510" t="s">
        <v>111</v>
      </c>
      <c r="L514" s="601">
        <v>44147.0</v>
      </c>
      <c r="M514" s="601">
        <v>44147.0</v>
      </c>
      <c r="N514" s="520"/>
      <c r="O514" s="520" t="s">
        <v>3813</v>
      </c>
      <c r="P514" s="602">
        <v>0.025</v>
      </c>
      <c r="Q514" s="609" t="s">
        <v>5281</v>
      </c>
      <c r="R514" s="603"/>
      <c r="S514" s="520" t="str">
        <f t="shared" si="55"/>
        <v>Não Qualificado</v>
      </c>
      <c r="T514" s="520" t="s">
        <v>113</v>
      </c>
      <c r="U514" s="520" t="s">
        <v>2579</v>
      </c>
      <c r="V514" s="520" t="s">
        <v>29</v>
      </c>
      <c r="W514" s="604" t="s">
        <v>3803</v>
      </c>
      <c r="X514" s="604" t="s">
        <v>3803</v>
      </c>
      <c r="Y514" s="604" t="s">
        <v>3803</v>
      </c>
      <c r="Z514" s="604" t="s">
        <v>3803</v>
      </c>
      <c r="AA514" s="604" t="s">
        <v>3803</v>
      </c>
      <c r="AB514" s="604" t="s">
        <v>3803</v>
      </c>
      <c r="AC514" s="604" t="s">
        <v>3803</v>
      </c>
      <c r="AD514" s="604" t="s">
        <v>3803</v>
      </c>
      <c r="AE514" s="604" t="s">
        <v>3803</v>
      </c>
      <c r="AF514" s="604" t="s">
        <v>3803</v>
      </c>
      <c r="AG514" s="604" t="s">
        <v>3803</v>
      </c>
      <c r="AH514" s="604" t="s">
        <v>3803</v>
      </c>
      <c r="AI514" s="604" t="s">
        <v>3803</v>
      </c>
      <c r="AJ514" s="604" t="s">
        <v>5282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82" t="s">
        <v>3793</v>
      </c>
      <c r="B515" s="78" t="s">
        <v>2374</v>
      </c>
      <c r="C515" s="606" t="s">
        <v>5283</v>
      </c>
      <c r="D515" s="520">
        <v>6163576.0</v>
      </c>
      <c r="E515" s="510" t="s">
        <v>18</v>
      </c>
      <c r="F515" s="510" t="s">
        <v>19</v>
      </c>
      <c r="G515" s="510" t="s">
        <v>83</v>
      </c>
      <c r="H515" s="510" t="str">
        <f>IFERROR(VLOOKUP(G515,'Cadastro de assessores'!A:B,2,FALSE),"Não Cadastrado")</f>
        <v>18890</v>
      </c>
      <c r="I515" s="510"/>
      <c r="J515" s="51" t="s">
        <v>3796</v>
      </c>
      <c r="K515" s="510"/>
      <c r="L515" s="600"/>
      <c r="M515" s="600">
        <v>44847.0</v>
      </c>
      <c r="N515" s="520"/>
      <c r="O515" s="520" t="s">
        <v>3807</v>
      </c>
      <c r="P515" s="602">
        <v>0.01</v>
      </c>
      <c r="Q515" s="609" t="s">
        <v>5284</v>
      </c>
      <c r="R515" s="603"/>
      <c r="S515" s="520"/>
      <c r="T515" s="520"/>
      <c r="U515" s="520"/>
      <c r="V515" s="520" t="s">
        <v>60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82" t="s">
        <v>3793</v>
      </c>
      <c r="B516" s="78" t="s">
        <v>5285</v>
      </c>
      <c r="C516" s="606" t="s">
        <v>5286</v>
      </c>
      <c r="D516" s="520">
        <v>4418396.0</v>
      </c>
      <c r="E516" s="510" t="s">
        <v>56</v>
      </c>
      <c r="F516" s="510" t="s">
        <v>29</v>
      </c>
      <c r="G516" s="510" t="s">
        <v>5287</v>
      </c>
      <c r="H516" s="510" t="str">
        <f>IFERROR(VLOOKUP(G516,'Cadastro de assessores'!A:B,2,FALSE),"Não Cadastrado")</f>
        <v>16072</v>
      </c>
      <c r="I516" s="510"/>
      <c r="J516" s="51" t="s">
        <v>3796</v>
      </c>
      <c r="K516" s="510" t="s">
        <v>111</v>
      </c>
      <c r="L516" s="600">
        <v>44075.0</v>
      </c>
      <c r="M516" s="600">
        <v>44082.0</v>
      </c>
      <c r="N516" s="520"/>
      <c r="O516" s="520" t="s">
        <v>3797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113</v>
      </c>
      <c r="U516" s="520" t="s">
        <v>2600</v>
      </c>
      <c r="V516" s="520" t="s">
        <v>29</v>
      </c>
      <c r="W516" s="604" t="s">
        <v>3803</v>
      </c>
      <c r="X516" s="604" t="s">
        <v>3803</v>
      </c>
      <c r="Y516" s="604" t="s">
        <v>3803</v>
      </c>
      <c r="Z516" s="604" t="s">
        <v>3803</v>
      </c>
      <c r="AA516" s="604" t="s">
        <v>3803</v>
      </c>
      <c r="AB516" s="604" t="s">
        <v>3803</v>
      </c>
      <c r="AC516" s="604" t="s">
        <v>3803</v>
      </c>
      <c r="AD516" s="604" t="s">
        <v>3803</v>
      </c>
      <c r="AE516" s="604" t="s">
        <v>3803</v>
      </c>
      <c r="AF516" s="604" t="s">
        <v>3803</v>
      </c>
      <c r="AG516" s="604" t="s">
        <v>3803</v>
      </c>
      <c r="AH516" s="604" t="s">
        <v>5288</v>
      </c>
      <c r="AI516" s="604" t="s">
        <v>5289</v>
      </c>
      <c r="AJ516" s="604" t="s">
        <v>5290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82" t="s">
        <v>3793</v>
      </c>
      <c r="B517" s="78" t="s">
        <v>5291</v>
      </c>
      <c r="C517" s="606" t="s">
        <v>5292</v>
      </c>
      <c r="D517" s="520">
        <v>2847489.0</v>
      </c>
      <c r="E517" s="520" t="s">
        <v>2526</v>
      </c>
      <c r="F517" s="520" t="s">
        <v>29</v>
      </c>
      <c r="G517" s="520" t="s">
        <v>2526</v>
      </c>
      <c r="H517" s="520" t="str">
        <f>IFERROR(VLOOKUP(G517,'Cadastro de assessores'!A:B,2,FALSE),"Não Cadastrado")</f>
        <v>18986</v>
      </c>
      <c r="I517" s="520"/>
      <c r="J517" s="51" t="s">
        <v>186</v>
      </c>
      <c r="K517" s="520" t="s">
        <v>2540</v>
      </c>
      <c r="L517" s="608">
        <v>43850.0</v>
      </c>
      <c r="M517" s="608">
        <v>43850.0</v>
      </c>
      <c r="N517" s="608">
        <v>44011.0</v>
      </c>
      <c r="O517" s="520" t="s">
        <v>3801</v>
      </c>
      <c r="P517" s="602">
        <v>0.015</v>
      </c>
      <c r="Q517" s="609" t="s">
        <v>5293</v>
      </c>
      <c r="R517" s="603"/>
      <c r="S517" s="520" t="str">
        <f t="shared" si="56"/>
        <v/>
      </c>
      <c r="T517" s="520" t="s">
        <v>113</v>
      </c>
      <c r="U517" s="520" t="s">
        <v>3463</v>
      </c>
      <c r="V517" s="520" t="s">
        <v>29</v>
      </c>
      <c r="W517" s="604" t="s">
        <v>3803</v>
      </c>
      <c r="X517" s="604" t="s">
        <v>3803</v>
      </c>
      <c r="Y517" s="604" t="s">
        <v>3803</v>
      </c>
      <c r="Z517" s="604" t="s">
        <v>5294</v>
      </c>
      <c r="AA517" s="604" t="s">
        <v>5295</v>
      </c>
      <c r="AB517" s="604" t="s">
        <v>5296</v>
      </c>
      <c r="AC517" s="604" t="s">
        <v>5297</v>
      </c>
      <c r="AD517" s="604" t="s">
        <v>5298</v>
      </c>
      <c r="AE517" s="604" t="s">
        <v>3803</v>
      </c>
      <c r="AF517" s="604" t="s">
        <v>3803</v>
      </c>
      <c r="AG517" s="604" t="s">
        <v>3803</v>
      </c>
      <c r="AH517" s="604"/>
      <c r="AI517" s="604" t="s">
        <v>3803</v>
      </c>
      <c r="AJ517" s="604"/>
      <c r="AK517" s="448"/>
      <c r="AL517" s="448"/>
      <c r="AM517" s="448" t="s">
        <v>2577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2543</v>
      </c>
      <c r="BE517" s="448" t="s">
        <v>2543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82" t="s">
        <v>3793</v>
      </c>
      <c r="B518" s="78" t="s">
        <v>2377</v>
      </c>
      <c r="C518" s="606" t="s">
        <v>2375</v>
      </c>
      <c r="D518" s="520">
        <v>4879786.0</v>
      </c>
      <c r="E518" s="510" t="s">
        <v>56</v>
      </c>
      <c r="F518" s="510" t="s">
        <v>29</v>
      </c>
      <c r="G518" s="510" t="s">
        <v>4057</v>
      </c>
      <c r="H518" s="510" t="str">
        <f>IFERROR(VLOOKUP(G518,'Cadastro de assessores'!A:B,2,FALSE),"Não Cadastrado")</f>
        <v>15049</v>
      </c>
      <c r="I518" s="510"/>
      <c r="J518" s="51" t="s">
        <v>3796</v>
      </c>
      <c r="K518" s="510" t="s">
        <v>111</v>
      </c>
      <c r="L518" s="600">
        <v>44251.0</v>
      </c>
      <c r="M518" s="600">
        <v>44251.0</v>
      </c>
      <c r="N518" s="564"/>
      <c r="O518" s="564" t="s">
        <v>3842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113</v>
      </c>
      <c r="U518" s="520" t="s">
        <v>2579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82" t="s">
        <v>3793</v>
      </c>
      <c r="B519" s="78" t="s">
        <v>2383</v>
      </c>
      <c r="C519" s="562" t="s">
        <v>5299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1" t="s">
        <v>3796</v>
      </c>
      <c r="K519" s="510" t="s">
        <v>111</v>
      </c>
      <c r="L519" s="613">
        <v>44665.0</v>
      </c>
      <c r="M519" s="613">
        <v>44665.0</v>
      </c>
      <c r="N519" s="564"/>
      <c r="O519" s="564" t="s">
        <v>3809</v>
      </c>
      <c r="P519" s="602">
        <v>0.012</v>
      </c>
      <c r="Q519" s="609" t="s">
        <v>5300</v>
      </c>
      <c r="R519" s="603"/>
      <c r="S519" s="520" t="str">
        <f t="shared" si="56"/>
        <v/>
      </c>
      <c r="T519" s="520" t="s">
        <v>113</v>
      </c>
      <c r="U519" s="520" t="s">
        <v>2629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82" t="s">
        <v>3793</v>
      </c>
      <c r="B520" s="78" t="s">
        <v>5301</v>
      </c>
      <c r="C520" s="606" t="s">
        <v>5302</v>
      </c>
      <c r="D520" s="520">
        <v>4548330.0</v>
      </c>
      <c r="E520" s="510" t="s">
        <v>56</v>
      </c>
      <c r="F520" s="510" t="s">
        <v>29</v>
      </c>
      <c r="G520" s="510" t="s">
        <v>4060</v>
      </c>
      <c r="H520" s="510" t="str">
        <f>IFERROR(VLOOKUP(G520,'Cadastro de assessores'!A:B,2,FALSE),"Não Cadastrado")</f>
        <v>17243</v>
      </c>
      <c r="I520" s="510"/>
      <c r="J520" s="51" t="s">
        <v>3796</v>
      </c>
      <c r="K520" s="520" t="s">
        <v>111</v>
      </c>
      <c r="L520" s="601">
        <v>44130.0</v>
      </c>
      <c r="M520" s="601">
        <v>44130.0</v>
      </c>
      <c r="N520" s="520"/>
      <c r="O520" s="520" t="s">
        <v>3801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365</v>
      </c>
      <c r="U520" s="520" t="s">
        <v>2542</v>
      </c>
      <c r="V520" s="520" t="s">
        <v>29</v>
      </c>
      <c r="W520" s="604" t="s">
        <v>3803</v>
      </c>
      <c r="X520" s="604" t="s">
        <v>3803</v>
      </c>
      <c r="Y520" s="604" t="s">
        <v>3803</v>
      </c>
      <c r="Z520" s="604" t="s">
        <v>3803</v>
      </c>
      <c r="AA520" s="604" t="s">
        <v>3803</v>
      </c>
      <c r="AB520" s="604" t="s">
        <v>3803</v>
      </c>
      <c r="AC520" s="604" t="s">
        <v>3803</v>
      </c>
      <c r="AD520" s="604" t="s">
        <v>3803</v>
      </c>
      <c r="AE520" s="604" t="s">
        <v>3803</v>
      </c>
      <c r="AF520" s="604" t="s">
        <v>3803</v>
      </c>
      <c r="AG520" s="604" t="s">
        <v>3803</v>
      </c>
      <c r="AH520" s="604"/>
      <c r="AI520" s="604" t="s">
        <v>5303</v>
      </c>
      <c r="AJ520" s="604" t="s">
        <v>5304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82" t="s">
        <v>3793</v>
      </c>
      <c r="B521" s="78" t="s">
        <v>5305</v>
      </c>
      <c r="C521" s="606" t="s">
        <v>5306</v>
      </c>
      <c r="D521" s="520">
        <v>4784067.0</v>
      </c>
      <c r="E521" s="520" t="s">
        <v>56</v>
      </c>
      <c r="F521" s="520" t="s">
        <v>29</v>
      </c>
      <c r="G521" s="520" t="s">
        <v>3851</v>
      </c>
      <c r="H521" s="520" t="str">
        <f>IFERROR(VLOOKUP(G521,'Cadastro de assessores'!A:B,2,FALSE),"Não Cadastrado")</f>
        <v>1441</v>
      </c>
      <c r="I521" s="520"/>
      <c r="J521" s="51" t="s">
        <v>186</v>
      </c>
      <c r="K521" s="520" t="s">
        <v>2540</v>
      </c>
      <c r="L521" s="608">
        <v>44215.0</v>
      </c>
      <c r="M521" s="608">
        <v>44215.0</v>
      </c>
      <c r="N521" s="608">
        <v>44291.0</v>
      </c>
      <c r="O521" s="520" t="s">
        <v>3797</v>
      </c>
      <c r="P521" s="602">
        <v>0.02</v>
      </c>
      <c r="Q521" s="609" t="s">
        <v>5307</v>
      </c>
      <c r="R521" s="603"/>
      <c r="S521" s="520" t="str">
        <f t="shared" si="56"/>
        <v/>
      </c>
      <c r="T521" s="564" t="s">
        <v>113</v>
      </c>
      <c r="U521" s="564" t="s">
        <v>2573</v>
      </c>
      <c r="V521" s="520" t="s">
        <v>3881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3803</v>
      </c>
      <c r="AI521" s="604" t="s">
        <v>5308</v>
      </c>
      <c r="AJ521" s="604" t="s">
        <v>5304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2543</v>
      </c>
      <c r="BE521" s="448" t="s">
        <v>2543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82" t="s">
        <v>3793</v>
      </c>
      <c r="B522" s="78" t="s">
        <v>5309</v>
      </c>
      <c r="C522" s="606" t="s">
        <v>5310</v>
      </c>
      <c r="D522" s="520">
        <v>4809599.0</v>
      </c>
      <c r="E522" s="520" t="s">
        <v>18</v>
      </c>
      <c r="F522" s="509" t="s">
        <v>19</v>
      </c>
      <c r="G522" s="520" t="s">
        <v>257</v>
      </c>
      <c r="H522" s="520" t="str">
        <f>IFERROR(VLOOKUP(G522,'Cadastro de assessores'!A:B,2,FALSE),"Não Cadastrado")</f>
        <v>18009</v>
      </c>
      <c r="I522" s="520"/>
      <c r="J522" s="51" t="s">
        <v>186</v>
      </c>
      <c r="K522" s="520" t="s">
        <v>2540</v>
      </c>
      <c r="L522" s="608">
        <v>44229.0</v>
      </c>
      <c r="M522" s="608">
        <v>44229.0</v>
      </c>
      <c r="N522" s="608">
        <v>44683.0</v>
      </c>
      <c r="O522" s="520" t="s">
        <v>3797</v>
      </c>
      <c r="P522" s="602">
        <v>0.02</v>
      </c>
      <c r="Q522" s="609" t="s">
        <v>5311</v>
      </c>
      <c r="R522" s="603"/>
      <c r="S522" s="520" t="str">
        <f t="shared" si="56"/>
        <v>Não Qualificado</v>
      </c>
      <c r="T522" s="520" t="s">
        <v>113</v>
      </c>
      <c r="U522" s="564" t="s">
        <v>2573</v>
      </c>
      <c r="V522" s="520" t="s">
        <v>3881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2543</v>
      </c>
      <c r="BE522" s="448" t="s">
        <v>2543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82" t="s">
        <v>3793</v>
      </c>
      <c r="B523" s="78" t="s">
        <v>5309</v>
      </c>
      <c r="C523" s="606" t="s">
        <v>5310</v>
      </c>
      <c r="D523" s="520">
        <v>4900263.0</v>
      </c>
      <c r="E523" s="520" t="s">
        <v>18</v>
      </c>
      <c r="F523" s="509" t="s">
        <v>19</v>
      </c>
      <c r="G523" s="520" t="s">
        <v>257</v>
      </c>
      <c r="H523" s="520" t="str">
        <f>IFERROR(VLOOKUP(G523,'Cadastro de assessores'!A:B,2,FALSE),"Não Cadastrado")</f>
        <v>18009</v>
      </c>
      <c r="I523" s="520"/>
      <c r="J523" s="51" t="s">
        <v>186</v>
      </c>
      <c r="K523" s="520" t="s">
        <v>2540</v>
      </c>
      <c r="L523" s="520" t="s">
        <v>2576</v>
      </c>
      <c r="M523" s="520" t="s">
        <v>2576</v>
      </c>
      <c r="N523" s="608">
        <v>44683.0</v>
      </c>
      <c r="O523" s="564" t="s">
        <v>3842</v>
      </c>
      <c r="P523" s="602">
        <v>0.008</v>
      </c>
      <c r="Q523" s="609" t="s">
        <v>5311</v>
      </c>
      <c r="R523" s="603"/>
      <c r="S523" s="520" t="str">
        <f t="shared" si="56"/>
        <v>Não Qualificado</v>
      </c>
      <c r="T523" s="520" t="s">
        <v>113</v>
      </c>
      <c r="U523" s="564" t="s">
        <v>2573</v>
      </c>
      <c r="V523" s="520" t="s">
        <v>3881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2577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2543</v>
      </c>
      <c r="BE523" s="448" t="s">
        <v>2543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82" t="s">
        <v>3793</v>
      </c>
      <c r="B524" s="78" t="s">
        <v>5312</v>
      </c>
      <c r="C524" s="562" t="s">
        <v>5313</v>
      </c>
      <c r="D524" s="564">
        <v>4458091.0</v>
      </c>
      <c r="E524" s="510" t="s">
        <v>18</v>
      </c>
      <c r="F524" s="599" t="s">
        <v>29</v>
      </c>
      <c r="G524" s="599" t="s">
        <v>2907</v>
      </c>
      <c r="H524" s="599" t="str">
        <f>IFERROR(VLOOKUP(G524,'Cadastro de assessores'!A:B,2,FALSE),"Não Cadastrado")</f>
        <v>13444</v>
      </c>
      <c r="I524" s="599"/>
      <c r="J524" s="51" t="s">
        <v>3796</v>
      </c>
      <c r="K524" s="510" t="s">
        <v>111</v>
      </c>
      <c r="L524" s="600">
        <v>44372.0</v>
      </c>
      <c r="M524" s="600">
        <v>44372.0</v>
      </c>
      <c r="N524" s="564"/>
      <c r="O524" s="564" t="s">
        <v>4010</v>
      </c>
      <c r="P524" s="602">
        <v>0.02</v>
      </c>
      <c r="Q524" s="223"/>
      <c r="R524" s="603"/>
      <c r="S524" s="520" t="str">
        <f t="shared" si="56"/>
        <v/>
      </c>
      <c r="T524" s="520" t="s">
        <v>365</v>
      </c>
      <c r="U524" s="564" t="s">
        <v>4011</v>
      </c>
      <c r="V524" s="564" t="s">
        <v>46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82" t="s">
        <v>3793</v>
      </c>
      <c r="B525" s="78" t="s">
        <v>5314</v>
      </c>
      <c r="C525" s="606" t="s">
        <v>5315</v>
      </c>
      <c r="D525" s="520">
        <v>4729728.0</v>
      </c>
      <c r="E525" s="510" t="s">
        <v>56</v>
      </c>
      <c r="F525" s="510" t="s">
        <v>29</v>
      </c>
      <c r="G525" s="510" t="s">
        <v>4048</v>
      </c>
      <c r="H525" s="510" t="str">
        <f>IFERROR(VLOOKUP(G525,'Cadastro de assessores'!A:B,2,FALSE),"Não Cadastrado")</f>
        <v>19634</v>
      </c>
      <c r="I525" s="510"/>
      <c r="J525" s="51" t="s">
        <v>186</v>
      </c>
      <c r="K525" s="510" t="s">
        <v>111</v>
      </c>
      <c r="L525" s="600">
        <v>44203.0</v>
      </c>
      <c r="M525" s="600">
        <v>44203.0</v>
      </c>
      <c r="N525" s="607">
        <v>44911.0</v>
      </c>
      <c r="O525" s="520" t="s">
        <v>3801</v>
      </c>
      <c r="P525" s="602">
        <v>0.015</v>
      </c>
      <c r="Q525" s="609" t="s">
        <v>5316</v>
      </c>
      <c r="R525" s="603"/>
      <c r="S525" s="520" t="str">
        <f t="shared" si="56"/>
        <v>Não Qualificado</v>
      </c>
      <c r="T525" s="520" t="s">
        <v>113</v>
      </c>
      <c r="U525" s="520" t="s">
        <v>2600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82" t="s">
        <v>3793</v>
      </c>
      <c r="B526" s="78" t="s">
        <v>5317</v>
      </c>
      <c r="C526" s="562" t="s">
        <v>5318</v>
      </c>
      <c r="D526" s="564">
        <v>6104436.0</v>
      </c>
      <c r="E526" s="520" t="s">
        <v>18</v>
      </c>
      <c r="F526" s="509" t="s">
        <v>19</v>
      </c>
      <c r="G526" s="520" t="s">
        <v>4125</v>
      </c>
      <c r="H526" s="520" t="str">
        <f>IFERROR(VLOOKUP(G526,'Cadastro de assessores'!A:B,2,FALSE),"Não Cadastrado")</f>
        <v>14294</v>
      </c>
      <c r="I526" s="520"/>
      <c r="J526" s="51" t="s">
        <v>186</v>
      </c>
      <c r="K526" s="520" t="s">
        <v>2540</v>
      </c>
      <c r="L526" s="608">
        <v>44420.0</v>
      </c>
      <c r="M526" s="608">
        <v>44420.0</v>
      </c>
      <c r="N526" s="608">
        <v>44812.0</v>
      </c>
      <c r="O526" s="520" t="s">
        <v>3809</v>
      </c>
      <c r="P526" s="602">
        <v>0.012</v>
      </c>
      <c r="Q526" s="223" t="s">
        <v>5319</v>
      </c>
      <c r="R526" s="603"/>
      <c r="S526" s="520" t="str">
        <f t="shared" si="56"/>
        <v>Não Qualificado</v>
      </c>
      <c r="T526" s="520" t="s">
        <v>113</v>
      </c>
      <c r="U526" s="564" t="s">
        <v>2573</v>
      </c>
      <c r="V526" s="520" t="s">
        <v>3881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82" t="s">
        <v>3793</v>
      </c>
      <c r="B527" s="78" t="s">
        <v>5320</v>
      </c>
      <c r="C527" s="606" t="s">
        <v>5321</v>
      </c>
      <c r="D527" s="520">
        <v>3608409.0</v>
      </c>
      <c r="E527" s="520" t="s">
        <v>56</v>
      </c>
      <c r="F527" s="520" t="s">
        <v>29</v>
      </c>
      <c r="G527" s="520" t="s">
        <v>4119</v>
      </c>
      <c r="H527" s="520" t="str">
        <f>IFERROR(VLOOKUP(G527,'Cadastro de assessores'!A:B,2,FALSE),"Não Cadastrado")</f>
        <v>17489</v>
      </c>
      <c r="I527" s="520"/>
      <c r="J527" s="51" t="s">
        <v>186</v>
      </c>
      <c r="K527" s="520" t="s">
        <v>2540</v>
      </c>
      <c r="L527" s="608">
        <v>44092.0</v>
      </c>
      <c r="M527" s="608">
        <v>44092.0</v>
      </c>
      <c r="N527" s="607">
        <v>44490.0</v>
      </c>
      <c r="O527" s="520" t="s">
        <v>3797</v>
      </c>
      <c r="P527" s="602">
        <v>0.02</v>
      </c>
      <c r="Q527" s="609" t="s">
        <v>5322</v>
      </c>
      <c r="R527" s="603"/>
      <c r="S527" s="520" t="str">
        <f t="shared" si="56"/>
        <v>Não Qualificado</v>
      </c>
      <c r="T527" s="520" t="s">
        <v>113</v>
      </c>
      <c r="U527" s="520" t="s">
        <v>2568</v>
      </c>
      <c r="V527" s="520" t="s">
        <v>29</v>
      </c>
      <c r="W527" s="604" t="s">
        <v>3803</v>
      </c>
      <c r="X527" s="604" t="s">
        <v>3803</v>
      </c>
      <c r="Y527" s="604" t="s">
        <v>3803</v>
      </c>
      <c r="Z527" s="604" t="s">
        <v>3803</v>
      </c>
      <c r="AA527" s="604" t="s">
        <v>3803</v>
      </c>
      <c r="AB527" s="604" t="s">
        <v>3803</v>
      </c>
      <c r="AC527" s="604" t="s">
        <v>3803</v>
      </c>
      <c r="AD527" s="604" t="s">
        <v>3803</v>
      </c>
      <c r="AE527" s="604" t="s">
        <v>3803</v>
      </c>
      <c r="AF527" s="604" t="s">
        <v>3803</v>
      </c>
      <c r="AG527" s="604" t="s">
        <v>3803</v>
      </c>
      <c r="AH527" s="604" t="s">
        <v>5323</v>
      </c>
      <c r="AI527" s="604" t="s">
        <v>5324</v>
      </c>
      <c r="AJ527" s="604" t="s">
        <v>5325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2543</v>
      </c>
      <c r="BE527" s="448" t="s">
        <v>2543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82" t="s">
        <v>3793</v>
      </c>
      <c r="B528" s="78" t="s">
        <v>5326</v>
      </c>
      <c r="C528" s="695" t="s">
        <v>5327</v>
      </c>
      <c r="D528" s="520">
        <v>4465050.0</v>
      </c>
      <c r="E528" s="510" t="s">
        <v>18</v>
      </c>
      <c r="F528" s="510" t="s">
        <v>19</v>
      </c>
      <c r="G528" s="510" t="s">
        <v>257</v>
      </c>
      <c r="H528" s="510" t="str">
        <f>IFERROR(VLOOKUP(G528,'Cadastro de assessores'!A:B,2,FALSE),"Não Cadastrado")</f>
        <v>18009</v>
      </c>
      <c r="I528" s="510"/>
      <c r="J528" s="51" t="s">
        <v>186</v>
      </c>
      <c r="K528" s="520" t="s">
        <v>2540</v>
      </c>
      <c r="L528" s="600">
        <v>44103.0</v>
      </c>
      <c r="M528" s="600">
        <v>44104.0</v>
      </c>
      <c r="N528" s="520"/>
      <c r="O528" s="520" t="s">
        <v>3801</v>
      </c>
      <c r="P528" s="602">
        <v>0.015</v>
      </c>
      <c r="Q528" s="693" t="s">
        <v>5328</v>
      </c>
      <c r="R528" s="603"/>
      <c r="S528" s="520" t="str">
        <f t="shared" si="56"/>
        <v/>
      </c>
      <c r="T528" s="520" t="s">
        <v>113</v>
      </c>
      <c r="U528" s="520" t="s">
        <v>2600</v>
      </c>
      <c r="V528" s="520" t="s">
        <v>29</v>
      </c>
      <c r="W528" s="604" t="s">
        <v>3803</v>
      </c>
      <c r="X528" s="604" t="s">
        <v>3803</v>
      </c>
      <c r="Y528" s="604" t="s">
        <v>3803</v>
      </c>
      <c r="Z528" s="604" t="s">
        <v>3803</v>
      </c>
      <c r="AA528" s="604" t="s">
        <v>3803</v>
      </c>
      <c r="AB528" s="604" t="s">
        <v>3803</v>
      </c>
      <c r="AC528" s="604" t="s">
        <v>3803</v>
      </c>
      <c r="AD528" s="604" t="s">
        <v>3803</v>
      </c>
      <c r="AE528" s="604" t="s">
        <v>3803</v>
      </c>
      <c r="AF528" s="604" t="s">
        <v>3803</v>
      </c>
      <c r="AG528" s="604" t="s">
        <v>3803</v>
      </c>
      <c r="AH528" s="604" t="s">
        <v>5329</v>
      </c>
      <c r="AI528" s="604" t="s">
        <v>5330</v>
      </c>
      <c r="AJ528" s="604" t="s">
        <v>5331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82" t="s">
        <v>3793</v>
      </c>
      <c r="B529" s="78" t="s">
        <v>5332</v>
      </c>
      <c r="C529" s="562" t="s">
        <v>5333</v>
      </c>
      <c r="D529" s="564">
        <v>5678151.0</v>
      </c>
      <c r="E529" s="520" t="s">
        <v>56</v>
      </c>
      <c r="F529" s="509" t="s">
        <v>29</v>
      </c>
      <c r="G529" s="509" t="s">
        <v>4438</v>
      </c>
      <c r="H529" s="509" t="str">
        <f>IFERROR(VLOOKUP(G529,'Cadastro de assessores'!A:B,2,FALSE),"Não Cadastrado")</f>
        <v>14091</v>
      </c>
      <c r="I529" s="509"/>
      <c r="J529" s="51" t="s">
        <v>186</v>
      </c>
      <c r="K529" s="520" t="s">
        <v>2540</v>
      </c>
      <c r="L529" s="608">
        <v>44397.0</v>
      </c>
      <c r="M529" s="608">
        <v>44397.0</v>
      </c>
      <c r="N529" s="608">
        <v>44473.0</v>
      </c>
      <c r="O529" s="520" t="s">
        <v>3809</v>
      </c>
      <c r="P529" s="602">
        <v>0.012</v>
      </c>
      <c r="Q529" s="609" t="s">
        <v>3828</v>
      </c>
      <c r="R529" s="603"/>
      <c r="S529" s="520" t="str">
        <f t="shared" si="56"/>
        <v>Não Qualificado</v>
      </c>
      <c r="T529" s="564" t="s">
        <v>365</v>
      </c>
      <c r="U529" s="564" t="s">
        <v>2600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2543</v>
      </c>
      <c r="BE529" s="448" t="s">
        <v>2543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82" t="s">
        <v>3793</v>
      </c>
      <c r="B530" s="78" t="s">
        <v>5334</v>
      </c>
      <c r="C530" s="571" t="s">
        <v>5335</v>
      </c>
      <c r="D530" s="616">
        <v>2129230.0</v>
      </c>
      <c r="E530" s="510" t="s">
        <v>18</v>
      </c>
      <c r="F530" s="599" t="s">
        <v>29</v>
      </c>
      <c r="G530" s="616" t="s">
        <v>3683</v>
      </c>
      <c r="H530" s="616" t="str">
        <f>IFERROR(VLOOKUP(G530,'Cadastro de assessores'!A:B,2,FALSE),"Não Cadastrado")</f>
        <v>18266</v>
      </c>
      <c r="I530" s="616"/>
      <c r="J530" s="51" t="s">
        <v>3796</v>
      </c>
      <c r="K530" s="564" t="s">
        <v>111</v>
      </c>
      <c r="L530" s="600">
        <v>44426.0</v>
      </c>
      <c r="M530" s="600">
        <v>44426.0</v>
      </c>
      <c r="N530" s="616"/>
      <c r="O530" s="616" t="s">
        <v>3813</v>
      </c>
      <c r="P530" s="618">
        <v>0.025</v>
      </c>
      <c r="Q530" s="696" t="s">
        <v>5336</v>
      </c>
      <c r="R530" s="603"/>
      <c r="S530" s="520" t="str">
        <f t="shared" si="56"/>
        <v>Qualificado</v>
      </c>
      <c r="T530" s="564" t="s">
        <v>113</v>
      </c>
      <c r="U530" s="564" t="s">
        <v>2641</v>
      </c>
      <c r="V530" s="564" t="s">
        <v>783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82" t="s">
        <v>3793</v>
      </c>
      <c r="B531" s="78" t="s">
        <v>2436</v>
      </c>
      <c r="C531" s="562" t="s">
        <v>5337</v>
      </c>
      <c r="D531" s="564">
        <v>417444.0</v>
      </c>
      <c r="E531" s="510" t="s">
        <v>18</v>
      </c>
      <c r="F531" s="510" t="s">
        <v>29</v>
      </c>
      <c r="G531" s="510" t="s">
        <v>3683</v>
      </c>
      <c r="H531" s="510" t="str">
        <f>IFERROR(VLOOKUP(G531,'Cadastro de assessores'!A:B,2,FALSE),"Não Cadastrado")</f>
        <v>18266</v>
      </c>
      <c r="I531" s="510"/>
      <c r="J531" s="46" t="s">
        <v>111</v>
      </c>
      <c r="K531" s="564" t="s">
        <v>111</v>
      </c>
      <c r="L531" s="600">
        <v>44329.0</v>
      </c>
      <c r="M531" s="600">
        <v>44344.0</v>
      </c>
      <c r="N531" s="564"/>
      <c r="O531" s="564" t="s">
        <v>3842</v>
      </c>
      <c r="P531" s="602">
        <v>0.008</v>
      </c>
      <c r="Q531" s="223"/>
      <c r="R531" s="603"/>
      <c r="S531" s="520" t="str">
        <f t="shared" si="56"/>
        <v>Não Qualificado</v>
      </c>
      <c r="T531" s="564" t="s">
        <v>113</v>
      </c>
      <c r="U531" s="564" t="s">
        <v>2641</v>
      </c>
      <c r="V531" s="564" t="s">
        <v>783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82" t="s">
        <v>3793</v>
      </c>
      <c r="B532" s="78" t="s">
        <v>5338</v>
      </c>
      <c r="C532" s="562" t="s">
        <v>5339</v>
      </c>
      <c r="D532" s="564">
        <v>4841689.0</v>
      </c>
      <c r="E532" s="510" t="s">
        <v>18</v>
      </c>
      <c r="F532" s="599" t="s">
        <v>19</v>
      </c>
      <c r="G532" s="510" t="s">
        <v>257</v>
      </c>
      <c r="H532" s="510" t="str">
        <f>IFERROR(VLOOKUP(G532,'Cadastro de assessores'!A:B,2,FALSE),"Não Cadastrado")</f>
        <v>18009</v>
      </c>
      <c r="I532" s="510"/>
      <c r="J532" s="51" t="s">
        <v>186</v>
      </c>
      <c r="K532" s="632" t="s">
        <v>111</v>
      </c>
      <c r="L532" s="600">
        <v>44256.0</v>
      </c>
      <c r="M532" s="600">
        <v>44256.0</v>
      </c>
      <c r="N532" s="564"/>
      <c r="O532" s="564" t="s">
        <v>3797</v>
      </c>
      <c r="P532" s="602">
        <v>0.02</v>
      </c>
      <c r="Q532" s="609" t="s">
        <v>5340</v>
      </c>
      <c r="R532" s="603"/>
      <c r="S532" s="520" t="str">
        <f t="shared" si="56"/>
        <v/>
      </c>
      <c r="T532" s="520" t="s">
        <v>113</v>
      </c>
      <c r="U532" s="520" t="s">
        <v>2596</v>
      </c>
      <c r="V532" s="520" t="s">
        <v>60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2577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82" t="s">
        <v>3793</v>
      </c>
      <c r="B533" s="78" t="s">
        <v>2442</v>
      </c>
      <c r="C533" s="562" t="s">
        <v>5341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1" t="s">
        <v>3796</v>
      </c>
      <c r="K533" s="564" t="s">
        <v>111</v>
      </c>
      <c r="L533" s="613">
        <v>44651.0</v>
      </c>
      <c r="M533" s="613">
        <v>44655.0</v>
      </c>
      <c r="N533" s="616"/>
      <c r="O533" s="616" t="s">
        <v>3807</v>
      </c>
      <c r="P533" s="618">
        <v>0.007</v>
      </c>
      <c r="Q533" s="696"/>
      <c r="R533" s="603"/>
      <c r="S533" s="520" t="str">
        <f t="shared" si="56"/>
        <v/>
      </c>
      <c r="T533" s="520" t="s">
        <v>113</v>
      </c>
      <c r="U533" s="520" t="s">
        <v>2629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82" t="s">
        <v>3793</v>
      </c>
      <c r="B534" s="78" t="s">
        <v>2469</v>
      </c>
      <c r="C534" s="562" t="s">
        <v>5342</v>
      </c>
      <c r="D534" s="612">
        <v>2897612.0</v>
      </c>
      <c r="E534" s="510" t="s">
        <v>18</v>
      </c>
      <c r="F534" s="510" t="s">
        <v>5343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6" t="s">
        <v>111</v>
      </c>
      <c r="K534" s="564" t="s">
        <v>111</v>
      </c>
      <c r="L534" s="613">
        <v>44812.0</v>
      </c>
      <c r="M534" s="613">
        <v>44812.0</v>
      </c>
      <c r="N534" s="616"/>
      <c r="O534" s="616" t="s">
        <v>3809</v>
      </c>
      <c r="P534" s="618">
        <v>0.012</v>
      </c>
      <c r="Q534" s="696" t="s">
        <v>4532</v>
      </c>
      <c r="R534" s="603"/>
      <c r="S534" s="520"/>
      <c r="T534" s="520"/>
      <c r="U534" s="520"/>
      <c r="V534" s="520" t="s">
        <v>60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82" t="s">
        <v>3793</v>
      </c>
      <c r="B535" s="78" t="s">
        <v>5344</v>
      </c>
      <c r="C535" s="606" t="s">
        <v>5345</v>
      </c>
      <c r="D535" s="520">
        <v>4424587.0</v>
      </c>
      <c r="E535" s="520" t="s">
        <v>18</v>
      </c>
      <c r="F535" s="520" t="s">
        <v>29</v>
      </c>
      <c r="G535" s="520" t="s">
        <v>3800</v>
      </c>
      <c r="H535" s="520" t="str">
        <f>IFERROR(VLOOKUP(G535,'Cadastro de assessores'!A:B,2,FALSE),"Não Cadastrado")</f>
        <v>17679</v>
      </c>
      <c r="I535" s="520"/>
      <c r="J535" s="51" t="s">
        <v>186</v>
      </c>
      <c r="K535" s="520" t="s">
        <v>2540</v>
      </c>
      <c r="L535" s="608">
        <v>44088.0</v>
      </c>
      <c r="M535" s="608">
        <v>44088.0</v>
      </c>
      <c r="N535" s="608">
        <v>44460.0</v>
      </c>
      <c r="O535" s="520" t="s">
        <v>3813</v>
      </c>
      <c r="P535" s="602">
        <v>0.025</v>
      </c>
      <c r="Q535" s="609" t="s">
        <v>5346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113</v>
      </c>
      <c r="U535" s="520" t="s">
        <v>2652</v>
      </c>
      <c r="V535" s="520" t="s">
        <v>29</v>
      </c>
      <c r="W535" s="604" t="s">
        <v>3803</v>
      </c>
      <c r="X535" s="604" t="s">
        <v>3803</v>
      </c>
      <c r="Y535" s="604" t="s">
        <v>3803</v>
      </c>
      <c r="Z535" s="604" t="s">
        <v>3803</v>
      </c>
      <c r="AA535" s="604" t="s">
        <v>3803</v>
      </c>
      <c r="AB535" s="604" t="s">
        <v>3803</v>
      </c>
      <c r="AC535" s="604" t="s">
        <v>3803</v>
      </c>
      <c r="AD535" s="604" t="s">
        <v>3803</v>
      </c>
      <c r="AE535" s="604" t="s">
        <v>3803</v>
      </c>
      <c r="AF535" s="604" t="s">
        <v>3803</v>
      </c>
      <c r="AG535" s="604" t="s">
        <v>3803</v>
      </c>
      <c r="AH535" s="604" t="s">
        <v>5347</v>
      </c>
      <c r="AI535" s="604" t="s">
        <v>5348</v>
      </c>
      <c r="AJ535" s="604" t="s">
        <v>5349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2543</v>
      </c>
      <c r="BE535" s="448" t="s">
        <v>2543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82" t="s">
        <v>3793</v>
      </c>
      <c r="B536" s="78" t="s">
        <v>5350</v>
      </c>
      <c r="C536" s="606" t="s">
        <v>5351</v>
      </c>
      <c r="D536" s="520">
        <v>480283.0</v>
      </c>
      <c r="E536" s="520" t="s">
        <v>18</v>
      </c>
      <c r="F536" s="520" t="s">
        <v>29</v>
      </c>
      <c r="G536" s="520" t="s">
        <v>4289</v>
      </c>
      <c r="H536" s="520" t="str">
        <f>IFERROR(VLOOKUP(G536,'Cadastro de assessores'!A:B,2,FALSE),"Não Cadastrado")</f>
        <v>12846</v>
      </c>
      <c r="I536" s="520"/>
      <c r="J536" s="51" t="s">
        <v>186</v>
      </c>
      <c r="K536" s="520" t="s">
        <v>2540</v>
      </c>
      <c r="L536" s="608">
        <v>44166.0</v>
      </c>
      <c r="M536" s="608">
        <v>44166.0</v>
      </c>
      <c r="N536" s="608">
        <v>44378.0</v>
      </c>
      <c r="O536" s="520" t="s">
        <v>3801</v>
      </c>
      <c r="P536" s="602">
        <v>0.012</v>
      </c>
      <c r="Q536" s="609" t="s">
        <v>4290</v>
      </c>
      <c r="R536" s="603"/>
      <c r="S536" s="520" t="str">
        <f t="shared" si="57"/>
        <v/>
      </c>
      <c r="T536" s="520" t="s">
        <v>113</v>
      </c>
      <c r="U536" s="520" t="s">
        <v>2591</v>
      </c>
      <c r="V536" s="520" t="s">
        <v>29</v>
      </c>
      <c r="W536" s="604" t="s">
        <v>3803</v>
      </c>
      <c r="X536" s="604" t="s">
        <v>3803</v>
      </c>
      <c r="Y536" s="604" t="s">
        <v>3803</v>
      </c>
      <c r="Z536" s="604" t="s">
        <v>3803</v>
      </c>
      <c r="AA536" s="604" t="s">
        <v>3803</v>
      </c>
      <c r="AB536" s="604" t="s">
        <v>3803</v>
      </c>
      <c r="AC536" s="604" t="s">
        <v>3803</v>
      </c>
      <c r="AD536" s="604" t="s">
        <v>3803</v>
      </c>
      <c r="AE536" s="604" t="s">
        <v>3803</v>
      </c>
      <c r="AF536" s="604" t="s">
        <v>3803</v>
      </c>
      <c r="AG536" s="604" t="s">
        <v>3803</v>
      </c>
      <c r="AH536" s="604" t="s">
        <v>3803</v>
      </c>
      <c r="AI536" s="604" t="s">
        <v>3803</v>
      </c>
      <c r="AJ536" s="604" t="s">
        <v>3803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2543</v>
      </c>
      <c r="BE536" s="448" t="s">
        <v>2543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82" t="s">
        <v>3793</v>
      </c>
      <c r="B537" s="78" t="s">
        <v>2478</v>
      </c>
      <c r="C537" s="606" t="s">
        <v>2476</v>
      </c>
      <c r="D537" s="520">
        <v>2049496.0</v>
      </c>
      <c r="E537" s="510" t="s">
        <v>2526</v>
      </c>
      <c r="F537" s="510" t="s">
        <v>29</v>
      </c>
      <c r="G537" s="510" t="s">
        <v>2526</v>
      </c>
      <c r="H537" s="510" t="str">
        <f>IFERROR(VLOOKUP(G537,'Cadastro de assessores'!A:B,2,FALSE),"Não Cadastrado")</f>
        <v>18986</v>
      </c>
      <c r="I537" s="510"/>
      <c r="J537" s="46" t="s">
        <v>111</v>
      </c>
      <c r="K537" s="510" t="s">
        <v>111</v>
      </c>
      <c r="L537" s="600">
        <v>43655.0</v>
      </c>
      <c r="M537" s="600">
        <v>43696.0</v>
      </c>
      <c r="N537" s="520"/>
      <c r="O537" s="520" t="s">
        <v>4179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113</v>
      </c>
      <c r="U537" s="520" t="s">
        <v>2652</v>
      </c>
      <c r="V537" s="520" t="s">
        <v>29</v>
      </c>
      <c r="W537" s="604" t="s">
        <v>5352</v>
      </c>
      <c r="X537" s="604"/>
      <c r="Y537" s="604" t="s">
        <v>5353</v>
      </c>
      <c r="Z537" s="604" t="s">
        <v>5354</v>
      </c>
      <c r="AA537" s="604" t="s">
        <v>5355</v>
      </c>
      <c r="AB537" s="604" t="s">
        <v>5356</v>
      </c>
      <c r="AC537" s="604" t="s">
        <v>5357</v>
      </c>
      <c r="AD537" s="604" t="s">
        <v>5358</v>
      </c>
      <c r="AE537" s="604" t="s">
        <v>5359</v>
      </c>
      <c r="AF537" s="604" t="s">
        <v>5360</v>
      </c>
      <c r="AG537" s="604" t="s">
        <v>5361</v>
      </c>
      <c r="AH537" s="604" t="s">
        <v>5362</v>
      </c>
      <c r="AI537" s="604" t="s">
        <v>5363</v>
      </c>
      <c r="AJ537" s="604" t="s">
        <v>5364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82" t="s">
        <v>3793</v>
      </c>
      <c r="B538" s="78" t="s">
        <v>5365</v>
      </c>
      <c r="C538" s="131" t="s">
        <v>5366</v>
      </c>
      <c r="D538" s="616">
        <v>7086435.0</v>
      </c>
      <c r="E538" s="510" t="s">
        <v>18</v>
      </c>
      <c r="F538" s="510" t="s">
        <v>29</v>
      </c>
      <c r="G538" s="510" t="s">
        <v>828</v>
      </c>
      <c r="H538" s="510">
        <f>IFERROR(VLOOKUP(G538,'Cadastro de assessores'!A:B,2,FALSE),"Não Cadastrado")</f>
        <v>12342</v>
      </c>
      <c r="I538" s="510"/>
      <c r="J538" s="51" t="s">
        <v>186</v>
      </c>
      <c r="K538" s="510" t="s">
        <v>111</v>
      </c>
      <c r="L538" s="601">
        <v>44510.0</v>
      </c>
      <c r="M538" s="601">
        <v>44517.0</v>
      </c>
      <c r="N538" s="564"/>
      <c r="O538" s="564" t="s">
        <v>3801</v>
      </c>
      <c r="P538" s="602">
        <v>0.015</v>
      </c>
      <c r="Q538" s="480" t="s">
        <v>5367</v>
      </c>
      <c r="R538" s="603"/>
      <c r="S538" s="520" t="str">
        <f t="shared" si="57"/>
        <v/>
      </c>
      <c r="T538" s="564" t="s">
        <v>113</v>
      </c>
      <c r="U538" s="564" t="s">
        <v>2633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82" t="s">
        <v>3793</v>
      </c>
      <c r="B539" s="78" t="s">
        <v>5368</v>
      </c>
      <c r="C539" s="562" t="s">
        <v>5369</v>
      </c>
      <c r="D539" s="599">
        <v>226343.0</v>
      </c>
      <c r="E539" s="510" t="s">
        <v>18</v>
      </c>
      <c r="F539" s="599" t="s">
        <v>19</v>
      </c>
      <c r="G539" s="510" t="s">
        <v>4125</v>
      </c>
      <c r="H539" s="510" t="str">
        <f>IFERROR(VLOOKUP(G539,'Cadastro de assessores'!A:B,2,FALSE),"Não Cadastrado")</f>
        <v>14294</v>
      </c>
      <c r="I539" s="510"/>
      <c r="J539" s="51" t="s">
        <v>3796</v>
      </c>
      <c r="K539" s="632" t="s">
        <v>111</v>
      </c>
      <c r="L539" s="600">
        <v>44452.0</v>
      </c>
      <c r="M539" s="600">
        <v>44469.0</v>
      </c>
      <c r="N539" s="564"/>
      <c r="O539" s="564" t="s">
        <v>3797</v>
      </c>
      <c r="P539" s="602">
        <v>0.02</v>
      </c>
      <c r="Q539" s="223" t="s">
        <v>4484</v>
      </c>
      <c r="R539" s="603"/>
      <c r="S539" s="520" t="str">
        <f t="shared" si="57"/>
        <v>Não Qualificado</v>
      </c>
      <c r="T539" s="564" t="s">
        <v>113</v>
      </c>
      <c r="U539" s="564" t="s">
        <v>4485</v>
      </c>
      <c r="V539" s="564" t="s">
        <v>46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82" t="s">
        <v>3793</v>
      </c>
      <c r="B540" s="78" t="s">
        <v>2487</v>
      </c>
      <c r="C540" s="606" t="s">
        <v>5370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1" t="s">
        <v>3796</v>
      </c>
      <c r="K540" s="520" t="s">
        <v>147</v>
      </c>
      <c r="L540" s="510" t="s">
        <v>2577</v>
      </c>
      <c r="M540" s="601">
        <v>44848.0</v>
      </c>
      <c r="N540" s="520"/>
      <c r="O540" s="520" t="s">
        <v>3807</v>
      </c>
      <c r="P540" s="602">
        <v>0.007</v>
      </c>
      <c r="Q540" s="609"/>
      <c r="R540" s="603"/>
      <c r="S540" s="520"/>
      <c r="T540" s="520" t="s">
        <v>113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82" t="s">
        <v>3793</v>
      </c>
      <c r="B541" s="78" t="s">
        <v>5371</v>
      </c>
      <c r="C541" s="606" t="s">
        <v>5372</v>
      </c>
      <c r="D541" s="520">
        <v>2694253.0</v>
      </c>
      <c r="E541" s="510" t="s">
        <v>56</v>
      </c>
      <c r="F541" s="510" t="s">
        <v>29</v>
      </c>
      <c r="G541" s="510" t="s">
        <v>4060</v>
      </c>
      <c r="H541" s="510" t="str">
        <f>IFERROR(VLOOKUP(G541,'Cadastro de assessores'!A:B,2,FALSE),"Não Cadastrado")</f>
        <v>17243</v>
      </c>
      <c r="I541" s="510"/>
      <c r="J541" s="46" t="s">
        <v>111</v>
      </c>
      <c r="K541" s="510" t="s">
        <v>111</v>
      </c>
      <c r="L541" s="601">
        <v>44134.0</v>
      </c>
      <c r="M541" s="601">
        <v>44134.0</v>
      </c>
      <c r="N541" s="520"/>
      <c r="O541" s="520" t="s">
        <v>3797</v>
      </c>
      <c r="P541" s="602">
        <v>0.02</v>
      </c>
      <c r="Q541" s="609" t="s">
        <v>5373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365</v>
      </c>
      <c r="U541" s="520" t="s">
        <v>2568</v>
      </c>
      <c r="V541" s="520" t="s">
        <v>29</v>
      </c>
      <c r="W541" s="604" t="s">
        <v>3803</v>
      </c>
      <c r="X541" s="604" t="s">
        <v>3803</v>
      </c>
      <c r="Y541" s="604" t="s">
        <v>3803</v>
      </c>
      <c r="Z541" s="604" t="s">
        <v>3803</v>
      </c>
      <c r="AA541" s="604" t="s">
        <v>3803</v>
      </c>
      <c r="AB541" s="604" t="s">
        <v>3803</v>
      </c>
      <c r="AC541" s="604" t="s">
        <v>3803</v>
      </c>
      <c r="AD541" s="604" t="s">
        <v>3803</v>
      </c>
      <c r="AE541" s="604" t="s">
        <v>3803</v>
      </c>
      <c r="AF541" s="604" t="s">
        <v>3803</v>
      </c>
      <c r="AG541" s="604" t="s">
        <v>3803</v>
      </c>
      <c r="AH541" s="604" t="s">
        <v>3803</v>
      </c>
      <c r="AI541" s="604" t="s">
        <v>5374</v>
      </c>
      <c r="AJ541" s="604" t="s">
        <v>5375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82" t="s">
        <v>3793</v>
      </c>
      <c r="B542" s="78" t="s">
        <v>5376</v>
      </c>
      <c r="C542" s="606" t="s">
        <v>5377</v>
      </c>
      <c r="D542" s="520">
        <v>4906342.0</v>
      </c>
      <c r="E542" s="520" t="s">
        <v>18</v>
      </c>
      <c r="F542" s="520" t="s">
        <v>19</v>
      </c>
      <c r="G542" s="520" t="s">
        <v>257</v>
      </c>
      <c r="H542" s="520" t="str">
        <f>IFERROR(VLOOKUP(G542,'Cadastro de assessores'!A:B,2,FALSE),"Não Cadastrado")</f>
        <v>18009</v>
      </c>
      <c r="I542" s="520"/>
      <c r="J542" s="51" t="s">
        <v>186</v>
      </c>
      <c r="K542" s="520" t="s">
        <v>2540</v>
      </c>
      <c r="L542" s="608"/>
      <c r="M542" s="608">
        <v>44294.0</v>
      </c>
      <c r="N542" s="643">
        <v>44651.0</v>
      </c>
      <c r="O542" s="564" t="s">
        <v>3797</v>
      </c>
      <c r="P542" s="602">
        <v>0.02</v>
      </c>
      <c r="Q542" s="609" t="s">
        <v>5378</v>
      </c>
      <c r="R542" s="603"/>
      <c r="S542" s="520" t="str">
        <f t="shared" si="58"/>
        <v>Não Qualificado</v>
      </c>
      <c r="T542" s="520" t="s">
        <v>113</v>
      </c>
      <c r="U542" s="520" t="s">
        <v>2596</v>
      </c>
      <c r="V542" s="520" t="s">
        <v>60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2577</v>
      </c>
      <c r="AN542" s="448" t="s">
        <v>2577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2543</v>
      </c>
      <c r="BE542" s="448" t="s">
        <v>2543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82" t="s">
        <v>3793</v>
      </c>
      <c r="B543" s="78" t="s">
        <v>2501</v>
      </c>
      <c r="C543" s="606" t="s">
        <v>5379</v>
      </c>
      <c r="D543" s="520">
        <v>4733764.0</v>
      </c>
      <c r="E543" s="520" t="s">
        <v>56</v>
      </c>
      <c r="F543" s="520" t="s">
        <v>29</v>
      </c>
      <c r="G543" s="520" t="s">
        <v>5380</v>
      </c>
      <c r="H543" s="520" t="str">
        <f>IFERROR(VLOOKUP(G543,'Cadastro de assessores'!A:B,2,FALSE),"Não Cadastrado")</f>
        <v>18992</v>
      </c>
      <c r="I543" s="520"/>
      <c r="J543" s="51" t="s">
        <v>186</v>
      </c>
      <c r="K543" s="520" t="s">
        <v>2540</v>
      </c>
      <c r="L543" s="608"/>
      <c r="M543" s="608">
        <v>44209.0</v>
      </c>
      <c r="N543" s="643">
        <v>44512.0</v>
      </c>
      <c r="O543" s="564" t="s">
        <v>3842</v>
      </c>
      <c r="P543" s="602">
        <v>0.008</v>
      </c>
      <c r="Q543" s="609" t="s">
        <v>5381</v>
      </c>
      <c r="R543" s="603"/>
      <c r="S543" s="520" t="str">
        <f t="shared" si="58"/>
        <v>Não Qualificado</v>
      </c>
      <c r="T543" s="520" t="s">
        <v>113</v>
      </c>
      <c r="U543" s="520" t="s">
        <v>2579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2543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0"/>
      <c r="AR544" s="280"/>
      <c r="AS544" s="280"/>
      <c r="AT544" s="280"/>
      <c r="AU544" s="280"/>
      <c r="AV544" s="280"/>
      <c r="AW544" s="280"/>
      <c r="AX544" s="280"/>
      <c r="AY544" s="280"/>
      <c r="AZ544" s="280"/>
      <c r="BA544" s="280"/>
      <c r="BB544" s="280"/>
      <c r="BC544" s="280"/>
      <c r="BD544" s="280"/>
      <c r="BE544" s="280"/>
      <c r="BF544" s="280"/>
      <c r="BG544" s="280"/>
      <c r="BH544" s="280"/>
      <c r="BI544" s="280"/>
      <c r="BJ544" s="280"/>
      <c r="BK544" s="280"/>
      <c r="BL544" s="280"/>
      <c r="BM544" s="280"/>
      <c r="BN544" s="280"/>
      <c r="BO544" s="280"/>
      <c r="BP544" s="280"/>
      <c r="BQ544" s="280"/>
      <c r="BR544" s="280"/>
      <c r="BS544" s="700"/>
    </row>
    <row r="545" ht="15.75" customHeight="1">
      <c r="A545" s="538"/>
      <c r="B545" s="538"/>
      <c r="C545" s="538" t="s">
        <v>2509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2511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0"/>
      <c r="AR546" s="280"/>
      <c r="AS546" s="280"/>
      <c r="AT546" s="280"/>
      <c r="AU546" s="280"/>
      <c r="AV546" s="280"/>
      <c r="AW546" s="280"/>
      <c r="AX546" s="280"/>
      <c r="AY546" s="280"/>
      <c r="AZ546" s="280"/>
      <c r="BA546" s="280"/>
      <c r="BB546" s="280"/>
      <c r="BC546" s="280"/>
      <c r="BD546" s="280"/>
      <c r="BE546" s="280"/>
      <c r="BF546" s="280"/>
      <c r="BG546" s="280"/>
      <c r="BH546" s="280"/>
      <c r="BI546" s="705"/>
      <c r="BJ546" s="705"/>
      <c r="BK546" s="705"/>
      <c r="BL546" s="705"/>
      <c r="BM546" s="280"/>
      <c r="BN546" s="280"/>
      <c r="BO546" s="280"/>
      <c r="BP546" s="280"/>
      <c r="BQ546" s="280"/>
      <c r="BR546" s="280"/>
      <c r="BS546" s="700"/>
    </row>
    <row r="547" ht="15.75" customHeight="1">
      <c r="A547" s="538"/>
      <c r="B547" s="538"/>
      <c r="C547" s="706" t="s">
        <v>5382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0"/>
      <c r="AR547" s="280"/>
      <c r="AS547" s="280"/>
      <c r="AT547" s="280"/>
      <c r="AU547" s="280"/>
      <c r="AV547" s="280"/>
      <c r="AW547" s="280"/>
      <c r="AX547" s="280"/>
      <c r="AY547" s="280"/>
      <c r="AZ547" s="280"/>
      <c r="BA547" s="280"/>
      <c r="BB547" s="280"/>
      <c r="BC547" s="280"/>
      <c r="BD547" s="280"/>
      <c r="BE547" s="280"/>
      <c r="BF547" s="280"/>
      <c r="BG547" s="280"/>
      <c r="BH547" s="280"/>
      <c r="BI547" s="280"/>
      <c r="BJ547" s="280" t="s">
        <v>5383</v>
      </c>
      <c r="BK547" s="280" t="s">
        <v>5384</v>
      </c>
      <c r="BL547" s="280" t="s">
        <v>5385</v>
      </c>
      <c r="BM547" s="280"/>
      <c r="BN547" s="280"/>
      <c r="BO547" s="280"/>
      <c r="BP547" s="280"/>
      <c r="BQ547" s="280"/>
      <c r="BR547" s="280"/>
      <c r="BS547" s="700"/>
    </row>
    <row r="548" ht="15.75" customHeight="1">
      <c r="A548" s="538"/>
      <c r="B548" s="538"/>
      <c r="C548" s="706" t="s">
        <v>5386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0"/>
      <c r="AR548" s="280"/>
      <c r="AS548" s="280"/>
      <c r="AT548" s="280"/>
      <c r="AU548" s="280"/>
      <c r="AV548" s="280"/>
      <c r="AW548" s="280"/>
      <c r="AX548" s="280"/>
      <c r="AY548" s="280"/>
      <c r="AZ548" s="280"/>
      <c r="BA548" s="280"/>
      <c r="BB548" s="280"/>
      <c r="BC548" s="280"/>
      <c r="BD548" s="280"/>
      <c r="BE548" s="280"/>
      <c r="BF548" s="280"/>
      <c r="BG548" s="280"/>
      <c r="BH548" s="280"/>
      <c r="BI548" s="280" t="s">
        <v>3793</v>
      </c>
      <c r="BJ548" s="280">
        <v>1.2907834016000009E8</v>
      </c>
      <c r="BK548" s="280"/>
      <c r="BL548" s="280">
        <v>4.028504240000002E7</v>
      </c>
      <c r="BM548" s="280"/>
      <c r="BN548" s="280"/>
      <c r="BO548" s="280"/>
      <c r="BP548" s="280"/>
      <c r="BQ548" s="280"/>
      <c r="BR548" s="280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0"/>
      <c r="AR549" s="280"/>
      <c r="AS549" s="280"/>
      <c r="AT549" s="280"/>
      <c r="AU549" s="280"/>
      <c r="AV549" s="280"/>
      <c r="AW549" s="280"/>
      <c r="AX549" s="280"/>
      <c r="AY549" s="280"/>
      <c r="AZ549" s="280"/>
      <c r="BA549" s="280"/>
      <c r="BB549" s="280"/>
      <c r="BC549" s="280"/>
      <c r="BD549" s="280"/>
      <c r="BE549" s="280"/>
      <c r="BF549" s="280"/>
      <c r="BG549" s="280"/>
      <c r="BH549" s="280"/>
      <c r="BI549" s="280" t="s">
        <v>2523</v>
      </c>
      <c r="BJ549" s="280">
        <v>9.223206563000003E7</v>
      </c>
      <c r="BK549" s="280">
        <v>8.406274848000003E7</v>
      </c>
      <c r="BL549" s="280">
        <v>8.406274848000003E7</v>
      </c>
      <c r="BM549" s="280"/>
      <c r="BN549" s="280"/>
      <c r="BO549" s="280"/>
      <c r="BP549" s="280"/>
      <c r="BQ549" s="280"/>
      <c r="BR549" s="280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0"/>
      <c r="K550" s="280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0"/>
      <c r="AR550" s="280"/>
      <c r="AS550" s="280"/>
      <c r="AT550" s="280"/>
      <c r="AU550" s="280"/>
      <c r="AV550" s="280"/>
      <c r="AW550" s="280"/>
      <c r="AX550" s="280"/>
      <c r="AY550" s="280"/>
      <c r="AZ550" s="280"/>
      <c r="BA550" s="280"/>
      <c r="BB550" s="280"/>
      <c r="BC550" s="280"/>
      <c r="BD550" s="280"/>
      <c r="BE550" s="280"/>
      <c r="BF550" s="280"/>
      <c r="BG550" s="280"/>
      <c r="BH550" s="280"/>
      <c r="BI550" s="280" t="s">
        <v>3702</v>
      </c>
      <c r="BJ550" s="280">
        <v>0.0</v>
      </c>
      <c r="BK550" s="280">
        <v>2329685.95</v>
      </c>
      <c r="BL550" s="280">
        <v>2329685.95</v>
      </c>
      <c r="BM550" s="280"/>
      <c r="BN550" s="280"/>
      <c r="BO550" s="280"/>
      <c r="BP550" s="280"/>
      <c r="BQ550" s="280"/>
      <c r="BR550" s="280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0"/>
      <c r="AR551" s="280"/>
      <c r="AS551" s="280"/>
      <c r="AT551" s="280"/>
      <c r="AU551" s="280"/>
      <c r="AV551" s="280"/>
      <c r="AW551" s="280"/>
      <c r="AX551" s="280"/>
      <c r="AY551" s="280"/>
      <c r="AZ551" s="280"/>
      <c r="BA551" s="280"/>
      <c r="BB551" s="280"/>
      <c r="BC551" s="280"/>
      <c r="BD551" s="280"/>
      <c r="BE551" s="280"/>
      <c r="BF551" s="280"/>
      <c r="BG551" s="280"/>
      <c r="BH551" s="280"/>
      <c r="BI551" s="280" t="s">
        <v>3608</v>
      </c>
      <c r="BJ551" s="280">
        <v>2401947.46</v>
      </c>
      <c r="BK551" s="280">
        <v>2421812.0799999996</v>
      </c>
      <c r="BL551" s="280">
        <v>2421812.0799999996</v>
      </c>
      <c r="BM551" s="280"/>
      <c r="BN551" s="280"/>
      <c r="BO551" s="280"/>
      <c r="BP551" s="280"/>
      <c r="BQ551" s="280"/>
      <c r="BR551" s="280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0"/>
      <c r="K552" s="280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0"/>
      <c r="AR552" s="280"/>
      <c r="AS552" s="280"/>
      <c r="AT552" s="280"/>
      <c r="AU552" s="280"/>
      <c r="AV552" s="280"/>
      <c r="AW552" s="280"/>
      <c r="AX552" s="280"/>
      <c r="AY552" s="280"/>
      <c r="AZ552" s="280"/>
      <c r="BA552" s="280"/>
      <c r="BB552" s="280"/>
      <c r="BC552" s="280"/>
      <c r="BD552" s="280"/>
      <c r="BE552" s="280"/>
      <c r="BF552" s="280"/>
      <c r="BG552" s="280"/>
      <c r="BH552" s="280"/>
      <c r="BI552" s="280"/>
      <c r="BJ552" s="280">
        <f t="shared" ref="BJ552:BL552" si="61">SUM(BJ548:BJ551)</f>
        <v>223712353.3</v>
      </c>
      <c r="BK552" s="280">
        <f t="shared" si="61"/>
        <v>88814246.51</v>
      </c>
      <c r="BL552" s="280">
        <f t="shared" si="61"/>
        <v>129099288.9</v>
      </c>
      <c r="BM552" s="280"/>
      <c r="BN552" s="280"/>
      <c r="BO552" s="280"/>
      <c r="BP552" s="280"/>
      <c r="BQ552" s="280"/>
      <c r="BR552" s="280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0"/>
      <c r="AR553" s="280"/>
      <c r="AS553" s="280"/>
      <c r="AT553" s="280"/>
      <c r="AU553" s="280"/>
      <c r="AV553" s="280"/>
      <c r="AW553" s="280"/>
      <c r="AX553" s="280"/>
      <c r="AY553" s="280"/>
      <c r="AZ553" s="280"/>
      <c r="BA553" s="280"/>
      <c r="BB553" s="280"/>
      <c r="BC553" s="280"/>
      <c r="BD553" s="280"/>
      <c r="BE553" s="280"/>
      <c r="BF553" s="280"/>
      <c r="BG553" s="280"/>
      <c r="BH553" s="280"/>
      <c r="BI553" s="280"/>
      <c r="BJ553" s="280"/>
      <c r="BK553" s="280"/>
      <c r="BL553" s="280"/>
      <c r="BM553" s="280"/>
      <c r="BN553" s="280"/>
      <c r="BO553" s="280"/>
      <c r="BP553" s="280"/>
      <c r="BQ553" s="280"/>
      <c r="BR553" s="280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0"/>
      <c r="K554" s="280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0"/>
      <c r="AR554" s="280"/>
      <c r="AS554" s="280"/>
      <c r="AT554" s="280"/>
      <c r="AU554" s="280"/>
      <c r="AV554" s="280"/>
      <c r="AW554" s="280"/>
      <c r="AX554" s="280"/>
      <c r="AY554" s="280"/>
      <c r="AZ554" s="280"/>
      <c r="BA554" s="280"/>
      <c r="BB554" s="280"/>
      <c r="BC554" s="280"/>
      <c r="BD554" s="280"/>
      <c r="BE554" s="280"/>
      <c r="BF554" s="280"/>
      <c r="BG554" s="280"/>
      <c r="BH554" s="280"/>
      <c r="BI554" s="280" t="s">
        <v>5387</v>
      </c>
      <c r="BJ554" s="280" t="s">
        <v>5388</v>
      </c>
      <c r="BK554" s="280" t="s">
        <v>5389</v>
      </c>
      <c r="BL554" s="280" t="s">
        <v>5389</v>
      </c>
      <c r="BM554" s="280"/>
      <c r="BN554" s="280"/>
      <c r="BO554" s="280"/>
      <c r="BP554" s="280"/>
      <c r="BQ554" s="280"/>
      <c r="BR554" s="280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C7CF42EC-A0D1-483A-AE2C-C7490E405CFC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EF95D9B-8C58-42B8-800A-F6D0FEC419B7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5390</v>
      </c>
    </row>
    <row r="2">
      <c r="A2" s="712" t="s">
        <v>1188</v>
      </c>
      <c r="B2" s="713" t="s">
        <v>5391</v>
      </c>
      <c r="C2" s="714">
        <v>1.5518198E7</v>
      </c>
      <c r="E2" s="715" t="s">
        <v>5392</v>
      </c>
      <c r="F2" s="716">
        <v>45474.0</v>
      </c>
    </row>
    <row r="3">
      <c r="A3" s="712" t="s">
        <v>358</v>
      </c>
      <c r="B3" s="713" t="s">
        <v>5393</v>
      </c>
      <c r="C3" s="714">
        <v>8268411.0</v>
      </c>
    </row>
    <row r="4">
      <c r="A4" s="712" t="s">
        <v>5394</v>
      </c>
      <c r="B4" s="713" t="s">
        <v>5395</v>
      </c>
      <c r="C4" s="714">
        <v>7063776.0</v>
      </c>
    </row>
    <row r="5">
      <c r="A5" s="712" t="s">
        <v>5396</v>
      </c>
      <c r="B5" s="713" t="s">
        <v>5397</v>
      </c>
      <c r="C5" s="714">
        <v>7002732.0</v>
      </c>
    </row>
    <row r="6">
      <c r="A6" s="712" t="s">
        <v>340</v>
      </c>
      <c r="B6" s="713" t="s">
        <v>5398</v>
      </c>
      <c r="C6" s="714">
        <v>6274035.0</v>
      </c>
    </row>
    <row r="7">
      <c r="A7" s="712" t="s">
        <v>5399</v>
      </c>
      <c r="B7" s="713" t="s">
        <v>5400</v>
      </c>
      <c r="C7" s="714">
        <v>5925492.0</v>
      </c>
    </row>
    <row r="8">
      <c r="A8" s="712" t="s">
        <v>1748</v>
      </c>
      <c r="B8" s="713" t="s">
        <v>5401</v>
      </c>
      <c r="C8" s="714">
        <v>4576159.0</v>
      </c>
    </row>
    <row r="9">
      <c r="A9" s="712" t="s">
        <v>780</v>
      </c>
      <c r="B9" s="713" t="s">
        <v>5402</v>
      </c>
      <c r="C9" s="714">
        <v>4441319.0</v>
      </c>
    </row>
    <row r="10">
      <c r="A10" s="712" t="s">
        <v>2357</v>
      </c>
      <c r="B10" s="713" t="s">
        <v>5403</v>
      </c>
      <c r="C10" s="714">
        <v>4327111.0</v>
      </c>
    </row>
    <row r="11">
      <c r="A11" s="712" t="s">
        <v>436</v>
      </c>
      <c r="B11" s="713" t="s">
        <v>5404</v>
      </c>
      <c r="C11" s="714">
        <v>4205193.0</v>
      </c>
    </row>
    <row r="12">
      <c r="A12" s="712" t="s">
        <v>762</v>
      </c>
      <c r="B12" s="713" t="s">
        <v>5405</v>
      </c>
      <c r="C12" s="714">
        <v>4177797.0</v>
      </c>
    </row>
    <row r="13">
      <c r="A13" s="712" t="s">
        <v>2385</v>
      </c>
      <c r="B13" s="713" t="s">
        <v>5406</v>
      </c>
      <c r="C13" s="714">
        <v>4136869.0</v>
      </c>
    </row>
    <row r="14">
      <c r="A14" s="712" t="s">
        <v>5407</v>
      </c>
      <c r="B14" s="713" t="s">
        <v>5408</v>
      </c>
      <c r="C14" s="714">
        <v>4118178.0</v>
      </c>
    </row>
    <row r="15">
      <c r="A15" s="712" t="s">
        <v>407</v>
      </c>
      <c r="B15" s="713" t="s">
        <v>5409</v>
      </c>
      <c r="C15" s="714">
        <v>3850951.0</v>
      </c>
    </row>
    <row r="16">
      <c r="A16" s="712" t="s">
        <v>692</v>
      </c>
      <c r="B16" s="713" t="s">
        <v>5410</v>
      </c>
      <c r="C16" s="714">
        <v>3610119.0</v>
      </c>
    </row>
    <row r="17">
      <c r="A17" s="712" t="s">
        <v>796</v>
      </c>
      <c r="B17" s="713" t="s">
        <v>5411</v>
      </c>
      <c r="C17" s="714">
        <v>3493595.0</v>
      </c>
    </row>
    <row r="18">
      <c r="A18" s="712" t="s">
        <v>5412</v>
      </c>
      <c r="B18" s="713" t="s">
        <v>5413</v>
      </c>
      <c r="C18" s="714">
        <v>3363386.0</v>
      </c>
    </row>
    <row r="19">
      <c r="A19" s="712" t="s">
        <v>1497</v>
      </c>
      <c r="B19" s="713" t="s">
        <v>5414</v>
      </c>
      <c r="C19" s="714">
        <v>3253002.0</v>
      </c>
    </row>
    <row r="20" ht="15.75" customHeight="1">
      <c r="A20" s="712" t="s">
        <v>2038</v>
      </c>
      <c r="B20" s="713" t="s">
        <v>5415</v>
      </c>
      <c r="C20" s="714">
        <v>2894067.0</v>
      </c>
    </row>
    <row r="21" ht="15.75" customHeight="1">
      <c r="A21" s="712" t="s">
        <v>957</v>
      </c>
      <c r="B21" s="713" t="s">
        <v>5416</v>
      </c>
      <c r="C21" s="714">
        <v>2893378.0</v>
      </c>
    </row>
    <row r="22" ht="15.75" customHeight="1">
      <c r="A22" s="712" t="s">
        <v>439</v>
      </c>
      <c r="B22" s="713" t="s">
        <v>5417</v>
      </c>
      <c r="C22" s="714">
        <v>2892247.0</v>
      </c>
    </row>
    <row r="23" ht="15.75" customHeight="1">
      <c r="A23" s="712" t="s">
        <v>1402</v>
      </c>
      <c r="B23" s="713" t="s">
        <v>5418</v>
      </c>
      <c r="C23" s="714">
        <v>2889822.0</v>
      </c>
    </row>
    <row r="24" ht="15.75" customHeight="1">
      <c r="A24" s="712" t="s">
        <v>1733</v>
      </c>
      <c r="B24" s="713" t="s">
        <v>5401</v>
      </c>
      <c r="C24" s="714">
        <v>2816108.0</v>
      </c>
    </row>
    <row r="25" ht="15.75" customHeight="1">
      <c r="A25" s="712" t="s">
        <v>1641</v>
      </c>
      <c r="B25" s="713" t="s">
        <v>5419</v>
      </c>
      <c r="C25" s="714">
        <v>2717400.0</v>
      </c>
    </row>
    <row r="26" ht="15.75" customHeight="1">
      <c r="A26" s="712" t="s">
        <v>5420</v>
      </c>
      <c r="B26" s="713" t="s">
        <v>5421</v>
      </c>
      <c r="C26" s="714">
        <v>2635950.0</v>
      </c>
    </row>
    <row r="27" ht="15.75" customHeight="1">
      <c r="A27" s="712" t="s">
        <v>5422</v>
      </c>
      <c r="B27" s="713" t="s">
        <v>5423</v>
      </c>
      <c r="C27" s="714">
        <v>2607409.0</v>
      </c>
    </row>
    <row r="28" ht="15.75" customHeight="1">
      <c r="A28" s="712" t="s">
        <v>462</v>
      </c>
      <c r="B28" s="713" t="s">
        <v>5424</v>
      </c>
      <c r="C28" s="714">
        <v>2532958.0</v>
      </c>
    </row>
    <row r="29" ht="15.75" customHeight="1">
      <c r="A29" s="712" t="s">
        <v>5425</v>
      </c>
      <c r="B29" s="713" t="s">
        <v>5426</v>
      </c>
      <c r="C29" s="714">
        <v>2430071.0</v>
      </c>
    </row>
    <row r="30" ht="15.75" customHeight="1">
      <c r="A30" s="712" t="s">
        <v>1915</v>
      </c>
      <c r="B30" s="713" t="s">
        <v>5427</v>
      </c>
      <c r="C30" s="714">
        <v>2337371.0</v>
      </c>
    </row>
    <row r="31" ht="15.75" customHeight="1">
      <c r="A31" s="712" t="s">
        <v>1972</v>
      </c>
      <c r="B31" s="713" t="s">
        <v>5428</v>
      </c>
      <c r="C31" s="714">
        <v>2223661.0</v>
      </c>
    </row>
    <row r="32" ht="15.75" customHeight="1">
      <c r="A32" s="712" t="s">
        <v>2413</v>
      </c>
      <c r="B32" s="713" t="s">
        <v>5429</v>
      </c>
      <c r="C32" s="714">
        <v>2138816.0</v>
      </c>
    </row>
    <row r="33" ht="15.75" customHeight="1">
      <c r="A33" s="712" t="s">
        <v>1024</v>
      </c>
      <c r="B33" s="713" t="s">
        <v>5430</v>
      </c>
      <c r="C33" s="714">
        <v>2075857.0</v>
      </c>
    </row>
    <row r="34" ht="15.75" customHeight="1">
      <c r="A34" s="712" t="s">
        <v>1361</v>
      </c>
      <c r="B34" s="713" t="s">
        <v>5431</v>
      </c>
      <c r="C34" s="714">
        <v>2034480.0</v>
      </c>
    </row>
    <row r="35" ht="15.75" customHeight="1">
      <c r="A35" s="712" t="s">
        <v>5432</v>
      </c>
      <c r="B35" s="713" t="s">
        <v>5433</v>
      </c>
      <c r="C35" s="714">
        <v>1983042.0</v>
      </c>
    </row>
    <row r="36" ht="15.75" customHeight="1">
      <c r="A36" s="712" t="s">
        <v>348</v>
      </c>
      <c r="B36" s="713" t="s">
        <v>5434</v>
      </c>
      <c r="C36" s="714">
        <v>1967081.0</v>
      </c>
    </row>
    <row r="37" ht="15.75" customHeight="1">
      <c r="A37" s="712" t="s">
        <v>5435</v>
      </c>
      <c r="B37" s="713" t="s">
        <v>5436</v>
      </c>
      <c r="C37" s="714">
        <v>1917923.0</v>
      </c>
    </row>
    <row r="38" ht="15.75" customHeight="1">
      <c r="A38" s="712" t="s">
        <v>2273</v>
      </c>
      <c r="B38" s="713" t="s">
        <v>5437</v>
      </c>
      <c r="C38" s="714">
        <v>1883765.0</v>
      </c>
    </row>
    <row r="39" ht="15.75" customHeight="1">
      <c r="A39" s="712" t="s">
        <v>524</v>
      </c>
      <c r="B39" s="713" t="s">
        <v>5438</v>
      </c>
      <c r="C39" s="714">
        <v>1877951.0</v>
      </c>
    </row>
    <row r="40" ht="15.75" customHeight="1">
      <c r="A40" s="712" t="s">
        <v>2114</v>
      </c>
      <c r="B40" s="713" t="s">
        <v>5439</v>
      </c>
      <c r="C40" s="714">
        <v>1859652.0</v>
      </c>
    </row>
    <row r="41" ht="15.75" customHeight="1">
      <c r="A41" s="712" t="s">
        <v>1911</v>
      </c>
      <c r="B41" s="713" t="s">
        <v>5440</v>
      </c>
      <c r="C41" s="714">
        <v>1834511.0</v>
      </c>
    </row>
    <row r="42" ht="15.75" customHeight="1">
      <c r="A42" s="712" t="s">
        <v>1075</v>
      </c>
      <c r="B42" s="713" t="s">
        <v>5441</v>
      </c>
      <c r="C42" s="714">
        <v>1793006.0</v>
      </c>
    </row>
    <row r="43" ht="15.75" customHeight="1">
      <c r="A43" s="712" t="s">
        <v>605</v>
      </c>
      <c r="B43" s="713" t="s">
        <v>5442</v>
      </c>
      <c r="C43" s="714">
        <v>1754605.0</v>
      </c>
    </row>
    <row r="44" ht="15.75" customHeight="1">
      <c r="A44" s="712" t="s">
        <v>1887</v>
      </c>
      <c r="B44" s="713" t="s">
        <v>5443</v>
      </c>
      <c r="C44" s="714">
        <v>1689203.0</v>
      </c>
    </row>
    <row r="45" ht="15.75" customHeight="1">
      <c r="A45" s="712" t="s">
        <v>849</v>
      </c>
      <c r="B45" s="713" t="s">
        <v>5444</v>
      </c>
      <c r="C45" s="714">
        <v>1688895.0</v>
      </c>
    </row>
    <row r="46" ht="15.75" customHeight="1">
      <c r="A46" s="712" t="s">
        <v>1197</v>
      </c>
      <c r="B46" s="713" t="s">
        <v>5445</v>
      </c>
      <c r="C46" s="714">
        <v>1679940.0</v>
      </c>
    </row>
    <row r="47" ht="15.75" customHeight="1">
      <c r="A47" s="712" t="s">
        <v>1754</v>
      </c>
      <c r="B47" s="713" t="s">
        <v>5401</v>
      </c>
      <c r="C47" s="714">
        <v>1632139.0</v>
      </c>
    </row>
    <row r="48" ht="15.75" customHeight="1">
      <c r="A48" s="712" t="s">
        <v>287</v>
      </c>
      <c r="B48" s="713" t="s">
        <v>5446</v>
      </c>
      <c r="C48" s="714">
        <v>1613280.0</v>
      </c>
    </row>
    <row r="49" ht="15.75" customHeight="1">
      <c r="A49" s="712" t="s">
        <v>2438</v>
      </c>
      <c r="B49" s="713" t="s">
        <v>5447</v>
      </c>
      <c r="C49" s="714">
        <v>1553698.0</v>
      </c>
    </row>
    <row r="50" ht="15.75" customHeight="1">
      <c r="A50" s="712" t="s">
        <v>1312</v>
      </c>
      <c r="B50" s="713" t="s">
        <v>5448</v>
      </c>
      <c r="C50" s="714">
        <v>1535647.0</v>
      </c>
    </row>
    <row r="51" ht="15.75" customHeight="1">
      <c r="A51" s="712" t="s">
        <v>1898</v>
      </c>
      <c r="B51" s="713" t="s">
        <v>5449</v>
      </c>
      <c r="C51" s="714">
        <v>1489166.0</v>
      </c>
    </row>
    <row r="52" ht="15.75" customHeight="1">
      <c r="A52" s="712" t="s">
        <v>2308</v>
      </c>
      <c r="B52" s="713" t="s">
        <v>5450</v>
      </c>
      <c r="C52" s="714">
        <v>1468738.0</v>
      </c>
    </row>
    <row r="53" ht="15.75" customHeight="1">
      <c r="A53" s="712" t="s">
        <v>1681</v>
      </c>
      <c r="B53" s="713" t="s">
        <v>5451</v>
      </c>
      <c r="C53" s="714">
        <v>1464827.0</v>
      </c>
    </row>
    <row r="54" ht="15.75" customHeight="1">
      <c r="A54" s="712" t="s">
        <v>265</v>
      </c>
      <c r="B54" s="713" t="s">
        <v>5452</v>
      </c>
      <c r="C54" s="714">
        <v>1459640.0</v>
      </c>
    </row>
    <row r="55" ht="15.75" customHeight="1">
      <c r="A55" s="712" t="s">
        <v>1913</v>
      </c>
      <c r="B55" s="713" t="s">
        <v>5440</v>
      </c>
      <c r="C55" s="714">
        <v>1409133.0</v>
      </c>
    </row>
    <row r="56" ht="15.75" customHeight="1">
      <c r="A56" s="712" t="s">
        <v>1184</v>
      </c>
      <c r="B56" s="713" t="s">
        <v>5453</v>
      </c>
      <c r="C56" s="714">
        <v>1394987.0</v>
      </c>
    </row>
    <row r="57" ht="15.75" customHeight="1">
      <c r="A57" s="712" t="s">
        <v>2270</v>
      </c>
      <c r="B57" s="713" t="s">
        <v>5454</v>
      </c>
      <c r="C57" s="714">
        <v>1329377.0</v>
      </c>
    </row>
    <row r="58" ht="15.75" customHeight="1">
      <c r="A58" s="712" t="s">
        <v>992</v>
      </c>
      <c r="B58" s="713" t="s">
        <v>5455</v>
      </c>
      <c r="C58" s="714">
        <v>1324639.0</v>
      </c>
    </row>
    <row r="59" ht="15.75" customHeight="1">
      <c r="A59" s="712" t="s">
        <v>2029</v>
      </c>
      <c r="B59" s="713" t="s">
        <v>5456</v>
      </c>
      <c r="C59" s="714">
        <v>1302396.0</v>
      </c>
    </row>
    <row r="60" ht="15.75" customHeight="1">
      <c r="A60" s="712" t="s">
        <v>1834</v>
      </c>
      <c r="B60" s="713" t="s">
        <v>5457</v>
      </c>
      <c r="C60" s="714">
        <v>1301626.0</v>
      </c>
    </row>
    <row r="61" ht="15.75" customHeight="1">
      <c r="A61" s="712" t="s">
        <v>1719</v>
      </c>
      <c r="B61" s="713" t="s">
        <v>5401</v>
      </c>
      <c r="C61" s="714">
        <v>1300141.0</v>
      </c>
    </row>
    <row r="62" ht="15.75" customHeight="1">
      <c r="A62" s="712" t="s">
        <v>1534</v>
      </c>
      <c r="B62" s="713" t="s">
        <v>5458</v>
      </c>
      <c r="C62" s="714">
        <v>1283204.0</v>
      </c>
    </row>
    <row r="63" ht="15.75" customHeight="1">
      <c r="A63" s="712" t="s">
        <v>658</v>
      </c>
      <c r="B63" s="713" t="s">
        <v>5459</v>
      </c>
      <c r="C63" s="714">
        <v>1266399.0</v>
      </c>
    </row>
    <row r="64" ht="15.75" customHeight="1">
      <c r="A64" s="712" t="s">
        <v>1858</v>
      </c>
      <c r="B64" s="713" t="s">
        <v>5460</v>
      </c>
      <c r="C64" s="714">
        <v>1252316.0</v>
      </c>
    </row>
    <row r="65" ht="15.75" customHeight="1">
      <c r="A65" s="712" t="s">
        <v>1745</v>
      </c>
      <c r="B65" s="713" t="s">
        <v>5401</v>
      </c>
      <c r="C65" s="714">
        <v>1223279.0</v>
      </c>
    </row>
    <row r="66" ht="15.75" customHeight="1">
      <c r="A66" s="712" t="s">
        <v>834</v>
      </c>
      <c r="B66" s="713" t="s">
        <v>5461</v>
      </c>
      <c r="C66" s="714">
        <v>1218631.0</v>
      </c>
    </row>
    <row r="67" ht="15.75" customHeight="1">
      <c r="A67" s="712" t="s">
        <v>1414</v>
      </c>
      <c r="B67" s="713" t="s">
        <v>5462</v>
      </c>
      <c r="C67" s="714">
        <v>1192676.0</v>
      </c>
    </row>
    <row r="68" ht="15.75" customHeight="1">
      <c r="A68" s="712" t="s">
        <v>1639</v>
      </c>
      <c r="B68" s="713" t="s">
        <v>5419</v>
      </c>
      <c r="C68" s="714">
        <v>1162155.0</v>
      </c>
    </row>
    <row r="69" ht="15.75" customHeight="1">
      <c r="A69" s="712" t="s">
        <v>1645</v>
      </c>
      <c r="B69" s="713" t="s">
        <v>5419</v>
      </c>
      <c r="C69" s="714">
        <v>1140503.0</v>
      </c>
    </row>
    <row r="70" ht="15.75" customHeight="1">
      <c r="A70" s="712" t="s">
        <v>1842</v>
      </c>
      <c r="B70" s="713" t="s">
        <v>5463</v>
      </c>
      <c r="C70" s="714">
        <v>1127466.0</v>
      </c>
    </row>
    <row r="71" ht="15.75" customHeight="1">
      <c r="A71" s="712" t="s">
        <v>623</v>
      </c>
      <c r="B71" s="713" t="s">
        <v>5464</v>
      </c>
      <c r="C71" s="714">
        <v>1090697.0</v>
      </c>
    </row>
    <row r="72" ht="15.75" customHeight="1">
      <c r="A72" s="712" t="s">
        <v>1326</v>
      </c>
      <c r="B72" s="713" t="s">
        <v>5448</v>
      </c>
      <c r="C72" s="714">
        <v>1088467.0</v>
      </c>
    </row>
    <row r="73" ht="15.75" customHeight="1">
      <c r="A73" s="712" t="s">
        <v>803</v>
      </c>
      <c r="B73" s="713" t="s">
        <v>5465</v>
      </c>
      <c r="C73" s="714">
        <v>1074464.0</v>
      </c>
    </row>
    <row r="74" ht="15.75" customHeight="1">
      <c r="A74" s="712" t="s">
        <v>2087</v>
      </c>
      <c r="B74" s="713" t="s">
        <v>5466</v>
      </c>
      <c r="C74" s="714">
        <v>1067985.0</v>
      </c>
    </row>
    <row r="75" ht="15.75" customHeight="1">
      <c r="A75" s="712" t="s">
        <v>1578</v>
      </c>
      <c r="B75" s="713" t="s">
        <v>5467</v>
      </c>
      <c r="C75" s="714">
        <v>1060786.0</v>
      </c>
    </row>
    <row r="76" ht="15.75" customHeight="1">
      <c r="A76" s="712" t="s">
        <v>1904</v>
      </c>
      <c r="B76" s="713" t="s">
        <v>5468</v>
      </c>
      <c r="C76" s="714">
        <v>1050678.0</v>
      </c>
    </row>
    <row r="77" ht="15.75" customHeight="1">
      <c r="A77" s="712" t="s">
        <v>2062</v>
      </c>
      <c r="B77" s="713" t="s">
        <v>5415</v>
      </c>
      <c r="C77" s="714">
        <v>1026925.0</v>
      </c>
    </row>
    <row r="78" ht="15.75" customHeight="1">
      <c r="A78" s="712" t="s">
        <v>610</v>
      </c>
      <c r="B78" s="713" t="s">
        <v>5442</v>
      </c>
      <c r="C78" s="714">
        <v>1018149.0</v>
      </c>
    </row>
    <row r="79" ht="15.75" customHeight="1">
      <c r="A79" s="712" t="s">
        <v>2019</v>
      </c>
      <c r="B79" s="713" t="s">
        <v>5469</v>
      </c>
      <c r="C79" s="714">
        <v>1012349.0</v>
      </c>
    </row>
    <row r="80" ht="15.75" customHeight="1">
      <c r="A80" s="712" t="s">
        <v>422</v>
      </c>
      <c r="B80" s="713" t="s">
        <v>5470</v>
      </c>
      <c r="C80" s="714">
        <v>1008290.0</v>
      </c>
    </row>
    <row r="81" ht="15.75" customHeight="1">
      <c r="A81" s="712" t="s">
        <v>2458</v>
      </c>
      <c r="B81" s="713" t="s">
        <v>5471</v>
      </c>
      <c r="C81" s="714">
        <v>1003964.0</v>
      </c>
    </row>
    <row r="82" ht="15.75" customHeight="1">
      <c r="A82" s="712" t="s">
        <v>1712</v>
      </c>
      <c r="B82" s="713" t="s">
        <v>5472</v>
      </c>
      <c r="C82" s="714">
        <v>1000850.0</v>
      </c>
    </row>
    <row r="83" ht="15.75" customHeight="1">
      <c r="A83" s="712" t="s">
        <v>1836</v>
      </c>
      <c r="B83" s="713" t="s">
        <v>5473</v>
      </c>
      <c r="C83" s="714">
        <v>997112.5</v>
      </c>
    </row>
    <row r="84" ht="15.75" customHeight="1">
      <c r="A84" s="712" t="s">
        <v>1302</v>
      </c>
      <c r="B84" s="713" t="s">
        <v>5474</v>
      </c>
      <c r="C84" s="714">
        <v>993068.2</v>
      </c>
    </row>
    <row r="85" ht="15.75" customHeight="1">
      <c r="A85" s="712" t="s">
        <v>824</v>
      </c>
      <c r="B85" s="713" t="s">
        <v>5461</v>
      </c>
      <c r="C85" s="714">
        <v>985470.1</v>
      </c>
    </row>
    <row r="86" ht="15.75" customHeight="1">
      <c r="A86" s="712" t="s">
        <v>729</v>
      </c>
      <c r="B86" s="713" t="s">
        <v>5475</v>
      </c>
      <c r="C86" s="714">
        <v>966122.9</v>
      </c>
    </row>
    <row r="87" ht="15.75" customHeight="1">
      <c r="A87" s="712" t="s">
        <v>1194</v>
      </c>
      <c r="B87" s="713" t="s">
        <v>5476</v>
      </c>
      <c r="C87" s="714">
        <v>954600.2</v>
      </c>
    </row>
    <row r="88" ht="15.75" customHeight="1">
      <c r="A88" s="712" t="s">
        <v>628</v>
      </c>
      <c r="B88" s="713" t="s">
        <v>5477</v>
      </c>
      <c r="C88" s="714">
        <v>942612.6</v>
      </c>
    </row>
    <row r="89" ht="15.75" customHeight="1">
      <c r="A89" s="712" t="s">
        <v>1727</v>
      </c>
      <c r="B89" s="713" t="s">
        <v>5401</v>
      </c>
      <c r="C89" s="714">
        <v>936256.9</v>
      </c>
    </row>
    <row r="90" ht="15.75" customHeight="1">
      <c r="A90" s="712" t="s">
        <v>1490</v>
      </c>
      <c r="B90" s="713" t="s">
        <v>5478</v>
      </c>
      <c r="C90" s="714">
        <v>931162.2</v>
      </c>
    </row>
    <row r="91" ht="15.75" customHeight="1">
      <c r="A91" s="712" t="s">
        <v>2395</v>
      </c>
      <c r="B91" s="713" t="s">
        <v>5479</v>
      </c>
      <c r="C91" s="714">
        <v>927297.1</v>
      </c>
    </row>
    <row r="92" ht="15.75" customHeight="1">
      <c r="A92" s="712" t="s">
        <v>1869</v>
      </c>
      <c r="B92" s="713" t="s">
        <v>5480</v>
      </c>
      <c r="C92" s="714">
        <v>924384.9</v>
      </c>
    </row>
    <row r="93" ht="15.75" customHeight="1">
      <c r="A93" s="712" t="s">
        <v>5481</v>
      </c>
      <c r="B93" s="713" t="s">
        <v>5452</v>
      </c>
      <c r="C93" s="714">
        <v>923975.1</v>
      </c>
    </row>
    <row r="94" ht="15.75" customHeight="1">
      <c r="A94" s="712" t="s">
        <v>131</v>
      </c>
      <c r="B94" s="713" t="s">
        <v>5482</v>
      </c>
      <c r="C94" s="714">
        <v>902936.8</v>
      </c>
    </row>
    <row r="95" ht="15.75" customHeight="1">
      <c r="A95" s="712" t="s">
        <v>1191</v>
      </c>
      <c r="B95" s="713" t="s">
        <v>5391</v>
      </c>
      <c r="C95" s="714">
        <v>884266.5</v>
      </c>
    </row>
    <row r="96" ht="15.75" customHeight="1">
      <c r="A96" s="712" t="s">
        <v>2140</v>
      </c>
      <c r="B96" s="713" t="s">
        <v>5433</v>
      </c>
      <c r="C96" s="714">
        <v>880804.3</v>
      </c>
    </row>
    <row r="97" ht="15.75" customHeight="1">
      <c r="A97" s="712" t="s">
        <v>1289</v>
      </c>
      <c r="B97" s="713" t="s">
        <v>5483</v>
      </c>
      <c r="C97" s="714">
        <v>880240.9</v>
      </c>
    </row>
    <row r="98" ht="15.75" customHeight="1">
      <c r="A98" s="712" t="s">
        <v>1163</v>
      </c>
      <c r="B98" s="713" t="s">
        <v>5484</v>
      </c>
      <c r="C98" s="714">
        <v>878661.4</v>
      </c>
    </row>
    <row r="99" ht="15.75" customHeight="1">
      <c r="A99" s="712" t="s">
        <v>665</v>
      </c>
      <c r="B99" s="713" t="s">
        <v>5485</v>
      </c>
      <c r="C99" s="714">
        <v>868921.9</v>
      </c>
    </row>
    <row r="100" ht="15.75" customHeight="1">
      <c r="A100" s="712" t="s">
        <v>1432</v>
      </c>
      <c r="B100" s="713" t="s">
        <v>5486</v>
      </c>
      <c r="C100" s="714">
        <v>866195.0</v>
      </c>
    </row>
    <row r="101" ht="15.75" customHeight="1">
      <c r="A101" s="712" t="s">
        <v>887</v>
      </c>
      <c r="B101" s="713" t="s">
        <v>5487</v>
      </c>
      <c r="C101" s="714">
        <v>862623.0</v>
      </c>
    </row>
    <row r="102" ht="15.75" customHeight="1">
      <c r="A102" s="712" t="s">
        <v>223</v>
      </c>
      <c r="B102" s="713" t="s">
        <v>5452</v>
      </c>
      <c r="C102" s="714">
        <v>858755.8</v>
      </c>
    </row>
    <row r="103" ht="15.75" customHeight="1">
      <c r="A103" s="712" t="s">
        <v>1444</v>
      </c>
      <c r="B103" s="713" t="s">
        <v>5486</v>
      </c>
      <c r="C103" s="714">
        <v>856005.3</v>
      </c>
    </row>
    <row r="104" ht="15.75" customHeight="1">
      <c r="A104" s="712" t="s">
        <v>831</v>
      </c>
      <c r="B104" s="713" t="s">
        <v>5461</v>
      </c>
      <c r="C104" s="714">
        <v>839414.8</v>
      </c>
    </row>
    <row r="105" ht="15.75" customHeight="1">
      <c r="A105" s="712" t="s">
        <v>653</v>
      </c>
      <c r="B105" s="713" t="s">
        <v>5488</v>
      </c>
      <c r="C105" s="714">
        <v>834104.0</v>
      </c>
    </row>
    <row r="106" ht="15.75" customHeight="1">
      <c r="A106" s="712" t="s">
        <v>5489</v>
      </c>
      <c r="B106" s="713" t="s">
        <v>5452</v>
      </c>
      <c r="C106" s="714">
        <v>832664.4</v>
      </c>
    </row>
    <row r="107" ht="15.75" customHeight="1">
      <c r="A107" s="712" t="s">
        <v>689</v>
      </c>
      <c r="B107" s="713" t="s">
        <v>5410</v>
      </c>
      <c r="C107" s="714">
        <v>832263.8</v>
      </c>
    </row>
    <row r="108" ht="15.75" customHeight="1">
      <c r="A108" s="712" t="s">
        <v>1396</v>
      </c>
      <c r="B108" s="713" t="s">
        <v>5490</v>
      </c>
      <c r="C108" s="714">
        <v>828812.6</v>
      </c>
    </row>
    <row r="109" ht="15.75" customHeight="1">
      <c r="A109" s="712" t="s">
        <v>1328</v>
      </c>
      <c r="B109" s="713" t="s">
        <v>5448</v>
      </c>
      <c r="C109" s="714">
        <v>827435.9</v>
      </c>
    </row>
    <row r="110" ht="15.75" customHeight="1">
      <c r="A110" s="712" t="s">
        <v>2197</v>
      </c>
      <c r="B110" s="713" t="s">
        <v>5491</v>
      </c>
      <c r="C110" s="714">
        <v>818172.9</v>
      </c>
    </row>
    <row r="111" ht="15.75" customHeight="1">
      <c r="A111" s="712" t="s">
        <v>941</v>
      </c>
      <c r="B111" s="713" t="s">
        <v>5492</v>
      </c>
      <c r="C111" s="714">
        <v>809340.6</v>
      </c>
    </row>
    <row r="112" ht="15.75" customHeight="1">
      <c r="A112" s="712" t="s">
        <v>5493</v>
      </c>
      <c r="B112" s="713" t="s">
        <v>5494</v>
      </c>
      <c r="C112" s="714">
        <v>803953.7</v>
      </c>
    </row>
    <row r="113" ht="15.75" customHeight="1">
      <c r="A113" s="712" t="s">
        <v>1181</v>
      </c>
      <c r="B113" s="713" t="s">
        <v>5495</v>
      </c>
      <c r="C113" s="714">
        <v>799726.2</v>
      </c>
    </row>
    <row r="114" ht="15.75" customHeight="1">
      <c r="A114" s="712" t="s">
        <v>1347</v>
      </c>
      <c r="B114" s="713" t="s">
        <v>5496</v>
      </c>
      <c r="C114" s="714">
        <v>796840.5</v>
      </c>
    </row>
    <row r="115" ht="15.75" customHeight="1">
      <c r="A115" s="712" t="s">
        <v>134</v>
      </c>
      <c r="B115" s="713" t="s">
        <v>5497</v>
      </c>
      <c r="C115" s="714">
        <v>778994.8</v>
      </c>
    </row>
    <row r="116" ht="15.75" customHeight="1">
      <c r="A116" s="712" t="s">
        <v>5498</v>
      </c>
      <c r="B116" s="713" t="s">
        <v>5499</v>
      </c>
      <c r="C116" s="714">
        <v>776932.2</v>
      </c>
    </row>
    <row r="117" ht="15.75" customHeight="1">
      <c r="A117" s="712" t="s">
        <v>869</v>
      </c>
      <c r="B117" s="713" t="s">
        <v>5500</v>
      </c>
      <c r="C117" s="714">
        <v>760617.8</v>
      </c>
    </row>
    <row r="118" ht="15.75" customHeight="1">
      <c r="A118" s="712" t="s">
        <v>356</v>
      </c>
      <c r="B118" s="713" t="s">
        <v>5393</v>
      </c>
      <c r="C118" s="714">
        <v>748438.8</v>
      </c>
    </row>
    <row r="119" ht="15.75" customHeight="1">
      <c r="A119" s="712" t="s">
        <v>274</v>
      </c>
      <c r="B119" s="713" t="s">
        <v>5452</v>
      </c>
      <c r="C119" s="714">
        <v>742704.6</v>
      </c>
    </row>
    <row r="120" ht="15.75" customHeight="1">
      <c r="A120" s="712" t="s">
        <v>1336</v>
      </c>
      <c r="B120" s="713" t="s">
        <v>5448</v>
      </c>
      <c r="C120" s="714">
        <v>734737.3</v>
      </c>
    </row>
    <row r="121" ht="15.75" customHeight="1">
      <c r="A121" s="712" t="s">
        <v>2146</v>
      </c>
      <c r="B121" s="713" t="s">
        <v>5501</v>
      </c>
      <c r="C121" s="714">
        <v>733123.7</v>
      </c>
    </row>
    <row r="122" ht="15.75" customHeight="1">
      <c r="A122" s="712" t="s">
        <v>344</v>
      </c>
      <c r="B122" s="713" t="s">
        <v>5398</v>
      </c>
      <c r="C122" s="714">
        <v>730139.3</v>
      </c>
    </row>
    <row r="123" ht="15.75" customHeight="1">
      <c r="A123" s="712" t="s">
        <v>5502</v>
      </c>
      <c r="B123" s="713" t="s">
        <v>5423</v>
      </c>
      <c r="C123" s="714">
        <v>727143.8</v>
      </c>
    </row>
    <row r="124" ht="15.75" customHeight="1">
      <c r="A124" s="712" t="s">
        <v>1692</v>
      </c>
      <c r="B124" s="713" t="s">
        <v>5451</v>
      </c>
      <c r="C124" s="714">
        <v>724373.3</v>
      </c>
    </row>
    <row r="125" ht="15.75" customHeight="1">
      <c r="A125" s="712" t="s">
        <v>839</v>
      </c>
      <c r="B125" s="713" t="s">
        <v>5503</v>
      </c>
      <c r="C125" s="714">
        <v>721077.1</v>
      </c>
    </row>
    <row r="126" ht="15.75" customHeight="1">
      <c r="A126" s="712" t="s">
        <v>247</v>
      </c>
      <c r="B126" s="713" t="s">
        <v>5452</v>
      </c>
      <c r="C126" s="714">
        <v>708956.3</v>
      </c>
    </row>
    <row r="127" ht="15.75" customHeight="1">
      <c r="A127" s="712" t="s">
        <v>1937</v>
      </c>
      <c r="B127" s="713" t="s">
        <v>5504</v>
      </c>
      <c r="C127" s="714">
        <v>705913.4</v>
      </c>
    </row>
    <row r="128" ht="15.75" customHeight="1">
      <c r="A128" s="712" t="s">
        <v>1709</v>
      </c>
      <c r="B128" s="713" t="s">
        <v>5505</v>
      </c>
      <c r="C128" s="714">
        <v>694317.1</v>
      </c>
    </row>
    <row r="129" ht="15.75" customHeight="1">
      <c r="A129" s="712" t="s">
        <v>308</v>
      </c>
      <c r="B129" s="713" t="s">
        <v>5506</v>
      </c>
      <c r="C129" s="714">
        <v>687302.1</v>
      </c>
    </row>
    <row r="130" ht="15.75" customHeight="1">
      <c r="A130" s="712" t="s">
        <v>1960</v>
      </c>
      <c r="B130" s="713" t="s">
        <v>5428</v>
      </c>
      <c r="C130" s="714">
        <v>681713.6</v>
      </c>
    </row>
    <row r="131" ht="15.75" customHeight="1">
      <c r="A131" s="712" t="s">
        <v>5507</v>
      </c>
      <c r="B131" s="713" t="s">
        <v>5508</v>
      </c>
      <c r="C131" s="714">
        <v>681144.1</v>
      </c>
    </row>
    <row r="132" ht="15.75" customHeight="1">
      <c r="A132" s="712" t="s">
        <v>972</v>
      </c>
      <c r="B132" s="713" t="s">
        <v>5509</v>
      </c>
      <c r="C132" s="714">
        <v>676607.8</v>
      </c>
    </row>
    <row r="133" ht="15.75" customHeight="1">
      <c r="A133" s="712" t="s">
        <v>2105</v>
      </c>
      <c r="B133" s="713" t="s">
        <v>5510</v>
      </c>
      <c r="C133" s="714">
        <v>674844.0</v>
      </c>
    </row>
    <row r="134" ht="15.75" customHeight="1">
      <c r="A134" s="712" t="s">
        <v>1177</v>
      </c>
      <c r="B134" s="713" t="s">
        <v>5511</v>
      </c>
      <c r="C134" s="714">
        <v>669078.6</v>
      </c>
    </row>
    <row r="135" ht="15.75" customHeight="1">
      <c r="A135" s="712" t="s">
        <v>1085</v>
      </c>
      <c r="B135" s="713" t="s">
        <v>5512</v>
      </c>
      <c r="C135" s="714">
        <v>663758.8</v>
      </c>
    </row>
    <row r="136" ht="15.75" customHeight="1">
      <c r="A136" s="712" t="s">
        <v>1593</v>
      </c>
      <c r="B136" s="713" t="s">
        <v>5467</v>
      </c>
      <c r="C136" s="714">
        <v>651018.6</v>
      </c>
    </row>
    <row r="137" ht="15.75" customHeight="1">
      <c r="A137" s="712" t="s">
        <v>166</v>
      </c>
      <c r="B137" s="713" t="s">
        <v>5513</v>
      </c>
      <c r="C137" s="714">
        <v>648288.5</v>
      </c>
    </row>
    <row r="138" ht="15.75" customHeight="1">
      <c r="A138" s="712" t="s">
        <v>2002</v>
      </c>
      <c r="B138" s="713" t="s">
        <v>5514</v>
      </c>
      <c r="C138" s="714">
        <v>647001.2</v>
      </c>
    </row>
    <row r="139" ht="15.75" customHeight="1">
      <c r="A139" s="712" t="s">
        <v>1730</v>
      </c>
      <c r="B139" s="713" t="s">
        <v>5401</v>
      </c>
      <c r="C139" s="714">
        <v>634993.9</v>
      </c>
    </row>
    <row r="140" ht="15.75" customHeight="1">
      <c r="A140" s="712" t="s">
        <v>1179</v>
      </c>
      <c r="B140" s="713" t="s">
        <v>5495</v>
      </c>
      <c r="C140" s="714">
        <v>628701.6</v>
      </c>
    </row>
    <row r="141" ht="15.75" customHeight="1">
      <c r="A141" s="712" t="s">
        <v>2126</v>
      </c>
      <c r="B141" s="713" t="s">
        <v>5433</v>
      </c>
      <c r="C141" s="714">
        <v>626972.7</v>
      </c>
    </row>
    <row r="142" ht="15.75" customHeight="1">
      <c r="A142" s="712" t="s">
        <v>430</v>
      </c>
      <c r="B142" s="713" t="s">
        <v>5515</v>
      </c>
      <c r="C142" s="714">
        <v>621983.2</v>
      </c>
    </row>
    <row r="143" ht="15.75" customHeight="1">
      <c r="A143" s="712" t="s">
        <v>335</v>
      </c>
      <c r="B143" s="713" t="s">
        <v>5398</v>
      </c>
      <c r="C143" s="714">
        <v>619982.2</v>
      </c>
    </row>
    <row r="144" ht="15.75" customHeight="1">
      <c r="A144" s="712" t="s">
        <v>459</v>
      </c>
      <c r="B144" s="713" t="s">
        <v>5424</v>
      </c>
      <c r="C144" s="714">
        <v>618528.0</v>
      </c>
    </row>
    <row r="145" ht="15.75" customHeight="1">
      <c r="A145" s="712" t="s">
        <v>465</v>
      </c>
      <c r="B145" s="713" t="s">
        <v>5424</v>
      </c>
      <c r="C145" s="714">
        <v>618421.3</v>
      </c>
    </row>
    <row r="146" ht="15.75" customHeight="1">
      <c r="A146" s="712" t="s">
        <v>891</v>
      </c>
      <c r="B146" s="713" t="s">
        <v>5516</v>
      </c>
      <c r="C146" s="714">
        <v>612210.9</v>
      </c>
    </row>
    <row r="147" ht="15.75" customHeight="1">
      <c r="A147" s="712" t="s">
        <v>5517</v>
      </c>
      <c r="B147" s="713" t="s">
        <v>5518</v>
      </c>
      <c r="C147" s="714">
        <v>605852.8</v>
      </c>
    </row>
    <row r="148" ht="15.75" customHeight="1">
      <c r="A148" s="712" t="s">
        <v>1825</v>
      </c>
      <c r="B148" s="713" t="s">
        <v>5519</v>
      </c>
      <c r="C148" s="714">
        <v>600624.9</v>
      </c>
    </row>
    <row r="149" ht="15.75" customHeight="1">
      <c r="A149" s="712" t="s">
        <v>1159</v>
      </c>
      <c r="B149" s="713" t="s">
        <v>5520</v>
      </c>
      <c r="C149" s="714">
        <v>594830.0</v>
      </c>
    </row>
    <row r="150" ht="15.75" customHeight="1">
      <c r="A150" s="712" t="s">
        <v>1688</v>
      </c>
      <c r="B150" s="713" t="s">
        <v>5451</v>
      </c>
      <c r="C150" s="714">
        <v>594395.2</v>
      </c>
    </row>
    <row r="151" ht="15.75" customHeight="1">
      <c r="A151" s="712" t="s">
        <v>2267</v>
      </c>
      <c r="B151" s="713" t="s">
        <v>5521</v>
      </c>
      <c r="C151" s="714">
        <v>584977.4</v>
      </c>
    </row>
    <row r="152" ht="15.75" customHeight="1">
      <c r="A152" s="712" t="s">
        <v>794</v>
      </c>
      <c r="B152" s="713" t="s">
        <v>5411</v>
      </c>
      <c r="C152" s="714">
        <v>582334.3</v>
      </c>
    </row>
    <row r="153" ht="15.75" customHeight="1">
      <c r="A153" s="712" t="s">
        <v>2221</v>
      </c>
      <c r="B153" s="713" t="s">
        <v>5522</v>
      </c>
      <c r="C153" s="714">
        <v>580104.6</v>
      </c>
    </row>
    <row r="154" ht="15.75" customHeight="1">
      <c r="A154" s="712" t="s">
        <v>5523</v>
      </c>
      <c r="B154" s="713" t="s">
        <v>5524</v>
      </c>
      <c r="C154" s="714">
        <v>579849.8</v>
      </c>
    </row>
    <row r="155" ht="15.75" customHeight="1">
      <c r="A155" s="712" t="s">
        <v>1171</v>
      </c>
      <c r="B155" s="713" t="s">
        <v>5525</v>
      </c>
      <c r="C155" s="714">
        <v>578389.1</v>
      </c>
    </row>
    <row r="156" ht="15.75" customHeight="1">
      <c r="A156" s="712" t="s">
        <v>1878</v>
      </c>
      <c r="B156" s="713" t="s">
        <v>5526</v>
      </c>
      <c r="C156" s="714">
        <v>577020.3</v>
      </c>
    </row>
    <row r="157" ht="15.75" customHeight="1">
      <c r="A157" s="712" t="s">
        <v>321</v>
      </c>
      <c r="B157" s="713" t="s">
        <v>5527</v>
      </c>
      <c r="C157" s="714">
        <v>573746.1</v>
      </c>
    </row>
    <row r="158" ht="15.75" customHeight="1">
      <c r="A158" s="712" t="s">
        <v>141</v>
      </c>
      <c r="B158" s="713" t="s">
        <v>5528</v>
      </c>
      <c r="C158" s="714">
        <v>572944.1</v>
      </c>
    </row>
    <row r="159" ht="15.75" customHeight="1">
      <c r="A159" s="712" t="s">
        <v>872</v>
      </c>
      <c r="B159" s="713" t="s">
        <v>5529</v>
      </c>
      <c r="C159" s="714">
        <v>567745.5</v>
      </c>
    </row>
    <row r="160" ht="15.75" customHeight="1">
      <c r="A160" s="712" t="s">
        <v>1627</v>
      </c>
      <c r="B160" s="713" t="s">
        <v>5530</v>
      </c>
      <c r="C160" s="714">
        <v>566993.1</v>
      </c>
    </row>
    <row r="161" ht="15.75" customHeight="1">
      <c r="A161" s="712" t="s">
        <v>1805</v>
      </c>
      <c r="B161" s="713" t="s">
        <v>5531</v>
      </c>
      <c r="C161" s="714">
        <v>566615.4</v>
      </c>
    </row>
    <row r="162" ht="15.75" customHeight="1">
      <c r="A162" s="712" t="s">
        <v>1099</v>
      </c>
      <c r="B162" s="713" t="s">
        <v>5532</v>
      </c>
      <c r="C162" s="714">
        <v>564152.7</v>
      </c>
    </row>
    <row r="163" ht="15.75" customHeight="1">
      <c r="A163" s="712" t="s">
        <v>2483</v>
      </c>
      <c r="B163" s="713" t="s">
        <v>5408</v>
      </c>
      <c r="C163" s="714">
        <v>563857.4</v>
      </c>
    </row>
    <row r="164" ht="15.75" customHeight="1">
      <c r="A164" s="712" t="s">
        <v>592</v>
      </c>
      <c r="B164" s="713" t="s">
        <v>5533</v>
      </c>
      <c r="C164" s="714">
        <v>561634.3</v>
      </c>
    </row>
    <row r="165" ht="15.75" customHeight="1">
      <c r="A165" s="712" t="s">
        <v>1174</v>
      </c>
      <c r="B165" s="713" t="s">
        <v>5534</v>
      </c>
      <c r="C165" s="714">
        <v>560574.7</v>
      </c>
    </row>
    <row r="166" ht="15.75" customHeight="1">
      <c r="A166" s="712" t="s">
        <v>495</v>
      </c>
      <c r="B166" s="713" t="s">
        <v>5535</v>
      </c>
      <c r="C166" s="714">
        <v>558846.6</v>
      </c>
    </row>
    <row r="167" ht="15.75" customHeight="1">
      <c r="A167" s="712" t="s">
        <v>470</v>
      </c>
      <c r="B167" s="713" t="s">
        <v>5424</v>
      </c>
      <c r="C167" s="714">
        <v>556363.9</v>
      </c>
    </row>
    <row r="168" ht="15.75" customHeight="1">
      <c r="A168" s="712" t="s">
        <v>2003</v>
      </c>
      <c r="B168" s="713" t="s">
        <v>5514</v>
      </c>
      <c r="C168" s="714">
        <v>553943.7</v>
      </c>
    </row>
    <row r="169" ht="15.75" customHeight="1">
      <c r="A169" s="712" t="s">
        <v>1584</v>
      </c>
      <c r="B169" s="713" t="s">
        <v>5467</v>
      </c>
      <c r="C169" s="714">
        <v>541596.9</v>
      </c>
    </row>
    <row r="170" ht="15.75" customHeight="1">
      <c r="A170" s="712" t="s">
        <v>750</v>
      </c>
      <c r="B170" s="713" t="s">
        <v>5536</v>
      </c>
      <c r="C170" s="714">
        <v>537421.8</v>
      </c>
    </row>
    <row r="171" ht="15.75" customHeight="1">
      <c r="A171" s="712" t="s">
        <v>2382</v>
      </c>
      <c r="B171" s="713" t="s">
        <v>5537</v>
      </c>
      <c r="C171" s="714">
        <v>528962.3</v>
      </c>
    </row>
    <row r="172" ht="15.75" customHeight="1">
      <c r="A172" s="712" t="s">
        <v>895</v>
      </c>
      <c r="B172" s="713" t="s">
        <v>5538</v>
      </c>
      <c r="C172" s="714">
        <v>512866.2</v>
      </c>
    </row>
    <row r="173" ht="15.75" customHeight="1">
      <c r="A173" s="712" t="s">
        <v>1231</v>
      </c>
      <c r="B173" s="713" t="s">
        <v>5539</v>
      </c>
      <c r="C173" s="714">
        <v>511965.7</v>
      </c>
    </row>
    <row r="174" ht="15.75" customHeight="1">
      <c r="A174" s="712" t="s">
        <v>1422</v>
      </c>
      <c r="B174" s="713" t="s">
        <v>5400</v>
      </c>
      <c r="C174" s="714">
        <v>509655.4</v>
      </c>
    </row>
    <row r="175" ht="15.75" customHeight="1">
      <c r="A175" s="712" t="s">
        <v>791</v>
      </c>
      <c r="B175" s="713" t="s">
        <v>5540</v>
      </c>
      <c r="C175" s="714">
        <v>506923.6</v>
      </c>
    </row>
    <row r="176" ht="15.75" customHeight="1">
      <c r="A176" s="712" t="s">
        <v>1272</v>
      </c>
      <c r="B176" s="713" t="s">
        <v>5541</v>
      </c>
      <c r="C176" s="714">
        <v>506702.6</v>
      </c>
    </row>
    <row r="177" ht="15.75" customHeight="1">
      <c r="A177" s="712" t="s">
        <v>2392</v>
      </c>
      <c r="B177" s="713" t="s">
        <v>5542</v>
      </c>
      <c r="C177" s="714">
        <v>505061.2</v>
      </c>
    </row>
    <row r="178" ht="15.75" customHeight="1">
      <c r="A178" s="712" t="s">
        <v>1126</v>
      </c>
      <c r="B178" s="713" t="s">
        <v>5413</v>
      </c>
      <c r="C178" s="714">
        <v>504224.4</v>
      </c>
    </row>
    <row r="179" ht="15.75" customHeight="1">
      <c r="A179" s="712" t="s">
        <v>2247</v>
      </c>
      <c r="B179" s="713" t="s">
        <v>5543</v>
      </c>
      <c r="C179" s="714">
        <v>504183.9</v>
      </c>
    </row>
    <row r="180" ht="15.75" customHeight="1">
      <c r="A180" s="712" t="s">
        <v>2447</v>
      </c>
      <c r="B180" s="713" t="s">
        <v>5544</v>
      </c>
      <c r="C180" s="714">
        <v>503028.1</v>
      </c>
    </row>
    <row r="181" ht="15.75" customHeight="1">
      <c r="A181" s="712" t="s">
        <v>1845</v>
      </c>
      <c r="B181" s="713" t="s">
        <v>5545</v>
      </c>
      <c r="C181" s="714">
        <v>495131.8</v>
      </c>
    </row>
    <row r="182" ht="15.75" customHeight="1">
      <c r="A182" s="712" t="s">
        <v>1298</v>
      </c>
      <c r="B182" s="713" t="s">
        <v>5474</v>
      </c>
      <c r="C182" s="714">
        <v>484980.4</v>
      </c>
    </row>
    <row r="183" ht="15.75" customHeight="1">
      <c r="A183" s="712" t="s">
        <v>1647</v>
      </c>
      <c r="B183" s="713" t="s">
        <v>5419</v>
      </c>
      <c r="C183" s="714">
        <v>483335.0</v>
      </c>
    </row>
    <row r="184" ht="15.75" customHeight="1">
      <c r="A184" s="712" t="s">
        <v>1153</v>
      </c>
      <c r="B184" s="713" t="s">
        <v>5546</v>
      </c>
      <c r="C184" s="714">
        <v>479981.2</v>
      </c>
    </row>
    <row r="185" ht="15.75" customHeight="1">
      <c r="A185" s="712" t="s">
        <v>5547</v>
      </c>
      <c r="B185" s="713" t="s">
        <v>5438</v>
      </c>
      <c r="C185" s="714">
        <v>476732.3</v>
      </c>
    </row>
    <row r="186" ht="15.75" customHeight="1">
      <c r="A186" s="712" t="s">
        <v>2035</v>
      </c>
      <c r="B186" s="713" t="s">
        <v>5548</v>
      </c>
      <c r="C186" s="714">
        <v>475544.0</v>
      </c>
    </row>
    <row r="187" ht="15.75" customHeight="1">
      <c r="A187" s="712" t="s">
        <v>479</v>
      </c>
      <c r="B187" s="713" t="s">
        <v>5549</v>
      </c>
      <c r="C187" s="714">
        <v>474984.9</v>
      </c>
    </row>
    <row r="188" ht="15.75" customHeight="1">
      <c r="A188" s="712" t="s">
        <v>1966</v>
      </c>
      <c r="B188" s="713" t="s">
        <v>5428</v>
      </c>
      <c r="C188" s="714">
        <v>472897.3</v>
      </c>
    </row>
    <row r="189" ht="15.75" customHeight="1">
      <c r="A189" s="712" t="s">
        <v>2465</v>
      </c>
      <c r="B189" s="713" t="s">
        <v>5550</v>
      </c>
      <c r="C189" s="714">
        <v>467784.5</v>
      </c>
    </row>
    <row r="190" ht="15.75" customHeight="1">
      <c r="A190" s="712" t="s">
        <v>5551</v>
      </c>
      <c r="B190" s="713" t="s">
        <v>5552</v>
      </c>
      <c r="C190" s="714">
        <v>460874.1</v>
      </c>
    </row>
    <row r="191" ht="15.75" customHeight="1">
      <c r="A191" s="712" t="s">
        <v>2016</v>
      </c>
      <c r="B191" s="713" t="s">
        <v>5553</v>
      </c>
      <c r="C191" s="714">
        <v>458283.0</v>
      </c>
    </row>
    <row r="192" ht="15.75" customHeight="1">
      <c r="A192" s="712" t="s">
        <v>2264</v>
      </c>
      <c r="B192" s="713" t="s">
        <v>5554</v>
      </c>
      <c r="C192" s="714">
        <v>456586.9</v>
      </c>
    </row>
    <row r="193" ht="15.75" customHeight="1">
      <c r="A193" s="712" t="s">
        <v>2336</v>
      </c>
      <c r="B193" s="713" t="s">
        <v>5555</v>
      </c>
      <c r="C193" s="714">
        <v>455070.1</v>
      </c>
    </row>
    <row r="194" ht="15.75" customHeight="1">
      <c r="A194" s="712" t="s">
        <v>1995</v>
      </c>
      <c r="B194" s="713" t="s">
        <v>5514</v>
      </c>
      <c r="C194" s="714">
        <v>452228.3</v>
      </c>
    </row>
    <row r="195" ht="15.75" customHeight="1">
      <c r="A195" s="712" t="s">
        <v>1715</v>
      </c>
      <c r="B195" s="713" t="s">
        <v>5401</v>
      </c>
      <c r="C195" s="714">
        <v>443221.3</v>
      </c>
    </row>
    <row r="196" ht="15.75" customHeight="1">
      <c r="A196" s="712" t="s">
        <v>1976</v>
      </c>
      <c r="B196" s="713" t="s">
        <v>5428</v>
      </c>
      <c r="C196" s="714">
        <v>443043.9</v>
      </c>
    </row>
    <row r="197" ht="15.75" customHeight="1">
      <c r="A197" s="712" t="s">
        <v>602</v>
      </c>
      <c r="B197" s="713" t="s">
        <v>5556</v>
      </c>
      <c r="C197" s="714">
        <v>440898.9</v>
      </c>
    </row>
    <row r="198" ht="15.75" customHeight="1">
      <c r="A198" s="712" t="s">
        <v>1894</v>
      </c>
      <c r="B198" s="713" t="s">
        <v>5557</v>
      </c>
      <c r="C198" s="714">
        <v>440013.5</v>
      </c>
    </row>
    <row r="199" ht="15.75" customHeight="1">
      <c r="A199" s="712" t="s">
        <v>2467</v>
      </c>
      <c r="B199" s="713" t="s">
        <v>5558</v>
      </c>
      <c r="C199" s="714">
        <v>435329.3</v>
      </c>
    </row>
    <row r="200" ht="15.75" customHeight="1">
      <c r="A200" s="712" t="s">
        <v>412</v>
      </c>
      <c r="B200" s="713" t="s">
        <v>5559</v>
      </c>
      <c r="C200" s="714">
        <v>435247.7</v>
      </c>
    </row>
    <row r="201" ht="15.75" customHeight="1">
      <c r="A201" s="712" t="s">
        <v>1567</v>
      </c>
      <c r="B201" s="713" t="s">
        <v>5560</v>
      </c>
      <c r="C201" s="714">
        <v>431224.4</v>
      </c>
    </row>
    <row r="202" ht="15.75" customHeight="1">
      <c r="A202" s="712" t="s">
        <v>1068</v>
      </c>
      <c r="B202" s="713" t="s">
        <v>5561</v>
      </c>
      <c r="C202" s="714">
        <v>429875.5</v>
      </c>
    </row>
    <row r="203" ht="15.75" customHeight="1">
      <c r="A203" s="712" t="s">
        <v>1146</v>
      </c>
      <c r="B203" s="713" t="s">
        <v>5562</v>
      </c>
      <c r="C203" s="714">
        <v>429647.6</v>
      </c>
    </row>
    <row r="204" ht="15.75" customHeight="1">
      <c r="A204" s="712" t="s">
        <v>760</v>
      </c>
      <c r="B204" s="713" t="s">
        <v>5405</v>
      </c>
      <c r="C204" s="714">
        <v>428557.9</v>
      </c>
    </row>
    <row r="205" ht="15.75" customHeight="1">
      <c r="A205" s="712" t="s">
        <v>1620</v>
      </c>
      <c r="B205" s="713" t="s">
        <v>5563</v>
      </c>
      <c r="C205" s="714">
        <v>424859.3</v>
      </c>
    </row>
    <row r="206" ht="15.75" customHeight="1">
      <c r="A206" s="712" t="s">
        <v>1724</v>
      </c>
      <c r="B206" s="713" t="s">
        <v>5401</v>
      </c>
      <c r="C206" s="714">
        <v>423929.0</v>
      </c>
    </row>
    <row r="207" ht="15.75" customHeight="1">
      <c r="A207" s="712" t="s">
        <v>1043</v>
      </c>
      <c r="B207" s="713" t="s">
        <v>5564</v>
      </c>
      <c r="C207" s="714">
        <v>422664.1</v>
      </c>
    </row>
    <row r="208" ht="15.75" customHeight="1">
      <c r="A208" s="712" t="s">
        <v>2317</v>
      </c>
      <c r="B208" s="713" t="s">
        <v>5565</v>
      </c>
      <c r="C208" s="714">
        <v>422558.4</v>
      </c>
    </row>
    <row r="209" ht="15.75" customHeight="1">
      <c r="A209" s="712" t="s">
        <v>1316</v>
      </c>
      <c r="B209" s="713" t="s">
        <v>5448</v>
      </c>
      <c r="C209" s="714">
        <v>416418.7</v>
      </c>
    </row>
    <row r="210" ht="15.75" customHeight="1">
      <c r="A210" s="712" t="s">
        <v>109</v>
      </c>
      <c r="B210" s="713" t="s">
        <v>5566</v>
      </c>
      <c r="C210" s="714">
        <v>412836.6</v>
      </c>
    </row>
    <row r="211" ht="15.75" customHeight="1">
      <c r="A211" s="712" t="s">
        <v>646</v>
      </c>
      <c r="B211" s="713" t="s">
        <v>5567</v>
      </c>
      <c r="C211" s="714">
        <v>408881.0</v>
      </c>
    </row>
    <row r="212" ht="15.75" customHeight="1">
      <c r="A212" s="712" t="s">
        <v>2370</v>
      </c>
      <c r="B212" s="713" t="s">
        <v>5568</v>
      </c>
      <c r="C212" s="714">
        <v>407932.2</v>
      </c>
    </row>
    <row r="213" ht="15.75" customHeight="1">
      <c r="A213" s="712" t="s">
        <v>2423</v>
      </c>
      <c r="B213" s="713" t="s">
        <v>5569</v>
      </c>
      <c r="C213" s="714">
        <v>403187.2</v>
      </c>
    </row>
    <row r="214" ht="15.75" customHeight="1">
      <c r="A214" s="712" t="s">
        <v>1003</v>
      </c>
      <c r="B214" s="713" t="s">
        <v>5570</v>
      </c>
      <c r="C214" s="714">
        <v>402285.0</v>
      </c>
    </row>
    <row r="215" ht="15.75" customHeight="1">
      <c r="A215" s="712" t="s">
        <v>1267</v>
      </c>
      <c r="B215" s="713" t="s">
        <v>5541</v>
      </c>
      <c r="C215" s="714">
        <v>402221.5</v>
      </c>
    </row>
    <row r="216" ht="15.75" customHeight="1">
      <c r="A216" s="712" t="s">
        <v>1612</v>
      </c>
      <c r="B216" s="713" t="s">
        <v>5571</v>
      </c>
      <c r="C216" s="714">
        <v>397970.7</v>
      </c>
    </row>
    <row r="217" ht="15.75" customHeight="1">
      <c r="A217" s="712" t="s">
        <v>1553</v>
      </c>
      <c r="B217" s="713" t="s">
        <v>5572</v>
      </c>
      <c r="C217" s="714">
        <v>396651.4</v>
      </c>
    </row>
    <row r="218" ht="15.75" customHeight="1">
      <c r="A218" s="712" t="s">
        <v>1305</v>
      </c>
      <c r="B218" s="713" t="s">
        <v>5448</v>
      </c>
      <c r="C218" s="714">
        <v>395621.7</v>
      </c>
    </row>
    <row r="219" ht="15.75" customHeight="1">
      <c r="A219" s="712" t="s">
        <v>5573</v>
      </c>
      <c r="B219" s="713" t="s">
        <v>5562</v>
      </c>
      <c r="C219" s="714">
        <v>395294.3</v>
      </c>
    </row>
    <row r="220" ht="15.75" customHeight="1">
      <c r="A220" s="712" t="s">
        <v>1256</v>
      </c>
      <c r="B220" s="713" t="s">
        <v>5574</v>
      </c>
      <c r="C220" s="714">
        <v>394170.3</v>
      </c>
    </row>
    <row r="221" ht="15.75" customHeight="1">
      <c r="A221" s="712" t="s">
        <v>1139</v>
      </c>
      <c r="B221" s="713" t="s">
        <v>5562</v>
      </c>
      <c r="C221" s="714">
        <v>390000.8</v>
      </c>
    </row>
    <row r="222" ht="15.75" customHeight="1">
      <c r="A222" s="712" t="s">
        <v>1617</v>
      </c>
      <c r="B222" s="713" t="s">
        <v>5575</v>
      </c>
      <c r="C222" s="714">
        <v>389887.7</v>
      </c>
    </row>
    <row r="223" ht="15.75" customHeight="1">
      <c r="A223" s="712" t="s">
        <v>2143</v>
      </c>
      <c r="B223" s="713" t="s">
        <v>5576</v>
      </c>
      <c r="C223" s="714">
        <v>377216.4</v>
      </c>
    </row>
    <row r="224" ht="15.75" customHeight="1">
      <c r="A224" s="712" t="s">
        <v>1925</v>
      </c>
      <c r="B224" s="713" t="s">
        <v>5504</v>
      </c>
      <c r="C224" s="714">
        <v>373992.1</v>
      </c>
    </row>
    <row r="225" ht="15.75" customHeight="1">
      <c r="A225" s="712" t="s">
        <v>1079</v>
      </c>
      <c r="B225" s="713" t="s">
        <v>5577</v>
      </c>
      <c r="C225" s="714">
        <v>372594.1</v>
      </c>
    </row>
    <row r="226" ht="15.75" customHeight="1">
      <c r="A226" s="712" t="s">
        <v>502</v>
      </c>
      <c r="B226" s="713" t="s">
        <v>5438</v>
      </c>
      <c r="C226" s="714">
        <v>370590.7</v>
      </c>
    </row>
    <row r="227" ht="15.75" customHeight="1">
      <c r="A227" s="712" t="s">
        <v>2376</v>
      </c>
      <c r="B227" s="713" t="s">
        <v>5537</v>
      </c>
      <c r="C227" s="714">
        <v>367939.9</v>
      </c>
    </row>
    <row r="228" ht="15.75" customHeight="1">
      <c r="A228" s="712" t="s">
        <v>986</v>
      </c>
      <c r="B228" s="713" t="s">
        <v>5578</v>
      </c>
      <c r="C228" s="714">
        <v>365484.1</v>
      </c>
    </row>
    <row r="229" ht="15.75" customHeight="1">
      <c r="A229" s="712" t="s">
        <v>1696</v>
      </c>
      <c r="B229" s="713" t="s">
        <v>5579</v>
      </c>
      <c r="C229" s="714">
        <v>362639.4</v>
      </c>
    </row>
    <row r="230" ht="15.75" customHeight="1">
      <c r="A230" s="712" t="s">
        <v>726</v>
      </c>
      <c r="B230" s="713" t="s">
        <v>5580</v>
      </c>
      <c r="C230" s="714">
        <v>361202.8</v>
      </c>
    </row>
    <row r="231" ht="15.75" customHeight="1">
      <c r="A231" s="712" t="s">
        <v>552</v>
      </c>
      <c r="B231" s="713" t="s">
        <v>5581</v>
      </c>
      <c r="C231" s="714">
        <v>359764.1</v>
      </c>
    </row>
    <row r="232" ht="15.75" customHeight="1">
      <c r="A232" s="712" t="s">
        <v>2225</v>
      </c>
      <c r="B232" s="713" t="s">
        <v>5522</v>
      </c>
      <c r="C232" s="714">
        <v>357371.8</v>
      </c>
    </row>
    <row r="233" ht="15.75" customHeight="1">
      <c r="A233" s="712" t="s">
        <v>1440</v>
      </c>
      <c r="B233" s="713" t="s">
        <v>5486</v>
      </c>
      <c r="C233" s="714">
        <v>352951.0</v>
      </c>
    </row>
    <row r="234" ht="15.75" customHeight="1">
      <c r="A234" s="712" t="s">
        <v>1677</v>
      </c>
      <c r="B234" s="713" t="s">
        <v>5451</v>
      </c>
      <c r="C234" s="714">
        <v>350873.1</v>
      </c>
    </row>
    <row r="235" ht="15.75" customHeight="1">
      <c r="A235" s="712" t="s">
        <v>881</v>
      </c>
      <c r="B235" s="713" t="s">
        <v>5582</v>
      </c>
      <c r="C235" s="714">
        <v>349796.6</v>
      </c>
    </row>
    <row r="236" ht="15.75" customHeight="1">
      <c r="A236" s="712" t="s">
        <v>579</v>
      </c>
      <c r="B236" s="713" t="s">
        <v>5583</v>
      </c>
      <c r="C236" s="714">
        <v>347460.2</v>
      </c>
    </row>
    <row r="237" ht="15.75" customHeight="1">
      <c r="A237" s="712" t="s">
        <v>209</v>
      </c>
      <c r="B237" s="713" t="s">
        <v>5584</v>
      </c>
      <c r="C237" s="714">
        <v>346058.8</v>
      </c>
    </row>
    <row r="238" ht="15.75" customHeight="1">
      <c r="A238" s="712" t="s">
        <v>1508</v>
      </c>
      <c r="B238" s="713" t="s">
        <v>5585</v>
      </c>
      <c r="C238" s="714">
        <v>344298.8</v>
      </c>
    </row>
    <row r="239" ht="15.75" customHeight="1">
      <c r="A239" s="712" t="s">
        <v>5586</v>
      </c>
      <c r="B239" s="713" t="s">
        <v>5587</v>
      </c>
      <c r="C239" s="714">
        <v>343610.6</v>
      </c>
    </row>
    <row r="240" ht="15.75" customHeight="1">
      <c r="A240" s="712" t="s">
        <v>788</v>
      </c>
      <c r="B240" s="713" t="s">
        <v>5588</v>
      </c>
      <c r="C240" s="714">
        <v>342278.1</v>
      </c>
    </row>
    <row r="241" ht="15.75" customHeight="1">
      <c r="A241" s="712" t="s">
        <v>723</v>
      </c>
      <c r="B241" s="713" t="s">
        <v>5589</v>
      </c>
      <c r="C241" s="714">
        <v>341552.3</v>
      </c>
    </row>
    <row r="242" ht="15.75" customHeight="1">
      <c r="A242" s="712" t="s">
        <v>1201</v>
      </c>
      <c r="B242" s="713" t="s">
        <v>5590</v>
      </c>
      <c r="C242" s="714">
        <v>338468.3</v>
      </c>
    </row>
    <row r="243" ht="15.75" customHeight="1">
      <c r="A243" s="712" t="s">
        <v>1779</v>
      </c>
      <c r="B243" s="713" t="s">
        <v>5591</v>
      </c>
      <c r="C243" s="714">
        <v>335267.6</v>
      </c>
    </row>
    <row r="244" ht="15.75" customHeight="1">
      <c r="A244" s="712" t="s">
        <v>294</v>
      </c>
      <c r="B244" s="713" t="s">
        <v>5446</v>
      </c>
      <c r="C244" s="714">
        <v>334241.8</v>
      </c>
    </row>
    <row r="245" ht="15.75" customHeight="1">
      <c r="A245" s="712" t="s">
        <v>1253</v>
      </c>
      <c r="B245" s="713" t="s">
        <v>5592</v>
      </c>
      <c r="C245" s="714">
        <v>331104.0</v>
      </c>
    </row>
    <row r="246" ht="15.75" customHeight="1">
      <c r="A246" s="712" t="s">
        <v>2416</v>
      </c>
      <c r="B246" s="713" t="s">
        <v>5593</v>
      </c>
      <c r="C246" s="714">
        <v>325243.3</v>
      </c>
    </row>
    <row r="247" ht="15.75" customHeight="1">
      <c r="A247" s="712" t="s">
        <v>1383</v>
      </c>
      <c r="B247" s="713" t="s">
        <v>5594</v>
      </c>
      <c r="C247" s="714">
        <v>323057.2</v>
      </c>
    </row>
    <row r="248" ht="15.75" customHeight="1">
      <c r="A248" s="712" t="s">
        <v>2399</v>
      </c>
      <c r="B248" s="713" t="s">
        <v>5479</v>
      </c>
      <c r="C248" s="714">
        <v>314913.7</v>
      </c>
    </row>
    <row r="249" ht="15.75" customHeight="1">
      <c r="A249" s="712" t="s">
        <v>556</v>
      </c>
      <c r="B249" s="713" t="s">
        <v>5595</v>
      </c>
      <c r="C249" s="714">
        <v>313912.0</v>
      </c>
    </row>
    <row r="250" ht="15.75" customHeight="1">
      <c r="A250" s="712" t="s">
        <v>1999</v>
      </c>
      <c r="B250" s="713" t="s">
        <v>5514</v>
      </c>
      <c r="C250" s="714">
        <v>313661.8</v>
      </c>
    </row>
    <row r="251" ht="15.75" customHeight="1">
      <c r="A251" s="712" t="s">
        <v>1455</v>
      </c>
      <c r="B251" s="713" t="s">
        <v>5596</v>
      </c>
      <c r="C251" s="714">
        <v>313108.7</v>
      </c>
    </row>
    <row r="252" ht="15.75" customHeight="1">
      <c r="A252" s="712" t="s">
        <v>5597</v>
      </c>
      <c r="B252" s="713" t="s">
        <v>5562</v>
      </c>
      <c r="C252" s="714">
        <v>312431.3</v>
      </c>
    </row>
    <row r="253" ht="15.75" customHeight="1">
      <c r="A253" s="712" t="s">
        <v>528</v>
      </c>
      <c r="B253" s="713" t="s">
        <v>5438</v>
      </c>
      <c r="C253" s="714">
        <v>303804.6</v>
      </c>
    </row>
    <row r="254" ht="15.75" customHeight="1">
      <c r="A254" s="712" t="s">
        <v>1239</v>
      </c>
      <c r="B254" s="713" t="s">
        <v>5598</v>
      </c>
      <c r="C254" s="714">
        <v>302851.7</v>
      </c>
    </row>
    <row r="255" ht="15.75" customHeight="1">
      <c r="A255" s="712" t="s">
        <v>668</v>
      </c>
      <c r="B255" s="713" t="s">
        <v>5485</v>
      </c>
      <c r="C255" s="714">
        <v>302343.1</v>
      </c>
    </row>
    <row r="256" ht="15.75" customHeight="1">
      <c r="A256" s="712" t="s">
        <v>1166</v>
      </c>
      <c r="B256" s="713" t="s">
        <v>5484</v>
      </c>
      <c r="C256" s="714">
        <v>300000.0</v>
      </c>
    </row>
    <row r="257" ht="15.75" customHeight="1">
      <c r="A257" s="712" t="s">
        <v>376</v>
      </c>
      <c r="B257" s="713" t="s">
        <v>5599</v>
      </c>
      <c r="C257" s="714">
        <v>296289.3</v>
      </c>
    </row>
    <row r="258" ht="15.75" customHeight="1">
      <c r="A258" s="712" t="s">
        <v>1831</v>
      </c>
      <c r="B258" s="713" t="s">
        <v>5457</v>
      </c>
      <c r="C258" s="714">
        <v>296249.8</v>
      </c>
    </row>
    <row r="259" ht="15.75" customHeight="1">
      <c r="A259" s="712" t="s">
        <v>162</v>
      </c>
      <c r="B259" s="713" t="s">
        <v>5513</v>
      </c>
      <c r="C259" s="714">
        <v>295514.8</v>
      </c>
    </row>
    <row r="260" ht="15.75" customHeight="1">
      <c r="A260" s="712" t="s">
        <v>1207</v>
      </c>
      <c r="B260" s="713" t="s">
        <v>5600</v>
      </c>
      <c r="C260" s="714">
        <v>294801.9</v>
      </c>
    </row>
    <row r="261" ht="15.75" customHeight="1">
      <c r="A261" s="712" t="s">
        <v>416</v>
      </c>
      <c r="B261" s="713" t="s">
        <v>5559</v>
      </c>
      <c r="C261" s="714">
        <v>292522.6</v>
      </c>
    </row>
    <row r="262" ht="15.75" customHeight="1">
      <c r="A262" s="712" t="s">
        <v>736</v>
      </c>
      <c r="B262" s="713" t="s">
        <v>5601</v>
      </c>
      <c r="C262" s="714">
        <v>291383.1</v>
      </c>
    </row>
    <row r="263" ht="15.75" customHeight="1">
      <c r="A263" s="712" t="s">
        <v>906</v>
      </c>
      <c r="B263" s="713" t="s">
        <v>5602</v>
      </c>
      <c r="C263" s="714">
        <v>288518.7</v>
      </c>
    </row>
    <row r="264" ht="15.75" customHeight="1">
      <c r="A264" s="712" t="s">
        <v>1113</v>
      </c>
      <c r="B264" s="713" t="s">
        <v>5413</v>
      </c>
      <c r="C264" s="714">
        <v>288107.6</v>
      </c>
    </row>
    <row r="265" ht="15.75" customHeight="1">
      <c r="A265" s="712" t="s">
        <v>2326</v>
      </c>
      <c r="B265" s="713" t="s">
        <v>5603</v>
      </c>
      <c r="C265" s="714">
        <v>285855.8</v>
      </c>
    </row>
    <row r="266" ht="15.75" customHeight="1">
      <c r="A266" s="712" t="s">
        <v>2208</v>
      </c>
      <c r="B266" s="713" t="s">
        <v>5604</v>
      </c>
      <c r="C266" s="714">
        <v>285064.0</v>
      </c>
    </row>
    <row r="267" ht="15.75" customHeight="1">
      <c r="A267" s="712" t="s">
        <v>1000</v>
      </c>
      <c r="B267" s="713" t="s">
        <v>5570</v>
      </c>
      <c r="C267" s="714">
        <v>281582.3</v>
      </c>
    </row>
    <row r="268" ht="15.75" customHeight="1">
      <c r="A268" s="712" t="s">
        <v>2441</v>
      </c>
      <c r="B268" s="713" t="s">
        <v>5605</v>
      </c>
      <c r="C268" s="714">
        <v>280188.1</v>
      </c>
    </row>
    <row r="269" ht="15.75" customHeight="1">
      <c r="A269" s="712" t="s">
        <v>1853</v>
      </c>
      <c r="B269" s="713" t="s">
        <v>5606</v>
      </c>
      <c r="C269" s="714">
        <v>279722.5</v>
      </c>
    </row>
    <row r="270" ht="15.75" customHeight="1">
      <c r="A270" s="712" t="s">
        <v>2119</v>
      </c>
      <c r="B270" s="713" t="s">
        <v>5439</v>
      </c>
      <c r="C270" s="714">
        <v>278257.3</v>
      </c>
    </row>
    <row r="271" ht="15.75" customHeight="1">
      <c r="A271" s="712" t="s">
        <v>926</v>
      </c>
      <c r="B271" s="713" t="s">
        <v>5607</v>
      </c>
      <c r="C271" s="714">
        <v>277368.6</v>
      </c>
    </row>
    <row r="272" ht="15.75" customHeight="1">
      <c r="A272" s="712" t="s">
        <v>923</v>
      </c>
      <c r="B272" s="713" t="s">
        <v>5607</v>
      </c>
      <c r="C272" s="714">
        <v>277036.5</v>
      </c>
    </row>
    <row r="273" ht="15.75" customHeight="1">
      <c r="A273" s="712" t="s">
        <v>1550</v>
      </c>
      <c r="B273" s="713" t="s">
        <v>5608</v>
      </c>
      <c r="C273" s="714">
        <v>276515.1</v>
      </c>
    </row>
    <row r="274" ht="15.75" customHeight="1">
      <c r="A274" s="712" t="s">
        <v>1366</v>
      </c>
      <c r="B274" s="713" t="s">
        <v>5431</v>
      </c>
      <c r="C274" s="714">
        <v>273326.2</v>
      </c>
    </row>
    <row r="275" ht="15.75" customHeight="1">
      <c r="A275" s="712" t="s">
        <v>518</v>
      </c>
      <c r="B275" s="713" t="s">
        <v>5438</v>
      </c>
      <c r="C275" s="714">
        <v>272385.8</v>
      </c>
    </row>
    <row r="276" ht="15.75" customHeight="1">
      <c r="A276" s="712" t="s">
        <v>1522</v>
      </c>
      <c r="B276" s="713" t="s">
        <v>5609</v>
      </c>
      <c r="C276" s="714">
        <v>269943.9</v>
      </c>
    </row>
    <row r="277" ht="15.75" customHeight="1">
      <c r="A277" s="712" t="s">
        <v>472</v>
      </c>
      <c r="B277" s="713" t="s">
        <v>5549</v>
      </c>
      <c r="C277" s="714">
        <v>269730.4</v>
      </c>
    </row>
    <row r="278" ht="15.75" customHeight="1">
      <c r="A278" s="712" t="s">
        <v>545</v>
      </c>
      <c r="B278" s="713" t="s">
        <v>5610</v>
      </c>
      <c r="C278" s="714">
        <v>267569.6</v>
      </c>
    </row>
    <row r="279" ht="15.75" customHeight="1">
      <c r="A279" s="712" t="s">
        <v>1518</v>
      </c>
      <c r="B279" s="713" t="s">
        <v>5609</v>
      </c>
      <c r="C279" s="714">
        <v>264928.5</v>
      </c>
    </row>
    <row r="280" ht="15.75" customHeight="1">
      <c r="A280" s="712" t="s">
        <v>1213</v>
      </c>
      <c r="B280" s="713" t="s">
        <v>5611</v>
      </c>
      <c r="C280" s="714">
        <v>264292.1</v>
      </c>
    </row>
    <row r="281" ht="15.75" customHeight="1">
      <c r="A281" s="712" t="s">
        <v>636</v>
      </c>
      <c r="B281" s="713" t="s">
        <v>5612</v>
      </c>
      <c r="C281" s="714">
        <v>260231.4</v>
      </c>
    </row>
    <row r="282" ht="15.75" customHeight="1">
      <c r="A282" s="712" t="s">
        <v>2122</v>
      </c>
      <c r="B282" s="713" t="s">
        <v>5433</v>
      </c>
      <c r="C282" s="714">
        <v>257557.2</v>
      </c>
    </row>
    <row r="283" ht="15.75" customHeight="1">
      <c r="A283" s="712" t="s">
        <v>2474</v>
      </c>
      <c r="B283" s="713" t="s">
        <v>5613</v>
      </c>
      <c r="C283" s="714">
        <v>253263.5</v>
      </c>
    </row>
    <row r="284" ht="15.75" customHeight="1">
      <c r="A284" s="712" t="s">
        <v>2420</v>
      </c>
      <c r="B284" s="713" t="s">
        <v>5593</v>
      </c>
      <c r="C284" s="714">
        <v>252946.6</v>
      </c>
    </row>
    <row r="285" ht="15.75" customHeight="1">
      <c r="A285" s="712" t="s">
        <v>1757</v>
      </c>
      <c r="B285" s="713" t="s">
        <v>5401</v>
      </c>
      <c r="C285" s="714">
        <v>252060.9</v>
      </c>
    </row>
    <row r="286" ht="15.75" customHeight="1">
      <c r="A286" s="712" t="s">
        <v>364</v>
      </c>
      <c r="B286" s="713" t="s">
        <v>5614</v>
      </c>
      <c r="C286" s="714">
        <v>252054.2</v>
      </c>
    </row>
    <row r="287" ht="15.75" customHeight="1">
      <c r="A287" s="712" t="s">
        <v>1216</v>
      </c>
      <c r="B287" s="713" t="s">
        <v>5615</v>
      </c>
      <c r="C287" s="714">
        <v>251771.9</v>
      </c>
    </row>
    <row r="288" ht="15.75" customHeight="1">
      <c r="A288" s="712" t="s">
        <v>1929</v>
      </c>
      <c r="B288" s="713" t="s">
        <v>5504</v>
      </c>
      <c r="C288" s="714">
        <v>250924.6</v>
      </c>
    </row>
    <row r="289" ht="15.75" customHeight="1">
      <c r="A289" s="712" t="s">
        <v>403</v>
      </c>
      <c r="B289" s="713" t="s">
        <v>5616</v>
      </c>
      <c r="C289" s="714">
        <v>249776.6</v>
      </c>
    </row>
    <row r="290" ht="15.75" customHeight="1">
      <c r="A290" s="712" t="s">
        <v>1670</v>
      </c>
      <c r="B290" s="713" t="s">
        <v>5494</v>
      </c>
      <c r="C290" s="714">
        <v>247926.1</v>
      </c>
    </row>
    <row r="291" ht="15.75" customHeight="1">
      <c r="A291" s="712" t="s">
        <v>2495</v>
      </c>
      <c r="B291" s="713" t="s">
        <v>5617</v>
      </c>
      <c r="C291" s="714">
        <v>245977.1</v>
      </c>
    </row>
    <row r="292" ht="15.75" customHeight="1">
      <c r="A292" s="712" t="s">
        <v>171</v>
      </c>
      <c r="B292" s="713" t="s">
        <v>5618</v>
      </c>
      <c r="C292" s="714">
        <v>242844.8</v>
      </c>
    </row>
    <row r="293" ht="15.75" customHeight="1">
      <c r="A293" s="712" t="s">
        <v>5619</v>
      </c>
      <c r="B293" s="713" t="s">
        <v>5620</v>
      </c>
      <c r="C293" s="714">
        <v>241250.4</v>
      </c>
    </row>
    <row r="294" ht="15.75" customHeight="1">
      <c r="A294" s="712" t="s">
        <v>2075</v>
      </c>
      <c r="B294" s="713" t="s">
        <v>5621</v>
      </c>
      <c r="C294" s="714">
        <v>241077.5</v>
      </c>
    </row>
    <row r="295" ht="15.75" customHeight="1">
      <c r="A295" s="712" t="s">
        <v>2277</v>
      </c>
      <c r="B295" s="713" t="s">
        <v>5437</v>
      </c>
      <c r="C295" s="714">
        <v>239864.0</v>
      </c>
    </row>
    <row r="296" ht="15.75" customHeight="1">
      <c r="A296" s="712" t="s">
        <v>662</v>
      </c>
      <c r="B296" s="713" t="s">
        <v>5485</v>
      </c>
      <c r="C296" s="714">
        <v>239680.4</v>
      </c>
    </row>
    <row r="297" ht="15.75" customHeight="1">
      <c r="A297" s="712" t="s">
        <v>2287</v>
      </c>
      <c r="B297" s="713" t="s">
        <v>5622</v>
      </c>
      <c r="C297" s="714">
        <v>239279.7</v>
      </c>
    </row>
    <row r="298" ht="15.75" customHeight="1">
      <c r="A298" s="712" t="s">
        <v>1890</v>
      </c>
      <c r="B298" s="713" t="s">
        <v>5623</v>
      </c>
      <c r="C298" s="714">
        <v>236586.0</v>
      </c>
    </row>
    <row r="299" ht="15.75" customHeight="1">
      <c r="A299" s="712" t="s">
        <v>475</v>
      </c>
      <c r="B299" s="713" t="s">
        <v>5549</v>
      </c>
      <c r="C299" s="714">
        <v>235324.8</v>
      </c>
    </row>
    <row r="300" ht="15.75" customHeight="1">
      <c r="A300" s="712" t="s">
        <v>866</v>
      </c>
      <c r="B300" s="713" t="s">
        <v>5624</v>
      </c>
      <c r="C300" s="714">
        <v>234974.7</v>
      </c>
    </row>
    <row r="301" ht="15.75" customHeight="1">
      <c r="A301" s="712" t="s">
        <v>449</v>
      </c>
      <c r="B301" s="713" t="s">
        <v>5424</v>
      </c>
      <c r="C301" s="714">
        <v>234039.8</v>
      </c>
    </row>
    <row r="302" ht="15.75" customHeight="1">
      <c r="A302" s="712" t="s">
        <v>1703</v>
      </c>
      <c r="B302" s="713" t="s">
        <v>5505</v>
      </c>
      <c r="C302" s="714">
        <v>232504.7</v>
      </c>
    </row>
    <row r="303" ht="15.75" customHeight="1">
      <c r="A303" s="712" t="s">
        <v>2091</v>
      </c>
      <c r="B303" s="713" t="s">
        <v>5625</v>
      </c>
      <c r="C303" s="714">
        <v>231413.5</v>
      </c>
    </row>
    <row r="304" ht="15.75" customHeight="1">
      <c r="A304" s="712" t="s">
        <v>767</v>
      </c>
      <c r="B304" s="713" t="s">
        <v>5626</v>
      </c>
      <c r="C304" s="714">
        <v>231138.3</v>
      </c>
    </row>
    <row r="305" ht="15.75" customHeight="1">
      <c r="A305" s="712" t="s">
        <v>521</v>
      </c>
      <c r="B305" s="713" t="s">
        <v>5438</v>
      </c>
      <c r="C305" s="714">
        <v>229529.1</v>
      </c>
    </row>
    <row r="306" ht="15.75" customHeight="1">
      <c r="A306" s="712" t="s">
        <v>2215</v>
      </c>
      <c r="B306" s="713" t="s">
        <v>5627</v>
      </c>
      <c r="C306" s="714">
        <v>225730.2</v>
      </c>
    </row>
    <row r="307" ht="15.75" customHeight="1">
      <c r="A307" s="712" t="s">
        <v>2159</v>
      </c>
      <c r="B307" s="713" t="s">
        <v>5628</v>
      </c>
      <c r="C307" s="714">
        <v>224158.2</v>
      </c>
    </row>
    <row r="308" ht="15.75" customHeight="1">
      <c r="A308" s="712" t="s">
        <v>1377</v>
      </c>
      <c r="B308" s="713" t="s">
        <v>5629</v>
      </c>
      <c r="C308" s="714">
        <v>223404.9</v>
      </c>
    </row>
    <row r="309" ht="15.75" customHeight="1">
      <c r="A309" s="712" t="s">
        <v>2162</v>
      </c>
      <c r="B309" s="713" t="s">
        <v>5628</v>
      </c>
      <c r="C309" s="714">
        <v>221804.9</v>
      </c>
    </row>
    <row r="310" ht="15.75" customHeight="1">
      <c r="A310" s="712" t="s">
        <v>898</v>
      </c>
      <c r="B310" s="713" t="s">
        <v>5630</v>
      </c>
      <c r="C310" s="714">
        <v>218548.8</v>
      </c>
    </row>
    <row r="311" ht="15.75" customHeight="1">
      <c r="A311" s="712" t="s">
        <v>456</v>
      </c>
      <c r="B311" s="713" t="s">
        <v>5424</v>
      </c>
      <c r="C311" s="714">
        <v>218200.6</v>
      </c>
    </row>
    <row r="312" ht="15.75" customHeight="1">
      <c r="A312" s="712" t="s">
        <v>914</v>
      </c>
      <c r="B312" s="713" t="s">
        <v>5631</v>
      </c>
      <c r="C312" s="714">
        <v>214719.1</v>
      </c>
    </row>
    <row r="313" ht="15.75" customHeight="1">
      <c r="A313" s="712" t="s">
        <v>714</v>
      </c>
      <c r="B313" s="713" t="s">
        <v>5632</v>
      </c>
      <c r="C313" s="714">
        <v>214466.4</v>
      </c>
    </row>
    <row r="314" ht="15.75" customHeight="1">
      <c r="A314" s="712" t="s">
        <v>2461</v>
      </c>
      <c r="B314" s="713" t="s">
        <v>5550</v>
      </c>
      <c r="C314" s="714">
        <v>214275.0</v>
      </c>
    </row>
    <row r="315" ht="15.75" customHeight="1">
      <c r="A315" s="712" t="s">
        <v>2050</v>
      </c>
      <c r="B315" s="713" t="s">
        <v>5415</v>
      </c>
      <c r="C315" s="714">
        <v>211610.3</v>
      </c>
    </row>
    <row r="316" ht="15.75" customHeight="1">
      <c r="A316" s="712" t="s">
        <v>2298</v>
      </c>
      <c r="B316" s="713" t="s">
        <v>5633</v>
      </c>
      <c r="C316" s="714">
        <v>211435.5</v>
      </c>
    </row>
    <row r="317" ht="15.75" customHeight="1">
      <c r="A317" s="712" t="s">
        <v>2032</v>
      </c>
      <c r="B317" s="713" t="s">
        <v>5456</v>
      </c>
      <c r="C317" s="714">
        <v>209130.0</v>
      </c>
    </row>
    <row r="318" ht="15.75" customHeight="1">
      <c r="A318" s="712" t="s">
        <v>1279</v>
      </c>
      <c r="B318" s="713" t="s">
        <v>5541</v>
      </c>
      <c r="C318" s="714">
        <v>208329.5</v>
      </c>
    </row>
    <row r="319" ht="15.75" customHeight="1">
      <c r="A319" s="712" t="s">
        <v>156</v>
      </c>
      <c r="B319" s="713" t="s">
        <v>5513</v>
      </c>
      <c r="C319" s="714">
        <v>207731.3</v>
      </c>
    </row>
    <row r="320" ht="15.75" customHeight="1">
      <c r="A320" s="712" t="s">
        <v>739</v>
      </c>
      <c r="B320" s="713" t="s">
        <v>5634</v>
      </c>
      <c r="C320" s="714">
        <v>207127.1</v>
      </c>
    </row>
    <row r="321" ht="15.75" customHeight="1">
      <c r="A321" s="712" t="s">
        <v>1243</v>
      </c>
      <c r="B321" s="713" t="s">
        <v>5635</v>
      </c>
      <c r="C321" s="714">
        <v>205144.2</v>
      </c>
    </row>
    <row r="322" ht="15.75" customHeight="1">
      <c r="A322" s="712" t="s">
        <v>599</v>
      </c>
      <c r="B322" s="713" t="s">
        <v>5636</v>
      </c>
      <c r="C322" s="714">
        <v>205004.5</v>
      </c>
    </row>
    <row r="323" ht="15.75" customHeight="1">
      <c r="A323" s="712" t="s">
        <v>2492</v>
      </c>
      <c r="B323" s="713" t="s">
        <v>5617</v>
      </c>
      <c r="C323" s="714">
        <v>204808.8</v>
      </c>
    </row>
    <row r="324" ht="15.75" customHeight="1">
      <c r="A324" s="712" t="s">
        <v>1765</v>
      </c>
      <c r="B324" s="713" t="s">
        <v>5552</v>
      </c>
      <c r="C324" s="714">
        <v>202441.3</v>
      </c>
    </row>
    <row r="325" ht="15.75" customHeight="1">
      <c r="A325" s="712" t="s">
        <v>427</v>
      </c>
      <c r="B325" s="713" t="s">
        <v>5637</v>
      </c>
      <c r="C325" s="714">
        <v>201925.5</v>
      </c>
    </row>
    <row r="326" ht="15.75" customHeight="1">
      <c r="A326" s="712" t="s">
        <v>418</v>
      </c>
      <c r="B326" s="713" t="s">
        <v>5559</v>
      </c>
      <c r="C326" s="714">
        <v>198823.4</v>
      </c>
    </row>
    <row r="327" ht="15.75" customHeight="1">
      <c r="A327" s="712" t="s">
        <v>1543</v>
      </c>
      <c r="B327" s="713" t="s">
        <v>5638</v>
      </c>
      <c r="C327" s="714">
        <v>194550.1</v>
      </c>
    </row>
    <row r="328" ht="15.75" customHeight="1">
      <c r="A328" s="712" t="s">
        <v>2464</v>
      </c>
      <c r="B328" s="713" t="s">
        <v>5550</v>
      </c>
      <c r="C328" s="714">
        <v>192412.9</v>
      </c>
    </row>
    <row r="329" ht="15.75" customHeight="1">
      <c r="A329" s="712" t="s">
        <v>2150</v>
      </c>
      <c r="B329" s="713" t="s">
        <v>5639</v>
      </c>
      <c r="C329" s="714">
        <v>191336.6</v>
      </c>
    </row>
    <row r="330" ht="15.75" customHeight="1">
      <c r="A330" s="712" t="s">
        <v>1049</v>
      </c>
      <c r="B330" s="713" t="s">
        <v>5564</v>
      </c>
      <c r="C330" s="714">
        <v>190591.7</v>
      </c>
    </row>
    <row r="331" ht="15.75" customHeight="1">
      <c r="A331" s="712" t="s">
        <v>576</v>
      </c>
      <c r="B331" s="713" t="s">
        <v>5640</v>
      </c>
      <c r="C331" s="714">
        <v>190442.4</v>
      </c>
    </row>
    <row r="332" ht="15.75" customHeight="1">
      <c r="A332" s="712" t="s">
        <v>1065</v>
      </c>
      <c r="B332" s="713" t="s">
        <v>5641</v>
      </c>
      <c r="C332" s="714">
        <v>190381.5</v>
      </c>
    </row>
    <row r="333" ht="15.75" customHeight="1">
      <c r="A333" s="712" t="s">
        <v>1369</v>
      </c>
      <c r="B333" s="713" t="s">
        <v>5629</v>
      </c>
      <c r="C333" s="714">
        <v>188683.7</v>
      </c>
    </row>
    <row r="334" ht="15.75" customHeight="1">
      <c r="A334" s="712" t="s">
        <v>2006</v>
      </c>
      <c r="B334" s="713" t="s">
        <v>5514</v>
      </c>
      <c r="C334" s="714">
        <v>184367.2</v>
      </c>
    </row>
    <row r="335" ht="15.75" customHeight="1">
      <c r="A335" s="712" t="s">
        <v>1095</v>
      </c>
      <c r="B335" s="713" t="s">
        <v>5642</v>
      </c>
      <c r="C335" s="714">
        <v>182553.5</v>
      </c>
    </row>
    <row r="336" ht="15.75" customHeight="1">
      <c r="A336" s="712" t="s">
        <v>514</v>
      </c>
      <c r="B336" s="713" t="s">
        <v>5438</v>
      </c>
      <c r="C336" s="714">
        <v>181128.2</v>
      </c>
    </row>
    <row r="337" ht="15.75" customHeight="1">
      <c r="A337" s="712" t="s">
        <v>1851</v>
      </c>
      <c r="B337" s="713" t="s">
        <v>5643</v>
      </c>
      <c r="C337" s="714">
        <v>180587.8</v>
      </c>
    </row>
    <row r="338" ht="15.75" customHeight="1">
      <c r="A338" s="712" t="s">
        <v>5644</v>
      </c>
      <c r="B338" s="713" t="s">
        <v>5401</v>
      </c>
      <c r="C338" s="714">
        <v>180011.1</v>
      </c>
    </row>
    <row r="339" ht="15.75" customHeight="1">
      <c r="A339" s="712" t="s">
        <v>719</v>
      </c>
      <c r="B339" s="713" t="s">
        <v>5632</v>
      </c>
      <c r="C339" s="714">
        <v>179781.7</v>
      </c>
    </row>
    <row r="340" ht="15.75" customHeight="1">
      <c r="A340" s="712" t="s">
        <v>620</v>
      </c>
      <c r="B340" s="713" t="s">
        <v>5645</v>
      </c>
      <c r="C340" s="714">
        <v>179280.5</v>
      </c>
    </row>
    <row r="341" ht="15.75" customHeight="1">
      <c r="A341" s="712" t="s">
        <v>2454</v>
      </c>
      <c r="B341" s="713" t="s">
        <v>5646</v>
      </c>
      <c r="C341" s="714">
        <v>172418.8</v>
      </c>
    </row>
    <row r="342" ht="15.75" customHeight="1">
      <c r="A342" s="712" t="s">
        <v>681</v>
      </c>
      <c r="B342" s="713" t="s">
        <v>5647</v>
      </c>
      <c r="C342" s="714">
        <v>170733.8</v>
      </c>
    </row>
    <row r="343" ht="15.75" customHeight="1">
      <c r="A343" s="712" t="s">
        <v>351</v>
      </c>
      <c r="B343" s="713" t="s">
        <v>5648</v>
      </c>
      <c r="C343" s="714">
        <v>170497.2</v>
      </c>
    </row>
    <row r="344" ht="15.75" customHeight="1">
      <c r="A344" s="712" t="s">
        <v>1106</v>
      </c>
      <c r="B344" s="713" t="s">
        <v>5413</v>
      </c>
      <c r="C344" s="714">
        <v>170351.6</v>
      </c>
    </row>
    <row r="345" ht="15.75" customHeight="1">
      <c r="A345" s="712" t="s">
        <v>1473</v>
      </c>
      <c r="B345" s="713" t="s">
        <v>5649</v>
      </c>
      <c r="C345" s="714">
        <v>169324.9</v>
      </c>
    </row>
    <row r="346" ht="15.75" customHeight="1">
      <c r="A346" s="712" t="s">
        <v>5650</v>
      </c>
      <c r="B346" s="713" t="s">
        <v>5426</v>
      </c>
      <c r="C346" s="714">
        <v>168737.0</v>
      </c>
    </row>
    <row r="347" ht="15.75" customHeight="1">
      <c r="A347" s="712" t="s">
        <v>2451</v>
      </c>
      <c r="B347" s="713" t="s">
        <v>5646</v>
      </c>
      <c r="C347" s="714">
        <v>168367.9</v>
      </c>
    </row>
    <row r="348" ht="15.75" customHeight="1">
      <c r="A348" s="712" t="s">
        <v>2348</v>
      </c>
      <c r="B348" s="713" t="s">
        <v>5651</v>
      </c>
      <c r="C348" s="714">
        <v>167971.9</v>
      </c>
    </row>
    <row r="349" ht="15.75" customHeight="1">
      <c r="A349" s="712" t="s">
        <v>505</v>
      </c>
      <c r="B349" s="713" t="s">
        <v>5438</v>
      </c>
      <c r="C349" s="714">
        <v>167261.8</v>
      </c>
    </row>
    <row r="350" ht="15.75" customHeight="1">
      <c r="A350" s="712" t="s">
        <v>1679</v>
      </c>
      <c r="B350" s="713" t="s">
        <v>5451</v>
      </c>
      <c r="C350" s="714">
        <v>165460.1</v>
      </c>
    </row>
    <row r="351" ht="15.75" customHeight="1">
      <c r="A351" s="712" t="s">
        <v>2116</v>
      </c>
      <c r="B351" s="713" t="s">
        <v>5439</v>
      </c>
      <c r="C351" s="714">
        <v>163642.0</v>
      </c>
    </row>
    <row r="352" ht="15.75" customHeight="1">
      <c r="A352" s="712" t="s">
        <v>2250</v>
      </c>
      <c r="B352" s="713" t="s">
        <v>5652</v>
      </c>
      <c r="C352" s="714">
        <v>163584.8</v>
      </c>
    </row>
    <row r="353" ht="15.75" customHeight="1">
      <c r="A353" s="712" t="s">
        <v>2010</v>
      </c>
      <c r="B353" s="713" t="s">
        <v>5514</v>
      </c>
      <c r="C353" s="714">
        <v>163154.2</v>
      </c>
    </row>
    <row r="354" ht="15.75" customHeight="1">
      <c r="A354" s="712" t="s">
        <v>252</v>
      </c>
      <c r="B354" s="713" t="s">
        <v>5452</v>
      </c>
      <c r="C354" s="714">
        <v>162917.4</v>
      </c>
    </row>
    <row r="355" ht="15.75" customHeight="1">
      <c r="A355" s="712" t="s">
        <v>227</v>
      </c>
      <c r="B355" s="713" t="s">
        <v>5452</v>
      </c>
      <c r="C355" s="714">
        <v>162558.9</v>
      </c>
    </row>
    <row r="356" ht="15.75" customHeight="1">
      <c r="A356" s="712" t="s">
        <v>953</v>
      </c>
      <c r="B356" s="713" t="s">
        <v>5653</v>
      </c>
      <c r="C356" s="714">
        <v>162364.3</v>
      </c>
    </row>
    <row r="357" ht="15.75" customHeight="1">
      <c r="A357" s="712" t="s">
        <v>243</v>
      </c>
      <c r="B357" s="713" t="s">
        <v>5452</v>
      </c>
      <c r="C357" s="714">
        <v>162345.4</v>
      </c>
    </row>
    <row r="358" ht="15.75" customHeight="1">
      <c r="A358" s="712" t="s">
        <v>1933</v>
      </c>
      <c r="B358" s="713" t="s">
        <v>5504</v>
      </c>
      <c r="C358" s="714">
        <v>162047.9</v>
      </c>
    </row>
    <row r="359" ht="15.75" customHeight="1">
      <c r="A359" s="712" t="s">
        <v>797</v>
      </c>
      <c r="B359" s="713" t="s">
        <v>5411</v>
      </c>
      <c r="C359" s="714">
        <v>161197.8</v>
      </c>
    </row>
    <row r="360" ht="15.75" customHeight="1">
      <c r="A360" s="712" t="s">
        <v>1410</v>
      </c>
      <c r="B360" s="713" t="s">
        <v>5654</v>
      </c>
      <c r="C360" s="714">
        <v>156435.1</v>
      </c>
    </row>
    <row r="361" ht="15.75" customHeight="1">
      <c r="A361" s="712" t="s">
        <v>1643</v>
      </c>
      <c r="B361" s="713" t="s">
        <v>5419</v>
      </c>
      <c r="C361" s="714">
        <v>153242.6</v>
      </c>
    </row>
    <row r="362" ht="15.75" customHeight="1">
      <c r="A362" s="712" t="s">
        <v>2477</v>
      </c>
      <c r="B362" s="713" t="s">
        <v>5655</v>
      </c>
      <c r="C362" s="714">
        <v>153021.3</v>
      </c>
    </row>
    <row r="363" ht="15.75" customHeight="1">
      <c r="A363" s="712" t="s">
        <v>1812</v>
      </c>
      <c r="B363" s="713" t="s">
        <v>5656</v>
      </c>
      <c r="C363" s="714">
        <v>147978.2</v>
      </c>
    </row>
    <row r="364" ht="15.75" customHeight="1">
      <c r="A364" s="712" t="s">
        <v>1372</v>
      </c>
      <c r="B364" s="713" t="s">
        <v>5629</v>
      </c>
      <c r="C364" s="714">
        <v>146667.8</v>
      </c>
    </row>
    <row r="365" ht="15.75" customHeight="1">
      <c r="A365" s="712" t="s">
        <v>1773</v>
      </c>
      <c r="B365" s="713" t="s">
        <v>5657</v>
      </c>
      <c r="C365" s="714">
        <v>146173.6</v>
      </c>
    </row>
    <row r="366" ht="15.75" customHeight="1">
      <c r="A366" s="712" t="s">
        <v>1300</v>
      </c>
      <c r="B366" s="713" t="s">
        <v>5474</v>
      </c>
      <c r="C366" s="714">
        <v>143713.6</v>
      </c>
    </row>
    <row r="367" ht="15.75" customHeight="1">
      <c r="A367" s="712" t="s">
        <v>1387</v>
      </c>
      <c r="B367" s="713" t="s">
        <v>5658</v>
      </c>
      <c r="C367" s="714">
        <v>143373.8</v>
      </c>
    </row>
    <row r="368" ht="15.75" customHeight="1">
      <c r="A368" s="712" t="s">
        <v>1483</v>
      </c>
      <c r="B368" s="713" t="s">
        <v>5659</v>
      </c>
      <c r="C368" s="714">
        <v>142451.7</v>
      </c>
    </row>
    <row r="369" ht="15.75" customHeight="1">
      <c r="A369" s="712" t="s">
        <v>827</v>
      </c>
      <c r="B369" s="713" t="s">
        <v>5461</v>
      </c>
      <c r="C369" s="714">
        <v>142110.6</v>
      </c>
    </row>
    <row r="370" ht="15.75" customHeight="1">
      <c r="A370" s="712" t="s">
        <v>1465</v>
      </c>
      <c r="B370" s="713" t="s">
        <v>5649</v>
      </c>
      <c r="C370" s="714">
        <v>142035.2</v>
      </c>
    </row>
    <row r="371" ht="15.75" customHeight="1">
      <c r="A371" s="712" t="s">
        <v>2069</v>
      </c>
      <c r="B371" s="713" t="s">
        <v>5660</v>
      </c>
      <c r="C371" s="714">
        <v>141707.2</v>
      </c>
    </row>
    <row r="372" ht="15.75" customHeight="1">
      <c r="A372" s="712" t="s">
        <v>2284</v>
      </c>
      <c r="B372" s="713" t="s">
        <v>5661</v>
      </c>
      <c r="C372" s="714">
        <v>141638.3</v>
      </c>
    </row>
    <row r="373" ht="15.75" customHeight="1">
      <c r="A373" s="712" t="s">
        <v>1354</v>
      </c>
      <c r="B373" s="713" t="s">
        <v>5662</v>
      </c>
      <c r="C373" s="714">
        <v>141198.3</v>
      </c>
    </row>
    <row r="374" ht="15.75" customHeight="1">
      <c r="A374" s="712" t="s">
        <v>566</v>
      </c>
      <c r="B374" s="713" t="s">
        <v>5663</v>
      </c>
      <c r="C374" s="714">
        <v>140925.9</v>
      </c>
    </row>
    <row r="375" ht="15.75" customHeight="1">
      <c r="A375" s="712" t="s">
        <v>1875</v>
      </c>
      <c r="B375" s="713" t="s">
        <v>5480</v>
      </c>
      <c r="C375" s="714">
        <v>140396.4</v>
      </c>
    </row>
    <row r="376" ht="15.75" customHeight="1">
      <c r="A376" s="712" t="s">
        <v>1133</v>
      </c>
      <c r="B376" s="713" t="s">
        <v>5562</v>
      </c>
      <c r="C376" s="714">
        <v>140130.7</v>
      </c>
    </row>
    <row r="377" ht="15.75" customHeight="1">
      <c r="A377" s="712" t="s">
        <v>1947</v>
      </c>
      <c r="B377" s="713" t="s">
        <v>5423</v>
      </c>
      <c r="C377" s="714">
        <v>139604.8</v>
      </c>
    </row>
    <row r="378" ht="15.75" customHeight="1">
      <c r="A378" s="712" t="s">
        <v>2311</v>
      </c>
      <c r="B378" s="713" t="s">
        <v>5664</v>
      </c>
      <c r="C378" s="714">
        <v>138793.5</v>
      </c>
    </row>
    <row r="379" ht="15.75" customHeight="1">
      <c r="A379" s="712" t="s">
        <v>2252</v>
      </c>
      <c r="B379" s="713" t="s">
        <v>5652</v>
      </c>
      <c r="C379" s="714">
        <v>136256.0</v>
      </c>
    </row>
    <row r="380" ht="15.75" customHeight="1">
      <c r="A380" s="712" t="s">
        <v>1452</v>
      </c>
      <c r="B380" s="713" t="s">
        <v>5665</v>
      </c>
      <c r="C380" s="714">
        <v>134865.4</v>
      </c>
    </row>
    <row r="381" ht="15.75" customHeight="1">
      <c r="A381" s="712" t="s">
        <v>931</v>
      </c>
      <c r="B381" s="713" t="s">
        <v>5666</v>
      </c>
      <c r="C381" s="714">
        <v>134590.4</v>
      </c>
    </row>
    <row r="382" ht="15.75" customHeight="1">
      <c r="A382" s="712" t="s">
        <v>2169</v>
      </c>
      <c r="B382" s="713" t="s">
        <v>5667</v>
      </c>
      <c r="C382" s="714">
        <v>134270.8</v>
      </c>
    </row>
    <row r="383" ht="15.75" customHeight="1">
      <c r="A383" s="712" t="s">
        <v>2499</v>
      </c>
      <c r="B383" s="713" t="s">
        <v>5668</v>
      </c>
      <c r="C383" s="714">
        <v>132528.1</v>
      </c>
    </row>
    <row r="384" ht="15.75" customHeight="1">
      <c r="A384" s="712" t="s">
        <v>1660</v>
      </c>
      <c r="B384" s="713" t="s">
        <v>5494</v>
      </c>
      <c r="C384" s="714">
        <v>131948.4</v>
      </c>
    </row>
    <row r="385" ht="15.75" customHeight="1">
      <c r="A385" s="712" t="s">
        <v>35</v>
      </c>
      <c r="B385" s="713" t="s">
        <v>5669</v>
      </c>
      <c r="C385" s="714">
        <v>130473.4</v>
      </c>
    </row>
    <row r="386" ht="15.75" customHeight="1">
      <c r="A386" s="712" t="s">
        <v>1438</v>
      </c>
      <c r="B386" s="713" t="s">
        <v>5486</v>
      </c>
      <c r="C386" s="714">
        <v>129053.1</v>
      </c>
    </row>
    <row r="387" ht="15.75" customHeight="1">
      <c r="A387" s="712" t="s">
        <v>1979</v>
      </c>
      <c r="B387" s="713" t="s">
        <v>5428</v>
      </c>
      <c r="C387" s="714">
        <v>127532.7</v>
      </c>
    </row>
    <row r="388" ht="15.75" customHeight="1">
      <c r="A388" s="712" t="s">
        <v>752</v>
      </c>
      <c r="B388" s="713" t="s">
        <v>5536</v>
      </c>
      <c r="C388" s="714">
        <v>127327.3</v>
      </c>
    </row>
    <row r="389" ht="15.75" customHeight="1">
      <c r="A389" s="712" t="s">
        <v>1037</v>
      </c>
      <c r="B389" s="713" t="s">
        <v>5564</v>
      </c>
      <c r="C389" s="714">
        <v>125681.7</v>
      </c>
    </row>
    <row r="390" ht="15.75" customHeight="1">
      <c r="A390" s="712" t="s">
        <v>5670</v>
      </c>
      <c r="B390" s="713" t="s">
        <v>5671</v>
      </c>
      <c r="C390" s="714">
        <v>125437.9</v>
      </c>
    </row>
    <row r="391" ht="15.75" customHeight="1">
      <c r="A391" s="712" t="s">
        <v>945</v>
      </c>
      <c r="B391" s="713" t="s">
        <v>5672</v>
      </c>
      <c r="C391" s="714">
        <v>124398.5</v>
      </c>
    </row>
    <row r="392" ht="15.75" customHeight="1">
      <c r="A392" s="712" t="s">
        <v>2342</v>
      </c>
      <c r="B392" s="713" t="s">
        <v>5673</v>
      </c>
      <c r="C392" s="714">
        <v>124094.0</v>
      </c>
    </row>
    <row r="393" ht="15.75" customHeight="1">
      <c r="A393" s="712" t="s">
        <v>938</v>
      </c>
      <c r="B393" s="713" t="s">
        <v>5674</v>
      </c>
      <c r="C393" s="714">
        <v>123100.2</v>
      </c>
    </row>
    <row r="394" ht="15.75" customHeight="1">
      <c r="A394" s="712" t="s">
        <v>1511</v>
      </c>
      <c r="B394" s="713" t="s">
        <v>5675</v>
      </c>
      <c r="C394" s="714">
        <v>122887.3</v>
      </c>
    </row>
    <row r="395" ht="15.75" customHeight="1">
      <c r="A395" s="712" t="s">
        <v>117</v>
      </c>
      <c r="B395" s="713" t="s">
        <v>5676</v>
      </c>
      <c r="C395" s="714">
        <v>121700.5</v>
      </c>
    </row>
    <row r="396" ht="15.75" customHeight="1">
      <c r="A396" s="712" t="s">
        <v>548</v>
      </c>
      <c r="B396" s="713" t="s">
        <v>5677</v>
      </c>
      <c r="C396" s="714">
        <v>120566.9</v>
      </c>
    </row>
    <row r="397" ht="15.75" customHeight="1">
      <c r="A397" s="712" t="s">
        <v>2253</v>
      </c>
      <c r="B397" s="713" t="s">
        <v>5652</v>
      </c>
      <c r="C397" s="714">
        <v>120468.1</v>
      </c>
    </row>
    <row r="398" ht="15.75" customHeight="1">
      <c r="A398" s="712" t="s">
        <v>1624</v>
      </c>
      <c r="B398" s="713" t="s">
        <v>5678</v>
      </c>
      <c r="C398" s="714">
        <v>120218.6</v>
      </c>
    </row>
    <row r="399" ht="15.75" customHeight="1">
      <c r="A399" s="712" t="s">
        <v>983</v>
      </c>
      <c r="B399" s="713" t="s">
        <v>5578</v>
      </c>
      <c r="C399" s="714">
        <v>119832.7</v>
      </c>
    </row>
    <row r="400" ht="15.75" customHeight="1">
      <c r="A400" s="712" t="s">
        <v>820</v>
      </c>
      <c r="B400" s="713" t="s">
        <v>5461</v>
      </c>
      <c r="C400" s="714">
        <v>119817.4</v>
      </c>
    </row>
    <row r="401" ht="15.75" customHeight="1">
      <c r="A401" s="712" t="s">
        <v>2047</v>
      </c>
      <c r="B401" s="713" t="s">
        <v>5415</v>
      </c>
      <c r="C401" s="714">
        <v>119364.1</v>
      </c>
    </row>
    <row r="402" ht="15.75" customHeight="1">
      <c r="A402" s="712" t="s">
        <v>373</v>
      </c>
      <c r="B402" s="713" t="s">
        <v>5679</v>
      </c>
      <c r="C402" s="714">
        <v>119193.5</v>
      </c>
    </row>
    <row r="403" ht="15.75" customHeight="1">
      <c r="A403" s="712" t="s">
        <v>1919</v>
      </c>
      <c r="B403" s="713" t="s">
        <v>5680</v>
      </c>
      <c r="C403" s="714">
        <v>117569.0</v>
      </c>
    </row>
    <row r="404" ht="15.75" customHeight="1">
      <c r="A404" s="712" t="s">
        <v>2320</v>
      </c>
      <c r="B404" s="713" t="s">
        <v>5603</v>
      </c>
      <c r="C404" s="714">
        <v>117083.7</v>
      </c>
    </row>
    <row r="405" ht="15.75" customHeight="1">
      <c r="A405" s="712" t="s">
        <v>584</v>
      </c>
      <c r="B405" s="713" t="s">
        <v>5681</v>
      </c>
      <c r="C405" s="714">
        <v>117040.5</v>
      </c>
    </row>
    <row r="406" ht="15.75" customHeight="1">
      <c r="A406" s="712" t="s">
        <v>2022</v>
      </c>
      <c r="B406" s="713" t="s">
        <v>5682</v>
      </c>
      <c r="C406" s="714">
        <v>116953.1</v>
      </c>
    </row>
    <row r="407" ht="15.75" customHeight="1">
      <c r="A407" s="712" t="s">
        <v>1963</v>
      </c>
      <c r="B407" s="713" t="s">
        <v>5428</v>
      </c>
      <c r="C407" s="714">
        <v>116865.8</v>
      </c>
    </row>
    <row r="408" ht="15.75" customHeight="1">
      <c r="A408" s="712" t="s">
        <v>2379</v>
      </c>
      <c r="B408" s="713" t="s">
        <v>5537</v>
      </c>
      <c r="C408" s="714">
        <v>116620.2</v>
      </c>
    </row>
    <row r="409" ht="15.75" customHeight="1">
      <c r="A409" s="712" t="s">
        <v>511</v>
      </c>
      <c r="B409" s="713" t="s">
        <v>5438</v>
      </c>
      <c r="C409" s="714">
        <v>114226.1</v>
      </c>
    </row>
    <row r="410" ht="15.75" customHeight="1">
      <c r="A410" s="712" t="s">
        <v>684</v>
      </c>
      <c r="B410" s="713" t="s">
        <v>5647</v>
      </c>
      <c r="C410" s="714">
        <v>114030.8</v>
      </c>
    </row>
    <row r="411" ht="15.75" customHeight="1">
      <c r="A411" s="712" t="s">
        <v>1637</v>
      </c>
      <c r="B411" s="713" t="s">
        <v>5419</v>
      </c>
      <c r="C411" s="714">
        <v>113405.7</v>
      </c>
    </row>
    <row r="412" ht="15.75" customHeight="1">
      <c r="A412" s="712" t="s">
        <v>1323</v>
      </c>
      <c r="B412" s="713" t="s">
        <v>5448</v>
      </c>
      <c r="C412" s="714">
        <v>112397.2</v>
      </c>
    </row>
    <row r="413" ht="15.75" customHeight="1">
      <c r="A413" s="712" t="s">
        <v>948</v>
      </c>
      <c r="B413" s="713" t="s">
        <v>5653</v>
      </c>
      <c r="C413" s="714">
        <v>110881.1</v>
      </c>
    </row>
    <row r="414" ht="15.75" customHeight="1">
      <c r="A414" s="712" t="s">
        <v>2111</v>
      </c>
      <c r="B414" s="713" t="s">
        <v>5439</v>
      </c>
      <c r="C414" s="714">
        <v>107853.0</v>
      </c>
    </row>
    <row r="415" ht="15.75" customHeight="1">
      <c r="A415" s="712" t="s">
        <v>492</v>
      </c>
      <c r="B415" s="713" t="s">
        <v>5535</v>
      </c>
      <c r="C415" s="714">
        <v>107780.3</v>
      </c>
    </row>
    <row r="416" ht="15.75" customHeight="1">
      <c r="A416" s="712" t="s">
        <v>298</v>
      </c>
      <c r="B416" s="713" t="s">
        <v>5446</v>
      </c>
      <c r="C416" s="714">
        <v>107674.0</v>
      </c>
    </row>
    <row r="417" ht="15.75" customHeight="1">
      <c r="A417" s="712" t="s">
        <v>1530</v>
      </c>
      <c r="B417" s="713" t="s">
        <v>5458</v>
      </c>
      <c r="C417" s="714">
        <v>107572.3</v>
      </c>
    </row>
    <row r="418" ht="15.75" customHeight="1">
      <c r="A418" s="712" t="s">
        <v>1088</v>
      </c>
      <c r="B418" s="713" t="s">
        <v>5512</v>
      </c>
      <c r="C418" s="714">
        <v>105689.3</v>
      </c>
    </row>
    <row r="419" ht="15.75" customHeight="1">
      <c r="A419" s="712" t="s">
        <v>2411</v>
      </c>
      <c r="B419" s="713" t="s">
        <v>5429</v>
      </c>
      <c r="C419" s="714">
        <v>105388.7</v>
      </c>
    </row>
    <row r="420" ht="15.75" customHeight="1">
      <c r="A420" s="712" t="s">
        <v>1828</v>
      </c>
      <c r="B420" s="713" t="s">
        <v>5457</v>
      </c>
      <c r="C420" s="714">
        <v>104683.1</v>
      </c>
    </row>
    <row r="421" ht="15.75" customHeight="1">
      <c r="A421" s="712" t="s">
        <v>5683</v>
      </c>
      <c r="B421" s="713" t="s">
        <v>5497</v>
      </c>
      <c r="C421" s="714">
        <v>104571.6</v>
      </c>
    </row>
    <row r="422" ht="15.75" customHeight="1">
      <c r="A422" s="712" t="s">
        <v>861</v>
      </c>
      <c r="B422" s="713" t="s">
        <v>5684</v>
      </c>
      <c r="C422" s="714">
        <v>104081.9</v>
      </c>
    </row>
    <row r="423" ht="15.75" customHeight="1">
      <c r="A423" s="712" t="s">
        <v>1292</v>
      </c>
      <c r="B423" s="713" t="s">
        <v>5685</v>
      </c>
      <c r="C423" s="714">
        <v>102914.9</v>
      </c>
    </row>
    <row r="424" ht="15.75" customHeight="1">
      <c r="A424" s="712" t="s">
        <v>2218</v>
      </c>
      <c r="B424" s="713" t="s">
        <v>5627</v>
      </c>
      <c r="C424" s="714">
        <v>102587.3</v>
      </c>
    </row>
    <row r="425" ht="15.75" customHeight="1">
      <c r="A425" s="712" t="s">
        <v>1596</v>
      </c>
      <c r="B425" s="713" t="s">
        <v>5467</v>
      </c>
      <c r="C425" s="714">
        <v>102424.3</v>
      </c>
    </row>
    <row r="426" ht="15.75" customHeight="1">
      <c r="A426" s="712" t="s">
        <v>608</v>
      </c>
      <c r="B426" s="713" t="s">
        <v>5442</v>
      </c>
      <c r="C426" s="714">
        <v>102317.6</v>
      </c>
    </row>
    <row r="427" ht="15.75" customHeight="1">
      <c r="A427" s="712" t="s">
        <v>2503</v>
      </c>
      <c r="B427" s="713" t="s">
        <v>5686</v>
      </c>
      <c r="C427" s="714">
        <v>101684.2</v>
      </c>
    </row>
    <row r="428" ht="15.75" customHeight="1">
      <c r="A428" s="712" t="s">
        <v>2100</v>
      </c>
      <c r="B428" s="713" t="s">
        <v>5687</v>
      </c>
      <c r="C428" s="714">
        <v>101500.5</v>
      </c>
    </row>
    <row r="429" ht="15.75" customHeight="1">
      <c r="A429" s="712" t="s">
        <v>742</v>
      </c>
      <c r="B429" s="713" t="s">
        <v>5536</v>
      </c>
      <c r="C429" s="714">
        <v>101391.0</v>
      </c>
    </row>
    <row r="430" ht="15.75" customHeight="1">
      <c r="A430" s="712" t="s">
        <v>1210</v>
      </c>
      <c r="B430" s="713" t="s">
        <v>5611</v>
      </c>
      <c r="C430" s="714">
        <v>101367.4</v>
      </c>
    </row>
    <row r="431" ht="15.75" customHeight="1">
      <c r="A431" s="712" t="s">
        <v>928</v>
      </c>
      <c r="B431" s="713" t="s">
        <v>5688</v>
      </c>
      <c r="C431" s="714">
        <v>101336.5</v>
      </c>
    </row>
    <row r="432" ht="15.75" customHeight="1">
      <c r="A432" s="712" t="s">
        <v>181</v>
      </c>
      <c r="B432" s="713" t="s">
        <v>5669</v>
      </c>
      <c r="C432" s="714">
        <v>101325.3</v>
      </c>
    </row>
    <row r="433" ht="15.75" customHeight="1">
      <c r="A433" s="712" t="s">
        <v>1052</v>
      </c>
      <c r="B433" s="713" t="s">
        <v>5689</v>
      </c>
      <c r="C433" s="714">
        <v>100820.7</v>
      </c>
    </row>
    <row r="434" ht="15.75" customHeight="1">
      <c r="A434" s="712" t="s">
        <v>137</v>
      </c>
      <c r="B434" s="713" t="s">
        <v>5690</v>
      </c>
      <c r="C434" s="714">
        <v>98998.72</v>
      </c>
    </row>
    <row r="435" ht="15.75" customHeight="1">
      <c r="A435" s="712" t="s">
        <v>1540</v>
      </c>
      <c r="B435" s="713" t="s">
        <v>5638</v>
      </c>
      <c r="C435" s="714">
        <v>98691.41</v>
      </c>
    </row>
    <row r="436" ht="15.75" customHeight="1">
      <c r="A436" s="712" t="s">
        <v>558</v>
      </c>
      <c r="B436" s="713" t="s">
        <v>5595</v>
      </c>
      <c r="C436" s="714">
        <v>97073.17</v>
      </c>
    </row>
    <row r="437" ht="15.75" customHeight="1">
      <c r="A437" s="712" t="s">
        <v>633</v>
      </c>
      <c r="B437" s="713" t="s">
        <v>5612</v>
      </c>
      <c r="C437" s="714">
        <v>96362.25</v>
      </c>
    </row>
    <row r="438" ht="15.75" customHeight="1">
      <c r="A438" s="712" t="s">
        <v>1514</v>
      </c>
      <c r="B438" s="713" t="s">
        <v>5609</v>
      </c>
      <c r="C438" s="714">
        <v>95956.24</v>
      </c>
    </row>
    <row r="439" ht="15.75" customHeight="1">
      <c r="A439" s="712" t="s">
        <v>1940</v>
      </c>
      <c r="B439" s="713" t="s">
        <v>5504</v>
      </c>
      <c r="C439" s="714">
        <v>95027.58</v>
      </c>
    </row>
    <row r="440" ht="15.75" customHeight="1">
      <c r="A440" s="712" t="s">
        <v>468</v>
      </c>
      <c r="B440" s="713" t="s">
        <v>5424</v>
      </c>
      <c r="C440" s="714">
        <v>94769.16</v>
      </c>
    </row>
    <row r="441" ht="15.75" customHeight="1">
      <c r="A441" s="712" t="s">
        <v>1819</v>
      </c>
      <c r="B441" s="713" t="s">
        <v>5691</v>
      </c>
      <c r="C441" s="714">
        <v>94153.82</v>
      </c>
    </row>
    <row r="442" ht="15.75" customHeight="1">
      <c r="A442" s="712" t="s">
        <v>1982</v>
      </c>
      <c r="B442" s="713" t="s">
        <v>5428</v>
      </c>
      <c r="C442" s="714">
        <v>93785.62</v>
      </c>
    </row>
    <row r="443" ht="15.75" customHeight="1">
      <c r="A443" s="712" t="s">
        <v>2323</v>
      </c>
      <c r="B443" s="713" t="s">
        <v>5603</v>
      </c>
      <c r="C443" s="714">
        <v>91683.75</v>
      </c>
    </row>
    <row r="444" ht="15.75" customHeight="1">
      <c r="A444" s="712" t="s">
        <v>817</v>
      </c>
      <c r="B444" s="713" t="s">
        <v>5461</v>
      </c>
      <c r="C444" s="714">
        <v>91146.23</v>
      </c>
    </row>
    <row r="445" ht="15.75" customHeight="1">
      <c r="A445" s="712" t="s">
        <v>674</v>
      </c>
      <c r="B445" s="713" t="s">
        <v>5692</v>
      </c>
      <c r="C445" s="714">
        <v>86332.19</v>
      </c>
    </row>
    <row r="446" ht="15.75" customHeight="1">
      <c r="A446" s="712" t="s">
        <v>1390</v>
      </c>
      <c r="B446" s="713" t="s">
        <v>5693</v>
      </c>
      <c r="C446" s="714">
        <v>86126.8</v>
      </c>
    </row>
    <row r="447" ht="15.75" customHeight="1">
      <c r="A447" s="712" t="s">
        <v>2354</v>
      </c>
      <c r="B447" s="713" t="s">
        <v>5403</v>
      </c>
      <c r="C447" s="714">
        <v>85879.26</v>
      </c>
    </row>
    <row r="448" ht="15.75" customHeight="1">
      <c r="A448" s="712" t="s">
        <v>5694</v>
      </c>
      <c r="B448" s="713" t="s">
        <v>5499</v>
      </c>
      <c r="C448" s="714">
        <v>85646.61</v>
      </c>
    </row>
    <row r="449" ht="15.75" customHeight="1">
      <c r="A449" s="712" t="s">
        <v>980</v>
      </c>
      <c r="B449" s="713" t="s">
        <v>5578</v>
      </c>
      <c r="C449" s="714">
        <v>85219.14</v>
      </c>
    </row>
    <row r="450" ht="15.75" customHeight="1">
      <c r="A450" s="712" t="s">
        <v>2131</v>
      </c>
      <c r="B450" s="713" t="s">
        <v>5433</v>
      </c>
      <c r="C450" s="714">
        <v>83708.3</v>
      </c>
    </row>
    <row r="451" ht="15.75" customHeight="1">
      <c r="A451" s="712" t="s">
        <v>282</v>
      </c>
      <c r="B451" s="713" t="s">
        <v>5446</v>
      </c>
      <c r="C451" s="714">
        <v>81892.74</v>
      </c>
    </row>
    <row r="452" ht="15.75" customHeight="1">
      <c r="A452" s="712" t="s">
        <v>1332</v>
      </c>
      <c r="B452" s="713" t="s">
        <v>5448</v>
      </c>
      <c r="C452" s="714">
        <v>80646.04</v>
      </c>
    </row>
    <row r="453" ht="15.75" customHeight="1">
      <c r="A453" s="712" t="s">
        <v>314</v>
      </c>
      <c r="B453" s="713" t="s">
        <v>5695</v>
      </c>
      <c r="C453" s="714">
        <v>80306.81</v>
      </c>
    </row>
    <row r="454" ht="15.75" customHeight="1">
      <c r="A454" s="712" t="s">
        <v>2305</v>
      </c>
      <c r="B454" s="713" t="s">
        <v>5696</v>
      </c>
      <c r="C454" s="714">
        <v>79304.91</v>
      </c>
    </row>
    <row r="455" ht="15.75" customHeight="1">
      <c r="A455" s="712" t="s">
        <v>261</v>
      </c>
      <c r="B455" s="713" t="s">
        <v>5452</v>
      </c>
      <c r="C455" s="714">
        <v>77386.57</v>
      </c>
    </row>
    <row r="456" ht="15.75" customHeight="1">
      <c r="A456" s="712" t="s">
        <v>2153</v>
      </c>
      <c r="B456" s="713" t="s">
        <v>5628</v>
      </c>
      <c r="C456" s="714">
        <v>77164.11</v>
      </c>
    </row>
    <row r="457" ht="15.75" customHeight="1">
      <c r="A457" s="712" t="s">
        <v>884</v>
      </c>
      <c r="B457" s="713" t="s">
        <v>5697</v>
      </c>
      <c r="C457" s="714">
        <v>77143.05</v>
      </c>
    </row>
    <row r="458" ht="15.75" customHeight="1">
      <c r="A458" s="712" t="s">
        <v>379</v>
      </c>
      <c r="B458" s="713" t="s">
        <v>5698</v>
      </c>
      <c r="C458" s="714">
        <v>76423.1</v>
      </c>
    </row>
    <row r="459" ht="15.75" customHeight="1">
      <c r="A459" s="712" t="s">
        <v>1319</v>
      </c>
      <c r="B459" s="713" t="s">
        <v>5448</v>
      </c>
      <c r="C459" s="714">
        <v>75470.2</v>
      </c>
    </row>
    <row r="460" ht="15.75" customHeight="1">
      <c r="A460" s="712" t="s">
        <v>1742</v>
      </c>
      <c r="B460" s="713" t="s">
        <v>5401</v>
      </c>
      <c r="C460" s="714">
        <v>75375.78</v>
      </c>
    </row>
    <row r="461" ht="15.75" customHeight="1">
      <c r="A461" s="712" t="s">
        <v>1663</v>
      </c>
      <c r="B461" s="713" t="s">
        <v>5494</v>
      </c>
      <c r="C461" s="714">
        <v>73568.12</v>
      </c>
    </row>
    <row r="462" ht="15.75" customHeight="1">
      <c r="A462" s="712" t="s">
        <v>1219</v>
      </c>
      <c r="B462" s="713" t="s">
        <v>5615</v>
      </c>
      <c r="C462" s="714">
        <v>72750.49</v>
      </c>
    </row>
    <row r="463" ht="15.75" customHeight="1">
      <c r="A463" s="712" t="s">
        <v>2444</v>
      </c>
      <c r="B463" s="713" t="s">
        <v>5699</v>
      </c>
      <c r="C463" s="714">
        <v>70349.28</v>
      </c>
    </row>
    <row r="464" ht="15.75" customHeight="1">
      <c r="A464" s="712" t="s">
        <v>213</v>
      </c>
      <c r="B464" s="713" t="s">
        <v>5700</v>
      </c>
      <c r="C464" s="714">
        <v>69800.56</v>
      </c>
    </row>
    <row r="465" ht="15.75" customHeight="1">
      <c r="A465" s="712" t="s">
        <v>733</v>
      </c>
      <c r="B465" s="713" t="s">
        <v>5701</v>
      </c>
      <c r="C465" s="714">
        <v>69426.17</v>
      </c>
    </row>
    <row r="466" ht="15.75" customHeight="1">
      <c r="A466" s="712" t="s">
        <v>1458</v>
      </c>
      <c r="B466" s="713" t="s">
        <v>5649</v>
      </c>
      <c r="C466" s="714">
        <v>68999.37</v>
      </c>
    </row>
    <row r="467" ht="15.75" customHeight="1">
      <c r="A467" s="712" t="s">
        <v>1763</v>
      </c>
      <c r="B467" s="713" t="s">
        <v>5552</v>
      </c>
      <c r="C467" s="714">
        <v>68125.42</v>
      </c>
    </row>
    <row r="468" ht="15.75" customHeight="1">
      <c r="A468" s="712" t="s">
        <v>1339</v>
      </c>
      <c r="B468" s="713" t="s">
        <v>5448</v>
      </c>
      <c r="C468" s="714">
        <v>67716.53</v>
      </c>
    </row>
    <row r="469" ht="15.75" customHeight="1">
      <c r="A469" s="712" t="s">
        <v>836</v>
      </c>
      <c r="B469" s="713" t="s">
        <v>5461</v>
      </c>
      <c r="C469" s="714">
        <v>67668.23</v>
      </c>
    </row>
    <row r="470" ht="15.75" customHeight="1">
      <c r="A470" s="712" t="s">
        <v>2367</v>
      </c>
      <c r="B470" s="713" t="s">
        <v>5568</v>
      </c>
      <c r="C470" s="714">
        <v>67417.53</v>
      </c>
    </row>
    <row r="471" ht="15.75" customHeight="1">
      <c r="A471" s="712" t="s">
        <v>1055</v>
      </c>
      <c r="B471" s="713" t="s">
        <v>5689</v>
      </c>
      <c r="C471" s="714">
        <v>66910.08</v>
      </c>
    </row>
    <row r="472" ht="15.75" customHeight="1">
      <c r="A472" s="712" t="s">
        <v>2177</v>
      </c>
      <c r="B472" s="713" t="s">
        <v>5667</v>
      </c>
      <c r="C472" s="714">
        <v>66900.44</v>
      </c>
    </row>
    <row r="473" ht="15.75" customHeight="1">
      <c r="A473" s="712" t="s">
        <v>1944</v>
      </c>
      <c r="B473" s="713" t="s">
        <v>5504</v>
      </c>
      <c r="C473" s="714">
        <v>65966.85</v>
      </c>
    </row>
    <row r="474" ht="15.75" customHeight="1">
      <c r="A474" s="712" t="s">
        <v>705</v>
      </c>
      <c r="B474" s="713" t="s">
        <v>5702</v>
      </c>
      <c r="C474" s="714">
        <v>64239.05</v>
      </c>
    </row>
    <row r="475" ht="15.75" customHeight="1">
      <c r="A475" s="712" t="s">
        <v>1839</v>
      </c>
      <c r="B475" s="713" t="s">
        <v>5703</v>
      </c>
      <c r="C475" s="714">
        <v>63886.49</v>
      </c>
    </row>
    <row r="476" ht="15.75" customHeight="1">
      <c r="A476" s="712" t="s">
        <v>1224</v>
      </c>
      <c r="B476" s="713" t="s">
        <v>5704</v>
      </c>
      <c r="C476" s="714">
        <v>63675.8</v>
      </c>
    </row>
    <row r="477" ht="15.75" customHeight="1">
      <c r="A477" s="712" t="s">
        <v>2373</v>
      </c>
      <c r="B477" s="713" t="s">
        <v>5705</v>
      </c>
      <c r="C477" s="714">
        <v>60083.86</v>
      </c>
    </row>
    <row r="478" ht="15.75" customHeight="1">
      <c r="A478" s="712" t="s">
        <v>1399</v>
      </c>
      <c r="B478" s="713" t="s">
        <v>5706</v>
      </c>
      <c r="C478" s="714">
        <v>57267.55</v>
      </c>
    </row>
    <row r="479" ht="15.75" customHeight="1">
      <c r="A479" s="712" t="s">
        <v>1264</v>
      </c>
      <c r="B479" s="713" t="s">
        <v>5541</v>
      </c>
      <c r="C479" s="714">
        <v>56727.02</v>
      </c>
    </row>
    <row r="480" ht="15.75" customHeight="1">
      <c r="A480" s="712" t="s">
        <v>2180</v>
      </c>
      <c r="B480" s="713" t="s">
        <v>5667</v>
      </c>
      <c r="C480" s="714">
        <v>55291.74</v>
      </c>
    </row>
    <row r="481" ht="15.75" customHeight="1">
      <c r="A481" s="712" t="s">
        <v>1657</v>
      </c>
      <c r="B481" s="713" t="s">
        <v>5494</v>
      </c>
      <c r="C481" s="714">
        <v>54026.77</v>
      </c>
    </row>
    <row r="482" ht="15.75" customHeight="1">
      <c r="A482" s="712" t="s">
        <v>1599</v>
      </c>
      <c r="B482" s="713" t="s">
        <v>5467</v>
      </c>
      <c r="C482" s="714">
        <v>51707.88</v>
      </c>
    </row>
    <row r="483" ht="15.75" customHeight="1">
      <c r="A483" s="712" t="s">
        <v>843</v>
      </c>
      <c r="B483" s="713" t="s">
        <v>5707</v>
      </c>
      <c r="C483" s="714">
        <v>51665.89</v>
      </c>
    </row>
    <row r="484" ht="15.75" customHeight="1">
      <c r="A484" s="712" t="s">
        <v>2507</v>
      </c>
      <c r="B484" s="713" t="s">
        <v>5708</v>
      </c>
      <c r="C484" s="714">
        <v>51030.45</v>
      </c>
    </row>
    <row r="485" ht="15.75" customHeight="1">
      <c r="A485" s="712" t="s">
        <v>785</v>
      </c>
      <c r="B485" s="713" t="s">
        <v>5709</v>
      </c>
      <c r="C485" s="714">
        <v>50912.08</v>
      </c>
    </row>
    <row r="486" ht="15.75" customHeight="1">
      <c r="A486" s="712" t="s">
        <v>1609</v>
      </c>
      <c r="B486" s="713" t="s">
        <v>5710</v>
      </c>
      <c r="C486" s="714">
        <v>50468.13</v>
      </c>
    </row>
    <row r="487" ht="15.75" customHeight="1">
      <c r="A487" s="712" t="s">
        <v>857</v>
      </c>
      <c r="B487" s="713" t="s">
        <v>5444</v>
      </c>
      <c r="C487" s="714">
        <v>50309.87</v>
      </c>
    </row>
    <row r="488" ht="15.75" customHeight="1">
      <c r="A488" s="712" t="s">
        <v>1901</v>
      </c>
      <c r="B488" s="713" t="s">
        <v>5711</v>
      </c>
      <c r="C488" s="714">
        <v>50246.4</v>
      </c>
    </row>
    <row r="489" ht="15.75" customHeight="1">
      <c r="A489" s="712" t="s">
        <v>639</v>
      </c>
      <c r="B489" s="713" t="s">
        <v>5712</v>
      </c>
      <c r="C489" s="714">
        <v>50181.39</v>
      </c>
    </row>
    <row r="490" ht="15.75" customHeight="1">
      <c r="A490" s="712" t="s">
        <v>532</v>
      </c>
      <c r="B490" s="713" t="s">
        <v>5713</v>
      </c>
      <c r="C490" s="714">
        <v>50121.53</v>
      </c>
    </row>
    <row r="491" ht="15.75" customHeight="1">
      <c r="A491" s="712" t="s">
        <v>1476</v>
      </c>
      <c r="B491" s="713" t="s">
        <v>5649</v>
      </c>
      <c r="C491" s="714">
        <v>49304.42</v>
      </c>
    </row>
    <row r="492" ht="15.75" customHeight="1">
      <c r="A492" s="712" t="s">
        <v>1862</v>
      </c>
      <c r="B492" s="713" t="s">
        <v>5714</v>
      </c>
      <c r="C492" s="714">
        <v>47248.75</v>
      </c>
    </row>
    <row r="493" ht="15.75" customHeight="1">
      <c r="A493" s="712" t="s">
        <v>539</v>
      </c>
      <c r="B493" s="713" t="s">
        <v>5715</v>
      </c>
      <c r="C493" s="714">
        <v>47057.42</v>
      </c>
    </row>
    <row r="494" ht="15.75" customHeight="1">
      <c r="A494" s="712" t="s">
        <v>1435</v>
      </c>
      <c r="B494" s="713" t="s">
        <v>5486</v>
      </c>
      <c r="C494" s="714">
        <v>46671.83</v>
      </c>
    </row>
    <row r="495" ht="15.75" customHeight="1">
      <c r="A495" s="712" t="s">
        <v>1803</v>
      </c>
      <c r="B495" s="713" t="s">
        <v>5531</v>
      </c>
      <c r="C495" s="714">
        <v>45254.54</v>
      </c>
    </row>
    <row r="496" ht="15.75" customHeight="1">
      <c r="A496" s="712" t="s">
        <v>414</v>
      </c>
      <c r="B496" s="713" t="s">
        <v>5559</v>
      </c>
      <c r="C496" s="714">
        <v>44765.22</v>
      </c>
    </row>
    <row r="497" ht="15.75" customHeight="1">
      <c r="A497" s="712" t="s">
        <v>1058</v>
      </c>
      <c r="B497" s="713" t="s">
        <v>5716</v>
      </c>
      <c r="C497" s="714">
        <v>43853.62</v>
      </c>
    </row>
    <row r="498" ht="15.75" customHeight="1">
      <c r="A498" s="712" t="s">
        <v>2241</v>
      </c>
      <c r="B498" s="713" t="s">
        <v>5518</v>
      </c>
      <c r="C498" s="714">
        <v>43491.93</v>
      </c>
    </row>
    <row r="499" ht="15.75" customHeight="1">
      <c r="A499" s="712" t="s">
        <v>1142</v>
      </c>
      <c r="B499" s="713" t="s">
        <v>5562</v>
      </c>
      <c r="C499" s="714">
        <v>43484.62</v>
      </c>
    </row>
    <row r="500" ht="15.75" customHeight="1">
      <c r="A500" s="712" t="s">
        <v>612</v>
      </c>
      <c r="B500" s="713" t="s">
        <v>5442</v>
      </c>
      <c r="C500" s="714">
        <v>43328.18</v>
      </c>
    </row>
    <row r="501" ht="15.75" customHeight="1">
      <c r="A501" s="712" t="s">
        <v>2045</v>
      </c>
      <c r="B501" s="713" t="s">
        <v>5415</v>
      </c>
      <c r="C501" s="714">
        <v>42057.79</v>
      </c>
    </row>
    <row r="502" ht="15.75" customHeight="1">
      <c r="A502" s="712" t="s">
        <v>1603</v>
      </c>
      <c r="B502" s="713" t="s">
        <v>5717</v>
      </c>
      <c r="C502" s="714">
        <v>41425.75</v>
      </c>
    </row>
    <row r="503" ht="15.75" customHeight="1">
      <c r="A503" s="712" t="s">
        <v>695</v>
      </c>
      <c r="B503" s="713" t="s">
        <v>5410</v>
      </c>
      <c r="C503" s="714">
        <v>40983.3</v>
      </c>
    </row>
    <row r="504" ht="15.75" customHeight="1">
      <c r="A504" s="712" t="s">
        <v>1525</v>
      </c>
      <c r="B504" s="713" t="s">
        <v>5609</v>
      </c>
      <c r="C504" s="714">
        <v>38333.25</v>
      </c>
    </row>
    <row r="505" ht="15.75" customHeight="1">
      <c r="A505" s="712" t="s">
        <v>853</v>
      </c>
      <c r="B505" s="713" t="s">
        <v>5444</v>
      </c>
      <c r="C505" s="714">
        <v>36693.51</v>
      </c>
    </row>
    <row r="506" ht="15.75" customHeight="1">
      <c r="A506" s="712" t="s">
        <v>325</v>
      </c>
      <c r="B506" s="713" t="s">
        <v>5718</v>
      </c>
      <c r="C506" s="714">
        <v>36453.73</v>
      </c>
    </row>
    <row r="507" ht="15.75" customHeight="1">
      <c r="A507" s="712" t="s">
        <v>1428</v>
      </c>
      <c r="B507" s="713" t="s">
        <v>5400</v>
      </c>
      <c r="C507" s="714">
        <v>36227.41</v>
      </c>
    </row>
    <row r="508" ht="15.75" customHeight="1">
      <c r="A508" s="712" t="s">
        <v>5719</v>
      </c>
      <c r="B508" s="713" t="s">
        <v>5720</v>
      </c>
      <c r="C508" s="714">
        <v>36086.82</v>
      </c>
    </row>
    <row r="509" ht="15.75" customHeight="1">
      <c r="A509" s="712" t="s">
        <v>1799</v>
      </c>
      <c r="B509" s="713" t="s">
        <v>5531</v>
      </c>
      <c r="C509" s="714">
        <v>36072.22</v>
      </c>
    </row>
    <row r="510" ht="15.75" customHeight="1">
      <c r="A510" s="712" t="s">
        <v>996</v>
      </c>
      <c r="B510" s="713" t="s">
        <v>5721</v>
      </c>
      <c r="C510" s="714">
        <v>35812.68</v>
      </c>
    </row>
    <row r="511" ht="15.75" customHeight="1">
      <c r="A511" s="712" t="s">
        <v>1759</v>
      </c>
      <c r="B511" s="713" t="s">
        <v>5722</v>
      </c>
      <c r="C511" s="714">
        <v>35310.38</v>
      </c>
    </row>
    <row r="512" ht="15.75" customHeight="1">
      <c r="A512" s="712" t="s">
        <v>1446</v>
      </c>
      <c r="B512" s="713" t="s">
        <v>5499</v>
      </c>
      <c r="C512" s="714">
        <v>35146.13</v>
      </c>
    </row>
    <row r="513" ht="15.75" customHeight="1">
      <c r="A513" s="712" t="s">
        <v>1227</v>
      </c>
      <c r="B513" s="713" t="s">
        <v>5704</v>
      </c>
      <c r="C513" s="714">
        <v>34646.38</v>
      </c>
    </row>
    <row r="514" ht="15.75" customHeight="1">
      <c r="A514" s="712" t="s">
        <v>2330</v>
      </c>
      <c r="B514" s="713" t="s">
        <v>5603</v>
      </c>
      <c r="C514" s="714">
        <v>34100.73</v>
      </c>
    </row>
    <row r="515" ht="15.75" customHeight="1">
      <c r="A515" s="712" t="s">
        <v>1989</v>
      </c>
      <c r="B515" s="713" t="s">
        <v>5514</v>
      </c>
      <c r="C515" s="714">
        <v>32652.24</v>
      </c>
    </row>
    <row r="516" ht="15.75" customHeight="1">
      <c r="A516" s="712" t="s">
        <v>814</v>
      </c>
      <c r="B516" s="713" t="s">
        <v>5723</v>
      </c>
      <c r="C516" s="714">
        <v>29752.3</v>
      </c>
    </row>
    <row r="517" ht="15.75" customHeight="1">
      <c r="A517" s="712" t="s">
        <v>570</v>
      </c>
      <c r="B517" s="713" t="s">
        <v>5640</v>
      </c>
      <c r="C517" s="714">
        <v>29153.77</v>
      </c>
    </row>
    <row r="518" ht="15.75" customHeight="1">
      <c r="A518" s="712" t="s">
        <v>708</v>
      </c>
      <c r="B518" s="713" t="s">
        <v>5724</v>
      </c>
      <c r="C518" s="714">
        <v>28600.12</v>
      </c>
    </row>
    <row r="519" ht="15.75" customHeight="1">
      <c r="A519" s="712" t="s">
        <v>1204</v>
      </c>
      <c r="B519" s="713" t="s">
        <v>5725</v>
      </c>
      <c r="C519" s="714">
        <v>27379.61</v>
      </c>
    </row>
    <row r="520" ht="15.75" customHeight="1">
      <c r="A520" s="712" t="s">
        <v>305</v>
      </c>
      <c r="B520" s="713" t="s">
        <v>5506</v>
      </c>
      <c r="C520" s="714">
        <v>27090.56</v>
      </c>
    </row>
    <row r="521" ht="15.75" customHeight="1">
      <c r="A521" s="712" t="s">
        <v>1030</v>
      </c>
      <c r="B521" s="713" t="s">
        <v>5564</v>
      </c>
      <c r="C521" s="714">
        <v>25936.27</v>
      </c>
    </row>
    <row r="522" ht="15.75" customHeight="1">
      <c r="A522" s="712" t="s">
        <v>5726</v>
      </c>
      <c r="B522" s="713" t="s">
        <v>5610</v>
      </c>
      <c r="C522" s="714">
        <v>25091.94</v>
      </c>
    </row>
    <row r="523" ht="15.75" customHeight="1">
      <c r="A523" s="712" t="s">
        <v>1343</v>
      </c>
      <c r="B523" s="713" t="s">
        <v>5448</v>
      </c>
      <c r="C523" s="714">
        <v>23921.04</v>
      </c>
    </row>
    <row r="524" ht="15.75" customHeight="1">
      <c r="A524" s="712" t="s">
        <v>5727</v>
      </c>
      <c r="B524" s="713" t="s">
        <v>5541</v>
      </c>
      <c r="C524" s="714">
        <v>23478.45</v>
      </c>
    </row>
    <row r="525" ht="15.75" customHeight="1">
      <c r="A525" s="712" t="s">
        <v>963</v>
      </c>
      <c r="B525" s="713" t="s">
        <v>5509</v>
      </c>
      <c r="C525" s="714">
        <v>23307.53</v>
      </c>
    </row>
    <row r="526" ht="15.75" customHeight="1">
      <c r="A526" s="712" t="s">
        <v>442</v>
      </c>
      <c r="B526" s="713" t="s">
        <v>5728</v>
      </c>
      <c r="C526" s="714">
        <v>23232.19</v>
      </c>
    </row>
    <row r="527" ht="15.75" customHeight="1">
      <c r="A527" s="712" t="s">
        <v>174</v>
      </c>
      <c r="B527" s="713" t="s">
        <v>5669</v>
      </c>
      <c r="C527" s="714">
        <v>23007.81</v>
      </c>
    </row>
    <row r="528" ht="15.75" customHeight="1">
      <c r="A528" s="712" t="s">
        <v>2102</v>
      </c>
      <c r="B528" s="713" t="s">
        <v>5510</v>
      </c>
      <c r="C528" s="714">
        <v>21246.88</v>
      </c>
    </row>
    <row r="529" ht="15.75" customHeight="1">
      <c r="A529" s="712" t="s">
        <v>236</v>
      </c>
      <c r="B529" s="713" t="s">
        <v>5452</v>
      </c>
      <c r="C529" s="714">
        <v>21081.77</v>
      </c>
    </row>
    <row r="530" ht="15.75" customHeight="1">
      <c r="A530" s="712" t="s">
        <v>1569</v>
      </c>
      <c r="B530" s="713" t="s">
        <v>5560</v>
      </c>
      <c r="C530" s="714">
        <v>20000.0</v>
      </c>
    </row>
    <row r="531" ht="15.75" customHeight="1">
      <c r="A531" s="712" t="s">
        <v>360</v>
      </c>
      <c r="B531" s="713" t="s">
        <v>5393</v>
      </c>
      <c r="C531" s="714">
        <v>19852.56</v>
      </c>
    </row>
    <row r="532" ht="15.75" customHeight="1">
      <c r="A532" s="712" t="s">
        <v>989</v>
      </c>
      <c r="B532" s="713" t="s">
        <v>5578</v>
      </c>
      <c r="C532" s="714">
        <v>16998.55</v>
      </c>
    </row>
    <row r="533" ht="15.75" customHeight="1">
      <c r="A533" s="712" t="s">
        <v>2057</v>
      </c>
      <c r="B533" s="713" t="s">
        <v>5415</v>
      </c>
      <c r="C533" s="714">
        <v>16736.52</v>
      </c>
    </row>
    <row r="534" ht="15.75" customHeight="1">
      <c r="A534" s="712" t="s">
        <v>1479</v>
      </c>
      <c r="B534" s="713" t="s">
        <v>5649</v>
      </c>
      <c r="C534" s="714">
        <v>15238.4</v>
      </c>
    </row>
    <row r="535" ht="15.75" customHeight="1">
      <c r="A535" s="712" t="s">
        <v>1781</v>
      </c>
      <c r="B535" s="713" t="s">
        <v>5591</v>
      </c>
      <c r="C535" s="717">
        <v>14906.08</v>
      </c>
    </row>
    <row r="536" ht="15.75" customHeight="1">
      <c r="A536" s="712" t="s">
        <v>1040</v>
      </c>
      <c r="B536" s="713" t="s">
        <v>5564</v>
      </c>
      <c r="C536" s="717">
        <v>14752.63</v>
      </c>
    </row>
    <row r="537" ht="15.75" customHeight="1">
      <c r="A537" s="712" t="s">
        <v>588</v>
      </c>
      <c r="B537" s="713" t="s">
        <v>5729</v>
      </c>
      <c r="C537" s="717">
        <v>14553.95</v>
      </c>
    </row>
    <row r="538" ht="15.75" customHeight="1">
      <c r="A538" s="712" t="s">
        <v>747</v>
      </c>
      <c r="B538" s="713" t="s">
        <v>5536</v>
      </c>
      <c r="C538" s="717">
        <v>14278.88</v>
      </c>
    </row>
    <row r="539" ht="15.75" customHeight="1">
      <c r="A539" s="712" t="s">
        <v>394</v>
      </c>
      <c r="B539" s="713" t="s">
        <v>5616</v>
      </c>
      <c r="C539" s="717">
        <v>12219.3</v>
      </c>
    </row>
    <row r="540" ht="15.75" customHeight="1">
      <c r="A540" s="712" t="s">
        <v>2186</v>
      </c>
      <c r="B540" s="713" t="s">
        <v>5667</v>
      </c>
      <c r="C540" s="717">
        <v>12092.46</v>
      </c>
    </row>
    <row r="541" ht="15.75" customHeight="1">
      <c r="A541" s="712" t="s">
        <v>1822</v>
      </c>
      <c r="B541" s="713" t="s">
        <v>5730</v>
      </c>
      <c r="C541" s="717">
        <v>11609.16</v>
      </c>
    </row>
    <row r="542" ht="15.75" customHeight="1">
      <c r="A542" s="712" t="s">
        <v>1792</v>
      </c>
      <c r="B542" s="713" t="s">
        <v>5731</v>
      </c>
      <c r="C542" s="717">
        <v>11609.16</v>
      </c>
    </row>
    <row r="543" ht="15.75" customHeight="1">
      <c r="A543" s="712" t="s">
        <v>1574</v>
      </c>
      <c r="B543" s="713" t="s">
        <v>5421</v>
      </c>
      <c r="C543" s="717">
        <v>11581.53</v>
      </c>
    </row>
    <row r="544" ht="15.75" customHeight="1">
      <c r="A544" s="712" t="s">
        <v>1992</v>
      </c>
      <c r="B544" s="713" t="s">
        <v>5514</v>
      </c>
      <c r="C544" s="717">
        <v>10708.81</v>
      </c>
    </row>
    <row r="545" ht="15.75" customHeight="1">
      <c r="A545" s="712" t="s">
        <v>1590</v>
      </c>
      <c r="B545" s="713" t="s">
        <v>5467</v>
      </c>
      <c r="C545" s="717">
        <v>10609.15</v>
      </c>
    </row>
    <row r="546" ht="15.75" customHeight="1">
      <c r="A546" s="712" t="s">
        <v>2183</v>
      </c>
      <c r="B546" s="713" t="s">
        <v>5667</v>
      </c>
      <c r="C546" s="717">
        <v>10003.97</v>
      </c>
    </row>
    <row r="547" ht="15.75" customHeight="1">
      <c r="A547" s="712" t="s">
        <v>152</v>
      </c>
      <c r="B547" s="713" t="s">
        <v>5528</v>
      </c>
      <c r="C547" s="717">
        <v>9998.49</v>
      </c>
    </row>
    <row r="548" ht="15.75" customHeight="1">
      <c r="A548" s="712" t="s">
        <v>1186</v>
      </c>
      <c r="B548" s="713" t="s">
        <v>5391</v>
      </c>
      <c r="C548" s="717">
        <v>9792.17</v>
      </c>
    </row>
    <row r="549" ht="15.75" customHeight="1">
      <c r="A549" s="712" t="s">
        <v>1027</v>
      </c>
      <c r="B549" s="713" t="s">
        <v>5564</v>
      </c>
      <c r="C549" s="717">
        <v>9315.07</v>
      </c>
    </row>
    <row r="550" ht="15.75" customHeight="1">
      <c r="A550" s="712" t="s">
        <v>5732</v>
      </c>
      <c r="B550" s="713" t="s">
        <v>5431</v>
      </c>
      <c r="C550" s="717">
        <v>8656.88</v>
      </c>
    </row>
    <row r="551" ht="15.75" customHeight="1">
      <c r="A551" s="712" t="s">
        <v>5733</v>
      </c>
      <c r="B551" s="713" t="s">
        <v>5734</v>
      </c>
      <c r="C551" s="717">
        <v>8286.91</v>
      </c>
    </row>
    <row r="552" ht="15.75" customHeight="1">
      <c r="A552" s="712" t="s">
        <v>2244</v>
      </c>
      <c r="B552" s="713" t="s">
        <v>5735</v>
      </c>
      <c r="C552" s="717">
        <v>7797.12</v>
      </c>
    </row>
    <row r="553" ht="15.75" customHeight="1">
      <c r="A553" s="712" t="s">
        <v>2426</v>
      </c>
      <c r="B553" s="713" t="s">
        <v>5736</v>
      </c>
      <c r="C553" s="717">
        <v>7460.79</v>
      </c>
    </row>
    <row r="554" ht="15.75" customHeight="1">
      <c r="A554" s="712" t="s">
        <v>400</v>
      </c>
      <c r="B554" s="713" t="s">
        <v>5616</v>
      </c>
      <c r="C554" s="717">
        <v>7321.3</v>
      </c>
    </row>
    <row r="555" ht="15.75" customHeight="1">
      <c r="A555" s="712" t="s">
        <v>2333</v>
      </c>
      <c r="B555" s="713" t="s">
        <v>5737</v>
      </c>
      <c r="C555" s="717">
        <v>6988.19</v>
      </c>
    </row>
    <row r="556" ht="15.75" customHeight="1">
      <c r="A556" s="712" t="s">
        <v>1358</v>
      </c>
      <c r="B556" s="713" t="s">
        <v>5738</v>
      </c>
      <c r="C556" s="717">
        <v>5739.59</v>
      </c>
    </row>
    <row r="557" ht="15.75" customHeight="1">
      <c r="A557" s="712" t="s">
        <v>5739</v>
      </c>
      <c r="B557" s="713" t="s">
        <v>5438</v>
      </c>
      <c r="C557" s="717">
        <v>5190.74</v>
      </c>
    </row>
    <row r="558" ht="15.75" customHeight="1">
      <c r="A558" s="712" t="s">
        <v>1849</v>
      </c>
      <c r="B558" s="713" t="s">
        <v>5643</v>
      </c>
      <c r="C558" s="717">
        <v>5077.94</v>
      </c>
    </row>
    <row r="559" ht="15.75" customHeight="1">
      <c r="A559" s="712" t="s">
        <v>5740</v>
      </c>
      <c r="B559" s="713" t="s">
        <v>5741</v>
      </c>
      <c r="C559" s="717">
        <v>4532.45</v>
      </c>
    </row>
    <row r="560" ht="15.75" customHeight="1">
      <c r="A560" s="712" t="s">
        <v>302</v>
      </c>
      <c r="B560" s="713" t="s">
        <v>5506</v>
      </c>
      <c r="C560" s="717">
        <v>4165.21</v>
      </c>
    </row>
    <row r="561" ht="15.75" customHeight="1">
      <c r="A561" s="712" t="s">
        <v>1581</v>
      </c>
      <c r="B561" s="713" t="s">
        <v>5467</v>
      </c>
      <c r="C561" s="717">
        <v>3670.17</v>
      </c>
    </row>
    <row r="562" ht="15.75" customHeight="1">
      <c r="A562" s="712" t="s">
        <v>5742</v>
      </c>
      <c r="B562" s="713" t="s">
        <v>5421</v>
      </c>
      <c r="C562" s="717">
        <v>3396.07</v>
      </c>
    </row>
    <row r="563" ht="15.75" customHeight="1">
      <c r="A563" s="712" t="s">
        <v>126</v>
      </c>
      <c r="B563" s="713" t="s">
        <v>5743</v>
      </c>
      <c r="C563" s="717">
        <v>3315.03</v>
      </c>
    </row>
    <row r="564" ht="15.75" customHeight="1">
      <c r="A564" s="712" t="s">
        <v>1881</v>
      </c>
      <c r="B564" s="713" t="s">
        <v>5744</v>
      </c>
      <c r="C564" s="717">
        <v>3103.8</v>
      </c>
    </row>
    <row r="565" ht="15.75" customHeight="1">
      <c r="A565" s="712" t="s">
        <v>1351</v>
      </c>
      <c r="B565" s="713" t="s">
        <v>5662</v>
      </c>
      <c r="C565" s="717">
        <v>3039.78</v>
      </c>
    </row>
    <row r="566" ht="15.75" customHeight="1">
      <c r="A566" s="712" t="s">
        <v>2235</v>
      </c>
      <c r="B566" s="713" t="s">
        <v>5508</v>
      </c>
      <c r="C566" s="717">
        <v>3029.65</v>
      </c>
    </row>
    <row r="567" ht="15.75" customHeight="1">
      <c r="A567" s="712" t="s">
        <v>453</v>
      </c>
      <c r="B567" s="713" t="s">
        <v>5424</v>
      </c>
      <c r="C567" s="717">
        <v>2898.31</v>
      </c>
    </row>
    <row r="568" ht="15.75" customHeight="1">
      <c r="A568" s="712" t="s">
        <v>5745</v>
      </c>
      <c r="B568" s="713" t="s">
        <v>5520</v>
      </c>
      <c r="C568" s="717">
        <v>2871.95</v>
      </c>
    </row>
    <row r="569" ht="15.75" customHeight="1">
      <c r="A569" s="712" t="s">
        <v>1156</v>
      </c>
      <c r="B569" s="713" t="s">
        <v>5546</v>
      </c>
      <c r="C569" s="717">
        <v>2532.29</v>
      </c>
    </row>
    <row r="570" ht="15.75" customHeight="1">
      <c r="A570" s="712" t="s">
        <v>5746</v>
      </c>
      <c r="B570" s="713" t="s">
        <v>5514</v>
      </c>
      <c r="C570" s="717">
        <v>2390.92</v>
      </c>
    </row>
    <row r="571" ht="15.75" customHeight="1">
      <c r="A571" s="712" t="s">
        <v>1606</v>
      </c>
      <c r="B571" s="713" t="s">
        <v>5747</v>
      </c>
      <c r="C571" s="717">
        <v>2364.72</v>
      </c>
    </row>
    <row r="572" ht="15.75" customHeight="1">
      <c r="A572" s="712" t="s">
        <v>799</v>
      </c>
      <c r="B572" s="713" t="s">
        <v>5411</v>
      </c>
      <c r="C572" s="717">
        <v>1489.09</v>
      </c>
    </row>
    <row r="573" ht="15.75" customHeight="1">
      <c r="A573" s="712" t="s">
        <v>2094</v>
      </c>
      <c r="B573" s="713" t="s">
        <v>5687</v>
      </c>
      <c r="C573" s="717">
        <v>1300.2</v>
      </c>
    </row>
    <row r="574" ht="15.75" customHeight="1">
      <c r="A574" s="712" t="s">
        <v>1884</v>
      </c>
      <c r="B574" s="713" t="s">
        <v>5748</v>
      </c>
      <c r="C574" s="717">
        <v>1130.99</v>
      </c>
    </row>
    <row r="575" ht="15.75" customHeight="1">
      <c r="A575" s="712" t="s">
        <v>678</v>
      </c>
      <c r="B575" s="713" t="s">
        <v>5647</v>
      </c>
      <c r="C575" s="717">
        <v>1113.67</v>
      </c>
    </row>
    <row r="576" ht="15.75" customHeight="1">
      <c r="A576" s="712" t="s">
        <v>5749</v>
      </c>
      <c r="B576" s="713" t="s">
        <v>5750</v>
      </c>
      <c r="C576" s="717">
        <v>1026.72</v>
      </c>
    </row>
    <row r="577" ht="15.75" customHeight="1">
      <c r="A577" s="712" t="s">
        <v>2053</v>
      </c>
      <c r="B577" s="713" t="s">
        <v>5415</v>
      </c>
      <c r="C577" s="717">
        <v>967.08</v>
      </c>
    </row>
    <row r="578" ht="15.75" customHeight="1">
      <c r="A578" s="712" t="s">
        <v>292</v>
      </c>
      <c r="B578" s="713" t="s">
        <v>5446</v>
      </c>
      <c r="C578" s="717">
        <v>910.15</v>
      </c>
    </row>
    <row r="579" ht="15.75" customHeight="1">
      <c r="A579" s="712" t="s">
        <v>2190</v>
      </c>
      <c r="B579" s="713" t="s">
        <v>5667</v>
      </c>
      <c r="C579" s="717">
        <v>902.31</v>
      </c>
    </row>
    <row r="580" ht="15.75" customHeight="1">
      <c r="A580" s="712" t="s">
        <v>2097</v>
      </c>
      <c r="B580" s="713" t="s">
        <v>5687</v>
      </c>
      <c r="C580" s="717">
        <v>775.45</v>
      </c>
    </row>
    <row r="581" ht="15.75" customHeight="1">
      <c r="A581" s="712" t="s">
        <v>542</v>
      </c>
      <c r="B581" s="713" t="s">
        <v>5715</v>
      </c>
      <c r="C581" s="717">
        <v>732.24</v>
      </c>
    </row>
    <row r="582" ht="15.75" customHeight="1">
      <c r="A582" s="712" t="s">
        <v>433</v>
      </c>
      <c r="B582" s="713" t="s">
        <v>5751</v>
      </c>
      <c r="C582" s="717">
        <v>713.12</v>
      </c>
    </row>
    <row r="583" ht="15.75" customHeight="1">
      <c r="A583" s="712" t="s">
        <v>5752</v>
      </c>
      <c r="B583" s="713" t="s">
        <v>5501</v>
      </c>
      <c r="C583" s="717">
        <v>710.3</v>
      </c>
    </row>
    <row r="584" ht="15.75" customHeight="1">
      <c r="A584" s="712" t="s">
        <v>5753</v>
      </c>
      <c r="B584" s="713" t="s">
        <v>5501</v>
      </c>
      <c r="C584" s="717">
        <v>704.41</v>
      </c>
    </row>
    <row r="585" ht="15.75" customHeight="1">
      <c r="A585" s="712" t="s">
        <v>5754</v>
      </c>
      <c r="B585" s="713" t="s">
        <v>5755</v>
      </c>
      <c r="C585" s="717">
        <v>701.71</v>
      </c>
    </row>
    <row r="586" ht="15.75" customHeight="1">
      <c r="A586" s="712" t="s">
        <v>145</v>
      </c>
      <c r="B586" s="713" t="s">
        <v>5528</v>
      </c>
      <c r="C586" s="717">
        <v>555.33</v>
      </c>
    </row>
    <row r="587" ht="15.75" customHeight="1">
      <c r="A587" s="712" t="s">
        <v>233</v>
      </c>
      <c r="B587" s="713" t="s">
        <v>5452</v>
      </c>
      <c r="C587" s="717">
        <v>460.58</v>
      </c>
    </row>
    <row r="588" ht="15.75" customHeight="1">
      <c r="A588" s="712" t="s">
        <v>1699</v>
      </c>
      <c r="B588" s="713" t="s">
        <v>5505</v>
      </c>
      <c r="C588" s="717">
        <v>454.32</v>
      </c>
    </row>
    <row r="589" ht="15.75" customHeight="1">
      <c r="A589" s="712" t="s">
        <v>1249</v>
      </c>
      <c r="B589" s="713" t="s">
        <v>5756</v>
      </c>
      <c r="C589" s="717">
        <v>435.94</v>
      </c>
    </row>
    <row r="590" ht="15.75" customHeight="1">
      <c r="A590" s="712" t="s">
        <v>1563</v>
      </c>
      <c r="B590" s="713" t="s">
        <v>5560</v>
      </c>
      <c r="C590" s="717">
        <v>417.19</v>
      </c>
    </row>
    <row r="591" ht="15.75" customHeight="1">
      <c r="A591" s="712" t="s">
        <v>2134</v>
      </c>
      <c r="B591" s="713" t="s">
        <v>5433</v>
      </c>
      <c r="C591" s="717">
        <v>367.42</v>
      </c>
    </row>
    <row r="592" ht="15.75" customHeight="1">
      <c r="A592" s="712" t="s">
        <v>383</v>
      </c>
      <c r="B592" s="713" t="s">
        <v>5757</v>
      </c>
      <c r="C592" s="717">
        <v>300.28</v>
      </c>
    </row>
    <row r="593" ht="15.75" customHeight="1">
      <c r="A593" s="712" t="s">
        <v>745</v>
      </c>
      <c r="B593" s="713" t="s">
        <v>5536</v>
      </c>
      <c r="C593" s="717">
        <v>265.69</v>
      </c>
    </row>
    <row r="594" ht="15.75" customHeight="1">
      <c r="A594" s="712" t="s">
        <v>1559</v>
      </c>
      <c r="B594" s="713" t="s">
        <v>5560</v>
      </c>
      <c r="C594" s="717">
        <v>263.83</v>
      </c>
    </row>
    <row r="595" ht="15.75" customHeight="1">
      <c r="A595" s="712" t="s">
        <v>2232</v>
      </c>
      <c r="B595" s="713" t="s">
        <v>5758</v>
      </c>
      <c r="C595" s="717">
        <v>252.84</v>
      </c>
    </row>
    <row r="596" ht="15.75" customHeight="1">
      <c r="A596" s="712" t="s">
        <v>1119</v>
      </c>
      <c r="B596" s="713" t="s">
        <v>5413</v>
      </c>
      <c r="C596" s="717">
        <v>230.45</v>
      </c>
    </row>
    <row r="597" ht="15.75" customHeight="1">
      <c r="A597" s="712" t="s">
        <v>1418</v>
      </c>
      <c r="B597" s="713" t="s">
        <v>5759</v>
      </c>
      <c r="C597" s="717">
        <v>224.34</v>
      </c>
    </row>
    <row r="598" ht="15.75" customHeight="1">
      <c r="A598" s="712" t="s">
        <v>703</v>
      </c>
      <c r="B598" s="713" t="s">
        <v>5410</v>
      </c>
      <c r="C598" s="717">
        <v>212.98</v>
      </c>
    </row>
    <row r="599" ht="15.75" customHeight="1">
      <c r="A599" s="712" t="s">
        <v>2489</v>
      </c>
      <c r="B599" s="713" t="s">
        <v>5760</v>
      </c>
      <c r="C599" s="717">
        <v>174.41</v>
      </c>
    </row>
    <row r="600" ht="15.75" customHeight="1">
      <c r="A600" s="712" t="s">
        <v>269</v>
      </c>
      <c r="B600" s="713" t="s">
        <v>5452</v>
      </c>
      <c r="C600" s="717">
        <v>171.31</v>
      </c>
    </row>
    <row r="601" ht="15.75" customHeight="1">
      <c r="A601" s="712" t="s">
        <v>5761</v>
      </c>
      <c r="B601" s="713" t="s">
        <v>5669</v>
      </c>
      <c r="C601" s="717">
        <v>163.44</v>
      </c>
    </row>
    <row r="602" ht="15.75" customHeight="1">
      <c r="A602" s="712" t="s">
        <v>1110</v>
      </c>
      <c r="B602" s="713" t="s">
        <v>5413</v>
      </c>
      <c r="C602" s="717">
        <v>148.61</v>
      </c>
    </row>
    <row r="603" ht="15.75" customHeight="1">
      <c r="A603" s="712" t="s">
        <v>2228</v>
      </c>
      <c r="B603" s="713" t="s">
        <v>5522</v>
      </c>
      <c r="C603" s="717">
        <v>143.35</v>
      </c>
    </row>
    <row r="604" ht="15.75" customHeight="1">
      <c r="A604" s="712" t="s">
        <v>1014</v>
      </c>
      <c r="B604" s="713" t="s">
        <v>5762</v>
      </c>
      <c r="C604" s="717">
        <v>140.34</v>
      </c>
    </row>
    <row r="605" ht="15.75" customHeight="1">
      <c r="A605" s="712" t="s">
        <v>563</v>
      </c>
      <c r="B605" s="713" t="s">
        <v>5663</v>
      </c>
      <c r="C605" s="717">
        <v>112.72</v>
      </c>
    </row>
    <row r="606" ht="15.75" customHeight="1">
      <c r="A606" s="712" t="s">
        <v>1787</v>
      </c>
      <c r="B606" s="713" t="s">
        <v>5436</v>
      </c>
      <c r="C606" s="717">
        <v>94.24</v>
      </c>
    </row>
    <row r="607" ht="15.75" customHeight="1">
      <c r="A607" s="712" t="s">
        <v>1260</v>
      </c>
      <c r="B607" s="713" t="s">
        <v>5541</v>
      </c>
      <c r="C607" s="717">
        <v>86.38</v>
      </c>
    </row>
    <row r="608" ht="15.75" customHeight="1">
      <c r="A608" s="712" t="s">
        <v>1673</v>
      </c>
      <c r="B608" s="713" t="s">
        <v>5451</v>
      </c>
      <c r="C608" s="717">
        <v>68.43</v>
      </c>
    </row>
    <row r="609" ht="15.75" customHeight="1">
      <c r="A609" s="712" t="s">
        <v>967</v>
      </c>
      <c r="B609" s="713" t="s">
        <v>5509</v>
      </c>
      <c r="C609" s="717">
        <v>51.44</v>
      </c>
    </row>
    <row r="610" ht="15.75" customHeight="1">
      <c r="A610" s="712" t="s">
        <v>2256</v>
      </c>
      <c r="B610" s="713" t="s">
        <v>5763</v>
      </c>
      <c r="C610" s="717">
        <v>50.29</v>
      </c>
    </row>
    <row r="611" ht="15.75" customHeight="1">
      <c r="A611" s="712" t="s">
        <v>5764</v>
      </c>
      <c r="B611" s="713" t="s">
        <v>5665</v>
      </c>
      <c r="C611" s="717">
        <v>50.0</v>
      </c>
    </row>
    <row r="612" ht="15.75" customHeight="1">
      <c r="A612" s="712" t="s">
        <v>2204</v>
      </c>
      <c r="B612" s="713" t="s">
        <v>5765</v>
      </c>
      <c r="C612" s="717">
        <v>39.91</v>
      </c>
    </row>
    <row r="613" ht="15.75" customHeight="1">
      <c r="A613" s="712" t="s">
        <v>1634</v>
      </c>
      <c r="B613" s="713" t="s">
        <v>5419</v>
      </c>
      <c r="C613" s="717">
        <v>35.29</v>
      </c>
    </row>
    <row r="614" ht="15.75" customHeight="1">
      <c r="A614" s="712" t="s">
        <v>2156</v>
      </c>
      <c r="B614" s="713" t="s">
        <v>5628</v>
      </c>
      <c r="C614" s="717">
        <v>33.7</v>
      </c>
    </row>
    <row r="615" ht="15.75" customHeight="1">
      <c r="A615" s="712" t="s">
        <v>1449</v>
      </c>
      <c r="B615" s="713" t="s">
        <v>5766</v>
      </c>
      <c r="C615" s="717">
        <v>30.02</v>
      </c>
    </row>
    <row r="616" ht="15.75" customHeight="1">
      <c r="A616" s="712" t="s">
        <v>311</v>
      </c>
      <c r="B616" s="713" t="s">
        <v>5767</v>
      </c>
      <c r="C616" s="717">
        <v>28.73</v>
      </c>
    </row>
    <row r="617" ht="15.75" customHeight="1">
      <c r="A617" s="712" t="s">
        <v>2486</v>
      </c>
      <c r="B617" s="713" t="s">
        <v>5768</v>
      </c>
      <c r="C617" s="717">
        <v>20.89</v>
      </c>
    </row>
    <row r="618" ht="15.75" customHeight="1">
      <c r="A618" s="712" t="s">
        <v>1751</v>
      </c>
      <c r="B618" s="713" t="s">
        <v>5401</v>
      </c>
      <c r="C618" s="717">
        <v>20.75</v>
      </c>
    </row>
    <row r="619" ht="15.75" customHeight="1">
      <c r="A619" s="712" t="s">
        <v>1046</v>
      </c>
      <c r="B619" s="713" t="s">
        <v>5564</v>
      </c>
      <c r="C619" s="717">
        <v>19.2</v>
      </c>
    </row>
    <row r="620" ht="15.75" customHeight="1">
      <c r="A620" s="712" t="s">
        <v>218</v>
      </c>
      <c r="B620" s="713" t="s">
        <v>5769</v>
      </c>
      <c r="C620" s="717">
        <v>18.77</v>
      </c>
    </row>
    <row r="621" ht="15.75" customHeight="1">
      <c r="A621" s="712" t="s">
        <v>2363</v>
      </c>
      <c r="B621" s="713" t="s">
        <v>5568</v>
      </c>
      <c r="C621" s="717">
        <v>18.37</v>
      </c>
    </row>
    <row r="622" ht="15.75" customHeight="1">
      <c r="A622" s="712" t="s">
        <v>2471</v>
      </c>
      <c r="B622" s="713" t="s">
        <v>5770</v>
      </c>
      <c r="C622" s="717">
        <v>14.67</v>
      </c>
    </row>
    <row r="623" ht="15.75" customHeight="1">
      <c r="A623" s="712" t="s">
        <v>1684</v>
      </c>
      <c r="B623" s="713" t="s">
        <v>5451</v>
      </c>
      <c r="C623" s="717">
        <v>10.89</v>
      </c>
    </row>
    <row r="624" ht="15.75" customHeight="1">
      <c r="A624" s="712" t="s">
        <v>536</v>
      </c>
      <c r="B624" s="713" t="s">
        <v>5715</v>
      </c>
      <c r="C624" s="717">
        <v>10.0</v>
      </c>
    </row>
    <row r="625" ht="15.75" customHeight="1">
      <c r="A625" s="712" t="s">
        <v>1007</v>
      </c>
      <c r="B625" s="713" t="s">
        <v>5771</v>
      </c>
      <c r="C625" s="717">
        <v>9.76</v>
      </c>
    </row>
    <row r="626" ht="15.75" customHeight="1">
      <c r="A626" s="712" t="s">
        <v>1282</v>
      </c>
      <c r="B626" s="713" t="s">
        <v>5541</v>
      </c>
      <c r="C626" s="717">
        <v>5.55</v>
      </c>
    </row>
    <row r="627" ht="15.75" customHeight="1">
      <c r="A627" s="712" t="s">
        <v>1701</v>
      </c>
      <c r="B627" s="713" t="s">
        <v>5505</v>
      </c>
      <c r="C627" s="717">
        <v>4.4</v>
      </c>
    </row>
    <row r="628" ht="15.75" customHeight="1">
      <c r="A628" s="712" t="s">
        <v>185</v>
      </c>
      <c r="B628" s="713" t="s">
        <v>5669</v>
      </c>
      <c r="C628" s="717">
        <v>1.7</v>
      </c>
    </row>
    <row r="629" ht="15.75" customHeight="1">
      <c r="A629" s="712" t="s">
        <v>250</v>
      </c>
      <c r="B629" s="713" t="s">
        <v>5452</v>
      </c>
      <c r="C629" s="717">
        <v>1.61</v>
      </c>
    </row>
    <row r="630" ht="15.75" customHeight="1">
      <c r="A630" s="712" t="s">
        <v>1116</v>
      </c>
      <c r="B630" s="713" t="s">
        <v>5413</v>
      </c>
      <c r="C630" s="717">
        <v>1.1</v>
      </c>
    </row>
    <row r="631" ht="15.75" customHeight="1">
      <c r="A631" s="712" t="s">
        <v>1150</v>
      </c>
      <c r="B631" s="713" t="s">
        <v>5772</v>
      </c>
      <c r="C631" s="717">
        <v>0.86</v>
      </c>
    </row>
    <row r="632" ht="15.75" customHeight="1">
      <c r="A632" s="712" t="s">
        <v>446</v>
      </c>
      <c r="B632" s="713" t="s">
        <v>5773</v>
      </c>
      <c r="C632" s="717">
        <v>0.78</v>
      </c>
    </row>
    <row r="633" ht="15.75" customHeight="1">
      <c r="A633" s="712" t="s">
        <v>671</v>
      </c>
      <c r="B633" s="713" t="s">
        <v>5774</v>
      </c>
      <c r="C633" s="717">
        <v>0.62</v>
      </c>
    </row>
    <row r="634" ht="15.75" customHeight="1">
      <c r="A634" s="712" t="s">
        <v>1221</v>
      </c>
      <c r="B634" s="713" t="s">
        <v>5704</v>
      </c>
      <c r="C634" s="717">
        <v>0.39</v>
      </c>
    </row>
    <row r="635" ht="15.75" customHeight="1">
      <c r="A635" s="712" t="s">
        <v>757</v>
      </c>
      <c r="B635" s="713" t="s">
        <v>5775</v>
      </c>
      <c r="C635" s="717">
        <v>0.29</v>
      </c>
    </row>
    <row r="636" ht="15.75" customHeight="1">
      <c r="A636" s="712" t="s">
        <v>1537</v>
      </c>
      <c r="B636" s="713" t="s">
        <v>5638</v>
      </c>
      <c r="C636" s="717">
        <v>0.17</v>
      </c>
    </row>
    <row r="637" ht="15.75" customHeight="1">
      <c r="A637" s="712" t="s">
        <v>2079</v>
      </c>
      <c r="B637" s="713" t="s">
        <v>5776</v>
      </c>
      <c r="C637" s="717">
        <v>0.16</v>
      </c>
    </row>
    <row r="638" ht="15.75" customHeight="1">
      <c r="A638" s="712" t="s">
        <v>1275</v>
      </c>
      <c r="B638" s="713" t="s">
        <v>5541</v>
      </c>
      <c r="C638" s="717">
        <v>0.15</v>
      </c>
    </row>
    <row r="639" ht="15.75" customHeight="1">
      <c r="A639" s="712" t="s">
        <v>1865</v>
      </c>
      <c r="B639" s="713" t="s">
        <v>5480</v>
      </c>
      <c r="C639" s="717">
        <v>0.14</v>
      </c>
    </row>
    <row r="640" ht="15.75" customHeight="1">
      <c r="A640" s="712" t="s">
        <v>1034</v>
      </c>
      <c r="B640" s="713" t="s">
        <v>5564</v>
      </c>
      <c r="C640" s="717">
        <v>0.09</v>
      </c>
    </row>
    <row r="641" ht="15.75" customHeight="1">
      <c r="A641" s="712" t="s">
        <v>1128</v>
      </c>
      <c r="B641" s="713" t="s">
        <v>5413</v>
      </c>
      <c r="C641" s="717">
        <v>0.01</v>
      </c>
    </row>
    <row r="642" ht="15.75" customHeight="1">
      <c r="A642" s="712" t="s">
        <v>2432</v>
      </c>
      <c r="B642" s="713" t="s">
        <v>5777</v>
      </c>
      <c r="C642" s="717">
        <v>0.01</v>
      </c>
    </row>
    <row r="643" ht="15.75" customHeight="1">
      <c r="A643" s="718"/>
    </row>
    <row r="644" ht="15.75" customHeight="1">
      <c r="A644" s="718"/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5778</v>
      </c>
      <c r="C1" s="721">
        <v>0.0</v>
      </c>
    </row>
    <row r="2">
      <c r="A2" s="719">
        <v>6852608.0</v>
      </c>
      <c r="B2" s="720" t="s">
        <v>5779</v>
      </c>
      <c r="C2" s="721">
        <v>0.0</v>
      </c>
    </row>
    <row r="3">
      <c r="A3" s="719">
        <v>226343.0</v>
      </c>
      <c r="B3" s="720" t="s">
        <v>5780</v>
      </c>
      <c r="C3" s="721">
        <v>0.0</v>
      </c>
    </row>
    <row r="4">
      <c r="A4" s="719">
        <v>6188251.0</v>
      </c>
      <c r="B4" s="720" t="s">
        <v>5781</v>
      </c>
      <c r="C4" s="721">
        <v>0.0</v>
      </c>
    </row>
    <row r="5">
      <c r="A5" s="719">
        <v>4841428.0</v>
      </c>
      <c r="B5" s="720" t="s">
        <v>5782</v>
      </c>
      <c r="C5" s="721">
        <v>0.0</v>
      </c>
    </row>
    <row r="6">
      <c r="A6" s="719">
        <v>2096281.0</v>
      </c>
      <c r="B6" s="720" t="s">
        <v>5783</v>
      </c>
      <c r="C6" s="721">
        <v>341628.73</v>
      </c>
    </row>
    <row r="7">
      <c r="A7" s="719">
        <v>4848711.0</v>
      </c>
      <c r="B7" s="720" t="s">
        <v>5784</v>
      </c>
      <c r="C7" s="721">
        <v>0.0</v>
      </c>
    </row>
    <row r="8">
      <c r="A8" s="719">
        <v>4783402.0</v>
      </c>
      <c r="B8" s="720" t="s">
        <v>5785</v>
      </c>
      <c r="C8" s="721">
        <v>0.0</v>
      </c>
    </row>
    <row r="9">
      <c r="A9" s="719">
        <v>7783008.0</v>
      </c>
      <c r="B9" s="720" t="s">
        <v>5786</v>
      </c>
      <c r="C9" s="721">
        <v>0.0</v>
      </c>
    </row>
    <row r="10">
      <c r="A10" s="719">
        <v>4831456.0</v>
      </c>
      <c r="B10" s="720" t="s">
        <v>5787</v>
      </c>
      <c r="C10" s="721">
        <v>0.0</v>
      </c>
    </row>
    <row r="11">
      <c r="A11" s="719">
        <v>447631.0</v>
      </c>
      <c r="B11" s="720" t="s">
        <v>5788</v>
      </c>
      <c r="C11" s="721">
        <v>0.0</v>
      </c>
    </row>
    <row r="12">
      <c r="A12" s="719">
        <v>4805165.0</v>
      </c>
      <c r="B12" s="720" t="s">
        <v>5789</v>
      </c>
      <c r="C12" s="721">
        <v>2563.59</v>
      </c>
    </row>
    <row r="13">
      <c r="A13" s="719">
        <v>4358218.0</v>
      </c>
      <c r="B13" s="720" t="s">
        <v>5790</v>
      </c>
      <c r="C13" s="721">
        <v>0.0</v>
      </c>
    </row>
    <row r="14">
      <c r="A14" s="719">
        <v>58954.0</v>
      </c>
      <c r="B14" s="720" t="s">
        <v>5791</v>
      </c>
      <c r="C14" s="721">
        <v>154434.58</v>
      </c>
    </row>
    <row r="15">
      <c r="A15" s="719">
        <v>4598320.0</v>
      </c>
      <c r="B15" s="720" t="s">
        <v>5792</v>
      </c>
      <c r="C15" s="721">
        <v>0.0</v>
      </c>
    </row>
    <row r="16">
      <c r="A16" s="719">
        <v>3774100.0</v>
      </c>
      <c r="B16" s="720" t="s">
        <v>5793</v>
      </c>
      <c r="C16" s="721">
        <v>0.0</v>
      </c>
    </row>
    <row r="17">
      <c r="A17" s="719">
        <v>4652696.0</v>
      </c>
      <c r="B17" s="720" t="s">
        <v>5794</v>
      </c>
      <c r="C17" s="721">
        <v>63222.06</v>
      </c>
    </row>
    <row r="18">
      <c r="A18" s="719">
        <v>6032020.0</v>
      </c>
      <c r="B18" s="720" t="s">
        <v>5795</v>
      </c>
      <c r="C18" s="721">
        <v>0.0</v>
      </c>
    </row>
    <row r="19">
      <c r="A19" s="719">
        <v>4988368.0</v>
      </c>
      <c r="B19" s="720" t="s">
        <v>5796</v>
      </c>
      <c r="C19" s="721">
        <v>106000.54</v>
      </c>
    </row>
    <row r="20">
      <c r="A20" s="719">
        <v>4416642.0</v>
      </c>
      <c r="B20" s="720" t="s">
        <v>5797</v>
      </c>
      <c r="C20" s="721">
        <v>0.0</v>
      </c>
    </row>
    <row r="21">
      <c r="A21" s="719">
        <v>4903270.0</v>
      </c>
      <c r="B21" s="720" t="s">
        <v>5798</v>
      </c>
      <c r="C21" s="721">
        <v>0.0</v>
      </c>
    </row>
    <row r="22">
      <c r="A22" s="719">
        <v>8155858.0</v>
      </c>
      <c r="B22" s="720" t="s">
        <v>5799</v>
      </c>
      <c r="C22" s="721">
        <v>0.0</v>
      </c>
    </row>
    <row r="23">
      <c r="A23" s="719">
        <v>5661723.0</v>
      </c>
      <c r="B23" s="720" t="s">
        <v>5800</v>
      </c>
      <c r="C23" s="721">
        <v>0.0</v>
      </c>
    </row>
    <row r="24">
      <c r="A24" s="719">
        <v>4459682.0</v>
      </c>
      <c r="B24" s="720" t="s">
        <v>5801</v>
      </c>
      <c r="C24" s="721">
        <v>239.21</v>
      </c>
    </row>
    <row r="25">
      <c r="A25" s="719">
        <v>8233833.0</v>
      </c>
      <c r="B25" s="720" t="s">
        <v>5802</v>
      </c>
      <c r="C25" s="721">
        <v>0.0</v>
      </c>
    </row>
    <row r="26">
      <c r="A26" s="719">
        <v>2289902.0</v>
      </c>
      <c r="B26" s="720" t="s">
        <v>5803</v>
      </c>
      <c r="C26" s="721">
        <v>0.0</v>
      </c>
    </row>
    <row r="27">
      <c r="A27" s="719">
        <v>4398585.0</v>
      </c>
      <c r="B27" s="720" t="s">
        <v>5804</v>
      </c>
      <c r="C27" s="721">
        <v>0.0</v>
      </c>
    </row>
    <row r="28">
      <c r="A28" s="719">
        <v>2889018.0</v>
      </c>
      <c r="B28" s="720" t="s">
        <v>5805</v>
      </c>
      <c r="C28" s="721">
        <v>21397.62</v>
      </c>
    </row>
    <row r="29">
      <c r="A29" s="719">
        <v>4488691.0</v>
      </c>
      <c r="B29" s="720" t="s">
        <v>5806</v>
      </c>
      <c r="C29" s="721">
        <v>0.0</v>
      </c>
    </row>
    <row r="30">
      <c r="A30" s="719">
        <v>4793812.0</v>
      </c>
      <c r="B30" s="720" t="s">
        <v>5785</v>
      </c>
      <c r="C30" s="721">
        <v>0.0</v>
      </c>
    </row>
    <row r="31">
      <c r="A31" s="719">
        <v>4637696.0</v>
      </c>
      <c r="B31" s="720" t="s">
        <v>5807</v>
      </c>
      <c r="C31" s="721">
        <v>0.0</v>
      </c>
    </row>
    <row r="32">
      <c r="A32" s="719">
        <v>6320705.0</v>
      </c>
      <c r="B32" s="720" t="s">
        <v>5808</v>
      </c>
      <c r="C32" s="721">
        <v>0.14</v>
      </c>
    </row>
    <row r="33">
      <c r="A33" s="719">
        <v>7782720.0</v>
      </c>
      <c r="B33" s="720" t="s">
        <v>5809</v>
      </c>
      <c r="C33" s="721">
        <v>-21.91</v>
      </c>
    </row>
    <row r="34">
      <c r="A34" s="719">
        <v>7518857.0</v>
      </c>
      <c r="B34" s="720" t="s">
        <v>5810</v>
      </c>
      <c r="C34" s="721">
        <v>0.0</v>
      </c>
    </row>
    <row r="35">
      <c r="A35" s="719">
        <v>8588911.0</v>
      </c>
      <c r="B35" s="720" t="s">
        <v>5811</v>
      </c>
      <c r="C35" s="721">
        <v>0.0</v>
      </c>
    </row>
    <row r="36">
      <c r="A36" s="719">
        <v>2699859.0</v>
      </c>
      <c r="B36" s="720" t="s">
        <v>5812</v>
      </c>
      <c r="C36" s="721">
        <v>0.0</v>
      </c>
    </row>
    <row r="37">
      <c r="A37" s="719">
        <v>6480340.0</v>
      </c>
      <c r="B37" s="720" t="s">
        <v>5813</v>
      </c>
      <c r="C37" s="721">
        <v>0.0</v>
      </c>
    </row>
    <row r="38">
      <c r="A38" s="719">
        <v>8118585.0</v>
      </c>
      <c r="B38" s="720" t="s">
        <v>5814</v>
      </c>
      <c r="C38" s="721">
        <v>0.0</v>
      </c>
    </row>
    <row r="39">
      <c r="A39" s="719">
        <v>2660830.0</v>
      </c>
      <c r="B39" s="720" t="s">
        <v>5815</v>
      </c>
      <c r="C39" s="721">
        <v>0.0</v>
      </c>
    </row>
    <row r="40">
      <c r="A40" s="719">
        <v>2551563.0</v>
      </c>
      <c r="B40" s="720" t="s">
        <v>5816</v>
      </c>
      <c r="C40" s="721">
        <v>55559.82</v>
      </c>
    </row>
    <row r="41">
      <c r="A41" s="719">
        <v>4608802.0</v>
      </c>
      <c r="B41" s="720" t="s">
        <v>5817</v>
      </c>
      <c r="C41" s="721">
        <v>101644.2</v>
      </c>
    </row>
    <row r="42">
      <c r="A42" s="719">
        <v>4680045.0</v>
      </c>
      <c r="B42" s="720" t="s">
        <v>5818</v>
      </c>
      <c r="C42" s="721">
        <v>4565.1</v>
      </c>
    </row>
    <row r="43">
      <c r="A43" s="719">
        <v>4559307.0</v>
      </c>
      <c r="B43" s="720" t="s">
        <v>5819</v>
      </c>
      <c r="C43" s="721">
        <v>0.0</v>
      </c>
    </row>
    <row r="44">
      <c r="A44" s="719">
        <v>6486558.0</v>
      </c>
      <c r="B44" s="720" t="s">
        <v>5820</v>
      </c>
      <c r="C44" s="721">
        <v>146502.75</v>
      </c>
    </row>
    <row r="45">
      <c r="A45" s="719">
        <v>6029791.0</v>
      </c>
      <c r="B45" s="720" t="s">
        <v>5821</v>
      </c>
      <c r="C45" s="721">
        <v>0.0</v>
      </c>
    </row>
    <row r="46">
      <c r="A46" s="719">
        <v>4416789.0</v>
      </c>
      <c r="B46" s="720" t="s">
        <v>5822</v>
      </c>
      <c r="C46" s="721">
        <v>0.0</v>
      </c>
    </row>
    <row r="47">
      <c r="A47" s="719">
        <v>5682953.0</v>
      </c>
      <c r="B47" s="720" t="s">
        <v>5823</v>
      </c>
      <c r="C47" s="721">
        <v>52525.83</v>
      </c>
    </row>
    <row r="48">
      <c r="A48" s="719">
        <v>2214585.0</v>
      </c>
      <c r="B48" s="720" t="s">
        <v>5824</v>
      </c>
      <c r="C48" s="721">
        <v>0.0</v>
      </c>
    </row>
    <row r="49">
      <c r="A49" s="719">
        <v>7854925.0</v>
      </c>
      <c r="B49" s="720" t="s">
        <v>5825</v>
      </c>
      <c r="C49" s="721">
        <v>0.0</v>
      </c>
    </row>
    <row r="50">
      <c r="A50" s="719">
        <v>8524764.0</v>
      </c>
      <c r="B50" s="720" t="s">
        <v>5826</v>
      </c>
      <c r="C50" s="721">
        <v>0.0</v>
      </c>
    </row>
    <row r="51">
      <c r="A51" s="719">
        <v>5648950.0</v>
      </c>
      <c r="B51" s="720" t="s">
        <v>5827</v>
      </c>
      <c r="C51" s="721">
        <v>0.0</v>
      </c>
    </row>
    <row r="52">
      <c r="A52" s="719">
        <v>8023410.0</v>
      </c>
      <c r="B52" s="720" t="s">
        <v>5828</v>
      </c>
      <c r="C52" s="721">
        <v>0.0</v>
      </c>
    </row>
    <row r="53">
      <c r="A53" s="719">
        <v>7443645.0</v>
      </c>
      <c r="B53" s="720" t="s">
        <v>5829</v>
      </c>
      <c r="C53" s="721">
        <v>0.0</v>
      </c>
    </row>
    <row r="54">
      <c r="A54" s="719">
        <v>4418396.0</v>
      </c>
      <c r="B54" s="720" t="s">
        <v>5830</v>
      </c>
      <c r="C54" s="721">
        <v>0.0</v>
      </c>
    </row>
    <row r="55">
      <c r="A55" s="719">
        <v>3241823.0</v>
      </c>
      <c r="B55" s="720" t="s">
        <v>5831</v>
      </c>
      <c r="C55" s="721">
        <v>0.0</v>
      </c>
    </row>
    <row r="56">
      <c r="A56" s="719">
        <v>2720929.0</v>
      </c>
      <c r="B56" s="720" t="s">
        <v>5802</v>
      </c>
      <c r="C56" s="721">
        <v>0.0</v>
      </c>
    </row>
    <row r="57">
      <c r="A57" s="719">
        <v>6889397.0</v>
      </c>
      <c r="B57" s="720" t="s">
        <v>5832</v>
      </c>
      <c r="C57" s="721">
        <v>0.0</v>
      </c>
    </row>
    <row r="58">
      <c r="A58" s="719">
        <v>8598875.0</v>
      </c>
      <c r="B58" s="720" t="s">
        <v>5826</v>
      </c>
      <c r="C58" s="721">
        <v>0.0</v>
      </c>
    </row>
    <row r="59">
      <c r="A59" s="719">
        <v>429563.0</v>
      </c>
      <c r="B59" s="720" t="s">
        <v>5833</v>
      </c>
      <c r="C59" s="721">
        <v>0.0</v>
      </c>
    </row>
    <row r="60">
      <c r="A60" s="719">
        <v>7032839.0</v>
      </c>
      <c r="B60" s="720" t="s">
        <v>5834</v>
      </c>
      <c r="C60" s="721">
        <v>0.0</v>
      </c>
    </row>
    <row r="61">
      <c r="A61" s="719">
        <v>7667659.0</v>
      </c>
      <c r="B61" s="720" t="s">
        <v>5835</v>
      </c>
      <c r="C61" s="721">
        <v>22419.55</v>
      </c>
    </row>
    <row r="62">
      <c r="A62" s="719">
        <v>4634086.0</v>
      </c>
      <c r="B62" s="720" t="s">
        <v>5836</v>
      </c>
      <c r="C62" s="721">
        <v>0.0</v>
      </c>
    </row>
    <row r="63">
      <c r="A63" s="719">
        <v>4145752.0</v>
      </c>
      <c r="B63" s="720" t="s">
        <v>5837</v>
      </c>
      <c r="C63" s="721">
        <v>20.0</v>
      </c>
    </row>
    <row r="64">
      <c r="A64" s="719">
        <v>9215559.0</v>
      </c>
      <c r="B64" s="720" t="s">
        <v>5838</v>
      </c>
      <c r="C64" s="721">
        <v>0.0</v>
      </c>
    </row>
    <row r="65">
      <c r="A65" s="719">
        <v>4945025.0</v>
      </c>
      <c r="B65" s="720" t="s">
        <v>5839</v>
      </c>
      <c r="C65" s="721">
        <v>0.0</v>
      </c>
    </row>
    <row r="66">
      <c r="A66" s="719">
        <v>3081966.0</v>
      </c>
      <c r="B66" s="720" t="s">
        <v>5840</v>
      </c>
      <c r="C66" s="721">
        <v>0.0</v>
      </c>
    </row>
    <row r="67">
      <c r="A67" s="719">
        <v>7046512.0</v>
      </c>
      <c r="B67" s="720" t="s">
        <v>5841</v>
      </c>
      <c r="C67" s="721">
        <v>0.0</v>
      </c>
    </row>
    <row r="68">
      <c r="A68" s="719">
        <v>8742121.0</v>
      </c>
      <c r="B68" s="720" t="s">
        <v>5842</v>
      </c>
      <c r="C68" s="721">
        <v>0.0</v>
      </c>
    </row>
    <row r="69">
      <c r="A69" s="719">
        <v>8685427.0</v>
      </c>
      <c r="B69" s="720" t="s">
        <v>5843</v>
      </c>
      <c r="C69" s="721">
        <v>0.0</v>
      </c>
    </row>
    <row r="70">
      <c r="A70" s="719">
        <v>4307232.0</v>
      </c>
      <c r="B70" s="720" t="s">
        <v>5844</v>
      </c>
      <c r="C70" s="721">
        <v>0.0</v>
      </c>
    </row>
    <row r="71">
      <c r="A71" s="719">
        <v>4847953.0</v>
      </c>
      <c r="B71" s="720" t="s">
        <v>5845</v>
      </c>
      <c r="C71" s="721">
        <v>108148.44</v>
      </c>
    </row>
    <row r="72">
      <c r="A72" s="719">
        <v>4571776.0</v>
      </c>
      <c r="B72" s="720" t="s">
        <v>5846</v>
      </c>
      <c r="C72" s="721">
        <v>0.0</v>
      </c>
    </row>
    <row r="73">
      <c r="A73" s="719">
        <v>4425564.0</v>
      </c>
      <c r="B73" s="720" t="s">
        <v>5847</v>
      </c>
      <c r="C73" s="721">
        <v>0.0</v>
      </c>
    </row>
    <row r="74">
      <c r="A74" s="719">
        <v>4548330.0</v>
      </c>
      <c r="B74" s="720" t="s">
        <v>5848</v>
      </c>
      <c r="C74" s="721">
        <v>0.0</v>
      </c>
    </row>
    <row r="75">
      <c r="A75" s="719">
        <v>417444.0</v>
      </c>
      <c r="B75" s="720" t="s">
        <v>5849</v>
      </c>
      <c r="C75" s="721">
        <v>1547.29</v>
      </c>
    </row>
    <row r="76">
      <c r="A76" s="719">
        <v>515215.0</v>
      </c>
      <c r="B76" s="720" t="s">
        <v>5850</v>
      </c>
      <c r="C76" s="721">
        <v>0.0</v>
      </c>
    </row>
    <row r="77">
      <c r="A77" s="719">
        <v>4750693.0</v>
      </c>
      <c r="B77" s="720" t="s">
        <v>5851</v>
      </c>
      <c r="C77" s="721">
        <v>0.0</v>
      </c>
    </row>
    <row r="78">
      <c r="A78" s="719">
        <v>4680314.0</v>
      </c>
      <c r="B78" s="720" t="s">
        <v>5852</v>
      </c>
      <c r="C78" s="721">
        <v>0.0</v>
      </c>
    </row>
    <row r="79">
      <c r="A79" s="719">
        <v>5900668.0</v>
      </c>
      <c r="B79" s="720" t="s">
        <v>5853</v>
      </c>
      <c r="C79" s="721">
        <v>0.0</v>
      </c>
    </row>
    <row r="80">
      <c r="A80" s="719">
        <v>4859015.0</v>
      </c>
      <c r="B80" s="720" t="s">
        <v>5854</v>
      </c>
      <c r="C80" s="721">
        <v>0.0</v>
      </c>
    </row>
    <row r="81">
      <c r="A81" s="719">
        <v>4458091.0</v>
      </c>
      <c r="B81" s="720" t="s">
        <v>5855</v>
      </c>
      <c r="C81" s="721">
        <v>0.0</v>
      </c>
    </row>
    <row r="82">
      <c r="A82" s="719">
        <v>5947531.0</v>
      </c>
      <c r="B82" s="720" t="s">
        <v>5856</v>
      </c>
      <c r="C82" s="721">
        <v>0.0</v>
      </c>
    </row>
    <row r="83">
      <c r="A83" s="719">
        <v>5577.0</v>
      </c>
      <c r="B83" s="720" t="s">
        <v>5857</v>
      </c>
      <c r="C83" s="721">
        <v>0.0</v>
      </c>
    </row>
    <row r="84">
      <c r="A84" s="719">
        <v>9009694.0</v>
      </c>
      <c r="B84" s="720" t="s">
        <v>5858</v>
      </c>
      <c r="C84" s="721">
        <v>0.0</v>
      </c>
    </row>
    <row r="85">
      <c r="A85" s="719">
        <v>6582735.0</v>
      </c>
      <c r="B85" s="720" t="s">
        <v>5829</v>
      </c>
      <c r="C85" s="721">
        <v>94655.65</v>
      </c>
    </row>
    <row r="86">
      <c r="A86" s="719">
        <v>3714503.0</v>
      </c>
      <c r="B86" s="720" t="s">
        <v>5859</v>
      </c>
      <c r="C86" s="721">
        <v>0.0</v>
      </c>
    </row>
    <row r="87">
      <c r="A87" s="719">
        <v>3214407.0</v>
      </c>
      <c r="B87" s="720" t="s">
        <v>5860</v>
      </c>
      <c r="C87" s="721">
        <v>0.0</v>
      </c>
    </row>
    <row r="88">
      <c r="A88" s="719">
        <v>4085020.0</v>
      </c>
      <c r="B88" s="720" t="s">
        <v>5861</v>
      </c>
      <c r="C88" s="721">
        <v>3479.5</v>
      </c>
    </row>
    <row r="89">
      <c r="A89" s="719">
        <v>8993002.0</v>
      </c>
      <c r="B89" s="720" t="s">
        <v>5862</v>
      </c>
      <c r="C89" s="721">
        <v>0.0</v>
      </c>
    </row>
    <row r="90">
      <c r="A90" s="719">
        <v>4452023.0</v>
      </c>
      <c r="B90" s="720" t="s">
        <v>5863</v>
      </c>
      <c r="C90" s="721">
        <v>120471.54</v>
      </c>
    </row>
    <row r="91">
      <c r="A91" s="719">
        <v>5663320.0</v>
      </c>
      <c r="B91" s="720" t="s">
        <v>5815</v>
      </c>
      <c r="C91" s="721">
        <v>0.0</v>
      </c>
    </row>
    <row r="92">
      <c r="A92" s="719">
        <v>5171052.0</v>
      </c>
      <c r="B92" s="720" t="s">
        <v>5864</v>
      </c>
      <c r="C92" s="721">
        <v>83207.87</v>
      </c>
    </row>
    <row r="93">
      <c r="A93" s="719">
        <v>4442405.0</v>
      </c>
      <c r="B93" s="720" t="s">
        <v>5865</v>
      </c>
      <c r="C93" s="721">
        <v>0.14</v>
      </c>
    </row>
    <row r="94">
      <c r="A94" s="719">
        <v>4468606.0</v>
      </c>
      <c r="B94" s="720" t="s">
        <v>5814</v>
      </c>
      <c r="C94" s="721">
        <v>0.0</v>
      </c>
    </row>
    <row r="95">
      <c r="A95" s="719">
        <v>3679808.0</v>
      </c>
      <c r="B95" s="720" t="s">
        <v>5866</v>
      </c>
      <c r="C95" s="721">
        <v>0.0</v>
      </c>
    </row>
    <row r="96">
      <c r="A96" s="719">
        <v>6096787.0</v>
      </c>
      <c r="B96" s="720" t="s">
        <v>5867</v>
      </c>
      <c r="C96" s="721">
        <v>0.0</v>
      </c>
    </row>
    <row r="97">
      <c r="A97" s="719">
        <v>2089993.0</v>
      </c>
      <c r="B97" s="720" t="s">
        <v>5868</v>
      </c>
      <c r="C97" s="721">
        <v>0.0</v>
      </c>
    </row>
    <row r="98">
      <c r="A98" s="719">
        <v>4582050.0</v>
      </c>
      <c r="B98" s="720" t="s">
        <v>5869</v>
      </c>
      <c r="C98" s="721">
        <v>0.0</v>
      </c>
    </row>
    <row r="99">
      <c r="A99" s="719">
        <v>5080319.0</v>
      </c>
      <c r="B99" s="720" t="s">
        <v>5870</v>
      </c>
      <c r="C99" s="721">
        <v>0.0</v>
      </c>
    </row>
    <row r="100">
      <c r="A100" s="719">
        <v>4396977.0</v>
      </c>
      <c r="B100" s="720" t="s">
        <v>5871</v>
      </c>
      <c r="C100" s="721">
        <v>0.0</v>
      </c>
    </row>
    <row r="101">
      <c r="A101" s="719">
        <v>552896.0</v>
      </c>
      <c r="B101" s="720" t="s">
        <v>5872</v>
      </c>
      <c r="C101" s="721">
        <v>166426.21</v>
      </c>
    </row>
    <row r="102">
      <c r="A102" s="719">
        <v>8419053.0</v>
      </c>
      <c r="B102" s="720" t="s">
        <v>5873</v>
      </c>
      <c r="C102" s="721">
        <v>0.0</v>
      </c>
    </row>
    <row r="103">
      <c r="A103" s="719">
        <v>5702220.0</v>
      </c>
      <c r="B103" s="720" t="s">
        <v>5874</v>
      </c>
      <c r="C103" s="721">
        <v>18071.75</v>
      </c>
    </row>
    <row r="104">
      <c r="A104" s="719">
        <v>4304013.0</v>
      </c>
      <c r="B104" s="720" t="s">
        <v>5875</v>
      </c>
      <c r="C104" s="721">
        <v>4949.88</v>
      </c>
    </row>
    <row r="105">
      <c r="A105" s="719">
        <v>9274386.0</v>
      </c>
      <c r="B105" s="720" t="s">
        <v>5876</v>
      </c>
      <c r="C105" s="721">
        <v>0.0</v>
      </c>
    </row>
    <row r="106">
      <c r="A106" s="719">
        <v>4655754.0</v>
      </c>
      <c r="B106" s="720" t="s">
        <v>5877</v>
      </c>
      <c r="C106" s="721">
        <v>0.0</v>
      </c>
    </row>
    <row r="107">
      <c r="A107" s="719">
        <v>6456590.0</v>
      </c>
      <c r="B107" s="720" t="s">
        <v>5878</v>
      </c>
      <c r="C107" s="721">
        <v>1.05</v>
      </c>
    </row>
    <row r="108">
      <c r="A108" s="719">
        <v>6199853.0</v>
      </c>
      <c r="B108" s="720" t="s">
        <v>5879</v>
      </c>
      <c r="C108" s="721">
        <v>0.0</v>
      </c>
    </row>
    <row r="109">
      <c r="A109" s="719">
        <v>2523005.0</v>
      </c>
      <c r="B109" s="720" t="s">
        <v>5880</v>
      </c>
      <c r="C109" s="721">
        <v>0.0</v>
      </c>
    </row>
    <row r="110">
      <c r="A110" s="719">
        <v>8688629.0</v>
      </c>
      <c r="B110" s="720" t="s">
        <v>5881</v>
      </c>
      <c r="C110" s="721">
        <v>0.0</v>
      </c>
    </row>
    <row r="111">
      <c r="A111" s="719">
        <v>4622255.0</v>
      </c>
      <c r="B111" s="720" t="s">
        <v>5882</v>
      </c>
      <c r="C111" s="721">
        <v>0.0</v>
      </c>
    </row>
    <row r="112">
      <c r="A112" s="719">
        <v>2476582.0</v>
      </c>
      <c r="B112" s="720" t="s">
        <v>5883</v>
      </c>
      <c r="C112" s="721">
        <v>0.0</v>
      </c>
    </row>
    <row r="113">
      <c r="A113" s="719">
        <v>3428496.0</v>
      </c>
      <c r="B113" s="720" t="s">
        <v>5884</v>
      </c>
      <c r="C113" s="721">
        <v>0.0</v>
      </c>
    </row>
    <row r="114">
      <c r="A114" s="719">
        <v>7393141.0</v>
      </c>
      <c r="B114" s="720" t="s">
        <v>5885</v>
      </c>
      <c r="C114" s="721">
        <v>0.0</v>
      </c>
    </row>
    <row r="115">
      <c r="A115" s="719">
        <v>4084071.0</v>
      </c>
      <c r="B115" s="720" t="s">
        <v>5886</v>
      </c>
      <c r="C115" s="721">
        <v>0.0</v>
      </c>
    </row>
    <row r="116">
      <c r="A116" s="719">
        <v>7514118.0</v>
      </c>
      <c r="B116" s="720" t="s">
        <v>5887</v>
      </c>
      <c r="C116" s="721">
        <v>0.0</v>
      </c>
    </row>
    <row r="117">
      <c r="A117" s="719">
        <v>9009128.0</v>
      </c>
      <c r="B117" s="720" t="s">
        <v>5888</v>
      </c>
      <c r="C117" s="721">
        <v>0.0</v>
      </c>
    </row>
    <row r="118">
      <c r="A118" s="719">
        <v>3500160.0</v>
      </c>
      <c r="B118" s="720" t="s">
        <v>5889</v>
      </c>
      <c r="C118" s="721">
        <v>911832.91</v>
      </c>
    </row>
    <row r="119">
      <c r="A119" s="719">
        <v>2160689.0</v>
      </c>
      <c r="B119" s="720" t="s">
        <v>5890</v>
      </c>
      <c r="C119" s="721">
        <v>45079.69</v>
      </c>
    </row>
    <row r="120">
      <c r="A120" s="719">
        <v>3658320.0</v>
      </c>
      <c r="B120" s="720" t="s">
        <v>5891</v>
      </c>
      <c r="C120" s="721">
        <v>0.0</v>
      </c>
    </row>
    <row r="121">
      <c r="A121" s="719">
        <v>3924234.0</v>
      </c>
      <c r="B121" s="720" t="s">
        <v>5251</v>
      </c>
      <c r="C121" s="721">
        <v>0.0</v>
      </c>
    </row>
    <row r="122">
      <c r="A122" s="719">
        <v>3025955.0</v>
      </c>
      <c r="B122" s="720" t="s">
        <v>5892</v>
      </c>
      <c r="C122" s="721">
        <v>26046.13</v>
      </c>
    </row>
    <row r="123">
      <c r="A123" s="719">
        <v>4478774.0</v>
      </c>
      <c r="B123" s="720" t="s">
        <v>5893</v>
      </c>
      <c r="C123" s="721">
        <v>0.0</v>
      </c>
    </row>
    <row r="124">
      <c r="A124" s="719">
        <v>2673476.0</v>
      </c>
      <c r="B124" s="720" t="s">
        <v>5894</v>
      </c>
      <c r="C124" s="721">
        <v>0.14</v>
      </c>
    </row>
    <row r="125">
      <c r="A125" s="719">
        <v>3102597.0</v>
      </c>
      <c r="B125" s="720" t="s">
        <v>5895</v>
      </c>
      <c r="C125" s="721">
        <v>0.0</v>
      </c>
    </row>
    <row r="126">
      <c r="A126" s="719">
        <v>9145079.0</v>
      </c>
      <c r="B126" s="720" t="s">
        <v>5896</v>
      </c>
      <c r="C126" s="721">
        <v>2696.17</v>
      </c>
    </row>
    <row r="127">
      <c r="A127" s="719">
        <v>4924154.0</v>
      </c>
      <c r="B127" s="720" t="s">
        <v>5897</v>
      </c>
      <c r="C127" s="721">
        <v>56230.48</v>
      </c>
    </row>
    <row r="128">
      <c r="A128" s="719">
        <v>4064668.0</v>
      </c>
      <c r="B128" s="720" t="s">
        <v>5898</v>
      </c>
      <c r="C128" s="721">
        <v>90109.59</v>
      </c>
    </row>
    <row r="129">
      <c r="A129" s="719">
        <v>4461684.0</v>
      </c>
      <c r="B129" s="720" t="s">
        <v>5899</v>
      </c>
      <c r="C129" s="721">
        <v>0.0</v>
      </c>
    </row>
    <row r="130">
      <c r="A130" s="719">
        <v>5620188.0</v>
      </c>
      <c r="B130" s="720" t="s">
        <v>5900</v>
      </c>
      <c r="C130" s="721">
        <v>0.0</v>
      </c>
    </row>
    <row r="131">
      <c r="A131" s="719">
        <v>4848036.0</v>
      </c>
      <c r="B131" s="720" t="s">
        <v>5901</v>
      </c>
      <c r="C131" s="721">
        <v>0.0</v>
      </c>
    </row>
    <row r="132">
      <c r="A132" s="719">
        <v>8521711.0</v>
      </c>
      <c r="B132" s="720" t="s">
        <v>5902</v>
      </c>
      <c r="C132" s="721">
        <v>0.0</v>
      </c>
    </row>
    <row r="133">
      <c r="A133" s="719">
        <v>8765907.0</v>
      </c>
      <c r="B133" s="720" t="s">
        <v>5903</v>
      </c>
      <c r="C133" s="721">
        <v>0.0</v>
      </c>
    </row>
    <row r="134">
      <c r="A134" s="719">
        <v>4422652.0</v>
      </c>
      <c r="B134" s="720" t="s">
        <v>5904</v>
      </c>
      <c r="C134" s="721">
        <v>0.0</v>
      </c>
    </row>
    <row r="135">
      <c r="A135" s="719">
        <v>5613795.0</v>
      </c>
      <c r="B135" s="720" t="s">
        <v>5905</v>
      </c>
      <c r="C135" s="721">
        <v>0.0</v>
      </c>
    </row>
    <row r="136">
      <c r="A136" s="719">
        <v>2503816.0</v>
      </c>
      <c r="B136" s="720" t="s">
        <v>5852</v>
      </c>
      <c r="C136" s="721">
        <v>21695.75</v>
      </c>
    </row>
    <row r="137">
      <c r="A137" s="719">
        <v>4929433.0</v>
      </c>
      <c r="B137" s="720" t="s">
        <v>5906</v>
      </c>
      <c r="C137" s="721">
        <v>0.0</v>
      </c>
    </row>
    <row r="138">
      <c r="A138" s="719">
        <v>4001766.0</v>
      </c>
      <c r="B138" s="720" t="s">
        <v>5907</v>
      </c>
      <c r="C138" s="721">
        <v>7.63</v>
      </c>
    </row>
    <row r="139">
      <c r="A139" s="719">
        <v>7738705.0</v>
      </c>
      <c r="B139" s="720" t="s">
        <v>5908</v>
      </c>
      <c r="C139" s="721">
        <v>0.0</v>
      </c>
    </row>
    <row r="140">
      <c r="A140" s="719">
        <v>7263623.0</v>
      </c>
      <c r="B140" s="720" t="s">
        <v>5909</v>
      </c>
      <c r="C140" s="721">
        <v>0.0</v>
      </c>
    </row>
    <row r="141">
      <c r="A141" s="719">
        <v>8203715.0</v>
      </c>
      <c r="B141" s="720" t="s">
        <v>5910</v>
      </c>
      <c r="C141" s="721">
        <v>0.0</v>
      </c>
    </row>
    <row r="142">
      <c r="A142" s="719">
        <v>3029846.0</v>
      </c>
      <c r="B142" s="720" t="s">
        <v>5911</v>
      </c>
      <c r="C142" s="721">
        <v>1291.66</v>
      </c>
    </row>
    <row r="143">
      <c r="A143" s="719">
        <v>7519154.0</v>
      </c>
      <c r="B143" s="720" t="s">
        <v>5912</v>
      </c>
      <c r="C143" s="721">
        <v>0.0</v>
      </c>
    </row>
    <row r="144">
      <c r="A144" s="719">
        <v>4588112.0</v>
      </c>
      <c r="B144" s="720" t="s">
        <v>5913</v>
      </c>
      <c r="C144" s="721">
        <v>467630.55</v>
      </c>
    </row>
    <row r="145">
      <c r="A145" s="719">
        <v>4785856.0</v>
      </c>
      <c r="B145" s="720" t="s">
        <v>5914</v>
      </c>
      <c r="C145" s="721">
        <v>0.0</v>
      </c>
    </row>
    <row r="146">
      <c r="A146" s="719">
        <v>3581528.0</v>
      </c>
      <c r="B146" s="720" t="s">
        <v>5915</v>
      </c>
      <c r="C146" s="721">
        <v>352930.19</v>
      </c>
    </row>
    <row r="147">
      <c r="A147" s="719">
        <v>3768368.0</v>
      </c>
      <c r="B147" s="720" t="s">
        <v>5916</v>
      </c>
      <c r="C147" s="721">
        <v>0.0</v>
      </c>
    </row>
    <row r="148">
      <c r="A148" s="719">
        <v>3221916.0</v>
      </c>
      <c r="B148" s="720" t="s">
        <v>5917</v>
      </c>
      <c r="C148" s="721">
        <v>0.0</v>
      </c>
    </row>
    <row r="149">
      <c r="A149" s="719">
        <v>2358079.0</v>
      </c>
      <c r="B149" s="720" t="s">
        <v>5918</v>
      </c>
      <c r="C149" s="721">
        <v>0.0</v>
      </c>
    </row>
    <row r="150">
      <c r="A150" s="719">
        <v>4847801.0</v>
      </c>
      <c r="B150" s="720" t="s">
        <v>5919</v>
      </c>
      <c r="C150" s="721">
        <v>0.0</v>
      </c>
    </row>
    <row r="151">
      <c r="A151" s="719">
        <v>4926548.0</v>
      </c>
      <c r="B151" s="720" t="s">
        <v>5920</v>
      </c>
      <c r="C151" s="721">
        <v>0.0</v>
      </c>
    </row>
    <row r="152">
      <c r="A152" s="719">
        <v>188081.0</v>
      </c>
      <c r="B152" s="720" t="s">
        <v>5921</v>
      </c>
      <c r="C152" s="721">
        <v>0.0</v>
      </c>
    </row>
    <row r="153">
      <c r="A153" s="719">
        <v>7273700.0</v>
      </c>
      <c r="B153" s="720" t="s">
        <v>5922</v>
      </c>
      <c r="C153" s="721">
        <v>0.0</v>
      </c>
    </row>
    <row r="154">
      <c r="A154" s="719">
        <v>2257037.0</v>
      </c>
      <c r="B154" s="720" t="s">
        <v>5811</v>
      </c>
      <c r="C154" s="721">
        <v>0.0</v>
      </c>
    </row>
    <row r="155">
      <c r="A155" s="719">
        <v>2834519.0</v>
      </c>
      <c r="B155" s="720" t="s">
        <v>5923</v>
      </c>
      <c r="C155" s="721">
        <v>66.14</v>
      </c>
    </row>
    <row r="156">
      <c r="A156" s="719">
        <v>8698050.0</v>
      </c>
      <c r="B156" s="720" t="s">
        <v>5924</v>
      </c>
      <c r="C156" s="721">
        <v>0.0</v>
      </c>
    </row>
    <row r="157">
      <c r="A157" s="719">
        <v>2897612.0</v>
      </c>
      <c r="B157" s="720" t="s">
        <v>5925</v>
      </c>
      <c r="C157" s="721">
        <v>966.74</v>
      </c>
    </row>
    <row r="158">
      <c r="A158" s="719">
        <v>7519150.0</v>
      </c>
      <c r="B158" s="720" t="s">
        <v>5814</v>
      </c>
      <c r="C158" s="721">
        <v>0.0</v>
      </c>
    </row>
    <row r="159">
      <c r="A159" s="719">
        <v>6519491.0</v>
      </c>
      <c r="B159" s="720" t="s">
        <v>5926</v>
      </c>
      <c r="C159" s="721">
        <v>0.0</v>
      </c>
    </row>
    <row r="160">
      <c r="A160" s="719">
        <v>6866947.0</v>
      </c>
      <c r="B160" s="720" t="s">
        <v>5927</v>
      </c>
      <c r="C160" s="721">
        <v>0.0</v>
      </c>
    </row>
    <row r="161">
      <c r="A161" s="719">
        <v>2602612.0</v>
      </c>
      <c r="B161" s="720" t="s">
        <v>5928</v>
      </c>
      <c r="C161" s="721">
        <v>0.0</v>
      </c>
    </row>
    <row r="162">
      <c r="A162" s="719">
        <v>4696943.0</v>
      </c>
      <c r="B162" s="720" t="s">
        <v>5929</v>
      </c>
      <c r="C162" s="721">
        <v>0.0</v>
      </c>
    </row>
    <row r="163">
      <c r="A163" s="719">
        <v>4553905.0</v>
      </c>
      <c r="B163" s="720" t="s">
        <v>5930</v>
      </c>
      <c r="C163" s="721">
        <v>0.0</v>
      </c>
    </row>
    <row r="164">
      <c r="A164" s="719">
        <v>3281393.0</v>
      </c>
      <c r="B164" s="720" t="s">
        <v>5931</v>
      </c>
      <c r="C164" s="721">
        <v>0.0</v>
      </c>
    </row>
    <row r="165">
      <c r="A165" s="719">
        <v>7048589.0</v>
      </c>
      <c r="B165" s="720" t="s">
        <v>5932</v>
      </c>
      <c r="C165" s="721">
        <v>0.0</v>
      </c>
    </row>
    <row r="166">
      <c r="A166" s="719">
        <v>8446035.0</v>
      </c>
      <c r="B166" s="720" t="s">
        <v>5933</v>
      </c>
      <c r="C166" s="721">
        <v>0.0</v>
      </c>
    </row>
    <row r="167">
      <c r="A167" s="719">
        <v>6592638.0</v>
      </c>
      <c r="B167" s="720" t="s">
        <v>5934</v>
      </c>
      <c r="C167" s="721">
        <v>86731.72</v>
      </c>
    </row>
    <row r="168">
      <c r="A168" s="719">
        <v>7032894.0</v>
      </c>
      <c r="B168" s="720" t="s">
        <v>5814</v>
      </c>
      <c r="C168" s="721">
        <v>34624.06</v>
      </c>
    </row>
    <row r="169">
      <c r="A169" s="719">
        <v>4402972.0</v>
      </c>
      <c r="B169" s="720" t="s">
        <v>5935</v>
      </c>
      <c r="C169" s="721">
        <v>0.0</v>
      </c>
    </row>
    <row r="170">
      <c r="A170" s="719">
        <v>7605641.0</v>
      </c>
      <c r="B170" s="720" t="s">
        <v>5887</v>
      </c>
      <c r="C170" s="721">
        <v>0.0</v>
      </c>
    </row>
    <row r="171">
      <c r="A171" s="719">
        <v>4600625.0</v>
      </c>
      <c r="B171" s="720" t="s">
        <v>5936</v>
      </c>
      <c r="C171" s="721">
        <v>0.0</v>
      </c>
    </row>
    <row r="172">
      <c r="A172" s="719">
        <v>4798641.0</v>
      </c>
      <c r="B172" s="720" t="s">
        <v>5937</v>
      </c>
      <c r="C172" s="721">
        <v>0.0</v>
      </c>
    </row>
    <row r="173">
      <c r="A173" s="719">
        <v>5581002.0</v>
      </c>
      <c r="B173" s="720" t="s">
        <v>5897</v>
      </c>
      <c r="C173" s="721">
        <v>0.0</v>
      </c>
    </row>
    <row r="174">
      <c r="A174" s="719">
        <v>7772052.0</v>
      </c>
      <c r="B174" s="720" t="s">
        <v>5938</v>
      </c>
      <c r="C174" s="721">
        <v>0.0</v>
      </c>
    </row>
    <row r="175">
      <c r="A175" s="719">
        <v>394871.0</v>
      </c>
      <c r="B175" s="720" t="s">
        <v>5939</v>
      </c>
      <c r="C175" s="721">
        <v>0.0</v>
      </c>
    </row>
    <row r="176">
      <c r="A176" s="719">
        <v>9020656.0</v>
      </c>
      <c r="B176" s="720" t="s">
        <v>5940</v>
      </c>
      <c r="C176" s="721">
        <v>0.0</v>
      </c>
    </row>
    <row r="177">
      <c r="A177" s="719">
        <v>7012555.0</v>
      </c>
      <c r="B177" s="720" t="s">
        <v>5912</v>
      </c>
      <c r="C177" s="721">
        <v>0.0</v>
      </c>
    </row>
    <row r="178">
      <c r="A178" s="719">
        <v>4587723.0</v>
      </c>
      <c r="B178" s="720" t="s">
        <v>5916</v>
      </c>
      <c r="C178" s="721">
        <v>0.0</v>
      </c>
    </row>
    <row r="179">
      <c r="A179" s="719">
        <v>260123.0</v>
      </c>
      <c r="B179" s="720" t="s">
        <v>5941</v>
      </c>
      <c r="C179" s="721">
        <v>0.0</v>
      </c>
    </row>
    <row r="180">
      <c r="A180" s="719">
        <v>218909.0</v>
      </c>
      <c r="B180" s="720" t="s">
        <v>5942</v>
      </c>
      <c r="C180" s="721">
        <v>0.0</v>
      </c>
    </row>
    <row r="181">
      <c r="A181" s="719">
        <v>8039639.0</v>
      </c>
      <c r="B181" s="720" t="s">
        <v>5943</v>
      </c>
      <c r="C181" s="721">
        <v>0.0</v>
      </c>
    </row>
    <row r="182">
      <c r="A182" s="719">
        <v>5958737.0</v>
      </c>
      <c r="B182" s="720" t="s">
        <v>5944</v>
      </c>
      <c r="C182" s="721">
        <v>0.0</v>
      </c>
    </row>
    <row r="183">
      <c r="A183" s="719">
        <v>5182986.0</v>
      </c>
      <c r="B183" s="720" t="s">
        <v>5945</v>
      </c>
      <c r="C183" s="721">
        <v>0.0</v>
      </c>
    </row>
    <row r="184">
      <c r="A184" s="719">
        <v>396107.0</v>
      </c>
      <c r="B184" s="720" t="s">
        <v>5946</v>
      </c>
      <c r="C184" s="721">
        <v>66597.53</v>
      </c>
    </row>
    <row r="185">
      <c r="A185" s="719">
        <v>4648767.0</v>
      </c>
      <c r="B185" s="720" t="s">
        <v>5947</v>
      </c>
      <c r="C185" s="721">
        <v>0.0</v>
      </c>
    </row>
    <row r="186">
      <c r="A186" s="719">
        <v>2536076.0</v>
      </c>
      <c r="B186" s="720" t="s">
        <v>5948</v>
      </c>
      <c r="C186" s="721">
        <v>0.0</v>
      </c>
    </row>
    <row r="187">
      <c r="A187" s="719">
        <v>2009210.0</v>
      </c>
      <c r="B187" s="720" t="s">
        <v>5949</v>
      </c>
      <c r="C187" s="721">
        <v>189014.06</v>
      </c>
    </row>
    <row r="188">
      <c r="A188" s="719">
        <v>2284049.0</v>
      </c>
      <c r="B188" s="720" t="s">
        <v>5950</v>
      </c>
      <c r="C188" s="721">
        <v>5119.07</v>
      </c>
    </row>
    <row r="189">
      <c r="A189" s="719">
        <v>3353688.0</v>
      </c>
      <c r="B189" s="720" t="s">
        <v>5951</v>
      </c>
      <c r="C189" s="721">
        <v>0.0</v>
      </c>
    </row>
    <row r="190">
      <c r="A190" s="719">
        <v>5146477.0</v>
      </c>
      <c r="B190" s="720" t="s">
        <v>5952</v>
      </c>
      <c r="C190" s="721">
        <v>23483.57</v>
      </c>
    </row>
    <row r="191">
      <c r="A191" s="719">
        <v>4695581.0</v>
      </c>
      <c r="B191" s="720" t="s">
        <v>5953</v>
      </c>
      <c r="C191" s="721">
        <v>0.0</v>
      </c>
    </row>
    <row r="192">
      <c r="A192" s="719">
        <v>4695301.0</v>
      </c>
      <c r="B192" s="720" t="s">
        <v>5954</v>
      </c>
      <c r="C192" s="721">
        <v>0.0</v>
      </c>
    </row>
    <row r="193">
      <c r="A193" s="719">
        <v>4556454.0</v>
      </c>
      <c r="B193" s="720" t="s">
        <v>5955</v>
      </c>
      <c r="C193" s="721">
        <v>0.0</v>
      </c>
    </row>
    <row r="194">
      <c r="A194" s="719">
        <v>8089465.0</v>
      </c>
      <c r="B194" s="720" t="s">
        <v>5956</v>
      </c>
      <c r="C194" s="721">
        <v>0.0</v>
      </c>
    </row>
    <row r="195">
      <c r="A195" s="719">
        <v>96891.0</v>
      </c>
      <c r="B195" s="720" t="s">
        <v>5814</v>
      </c>
      <c r="C195" s="721">
        <v>0.0</v>
      </c>
    </row>
    <row r="196">
      <c r="A196" s="719">
        <v>3403198.0</v>
      </c>
      <c r="B196" s="720" t="s">
        <v>5957</v>
      </c>
      <c r="C196" s="721">
        <v>0.0</v>
      </c>
    </row>
    <row r="197">
      <c r="A197" s="719">
        <v>5975647.0</v>
      </c>
      <c r="B197" s="720" t="s">
        <v>5958</v>
      </c>
      <c r="C197" s="721">
        <v>0.0</v>
      </c>
    </row>
    <row r="198">
      <c r="A198" s="719">
        <v>4367434.0</v>
      </c>
      <c r="B198" s="720" t="s">
        <v>5959</v>
      </c>
      <c r="C198" s="721">
        <v>0.0</v>
      </c>
    </row>
    <row r="199">
      <c r="A199" s="719">
        <v>7988957.0</v>
      </c>
      <c r="B199" s="720" t="s">
        <v>5960</v>
      </c>
      <c r="C199" s="721">
        <v>0.0</v>
      </c>
    </row>
    <row r="200">
      <c r="A200" s="719">
        <v>2204868.0</v>
      </c>
      <c r="B200" s="720" t="s">
        <v>5961</v>
      </c>
      <c r="C200" s="721">
        <v>0.0</v>
      </c>
    </row>
    <row r="201">
      <c r="A201" s="719">
        <v>4679169.0</v>
      </c>
      <c r="B201" s="720" t="s">
        <v>5783</v>
      </c>
      <c r="C201" s="721">
        <v>0.0</v>
      </c>
    </row>
    <row r="202">
      <c r="A202" s="719">
        <v>2004579.0</v>
      </c>
      <c r="B202" s="720" t="s">
        <v>5909</v>
      </c>
      <c r="C202" s="721">
        <v>21025.81</v>
      </c>
    </row>
    <row r="203">
      <c r="A203" s="719">
        <v>6675462.0</v>
      </c>
      <c r="B203" s="720" t="s">
        <v>5962</v>
      </c>
      <c r="C203" s="721">
        <v>0.0</v>
      </c>
    </row>
    <row r="204">
      <c r="A204" s="719">
        <v>4441469.0</v>
      </c>
      <c r="B204" s="720" t="s">
        <v>5963</v>
      </c>
      <c r="C204" s="721">
        <v>0.0</v>
      </c>
    </row>
    <row r="205">
      <c r="A205" s="719">
        <v>4460007.0</v>
      </c>
      <c r="B205" s="720" t="s">
        <v>5964</v>
      </c>
      <c r="C205" s="721">
        <v>0.0</v>
      </c>
    </row>
    <row r="206">
      <c r="A206" s="719">
        <v>6000381.0</v>
      </c>
      <c r="B206" s="720" t="s">
        <v>5965</v>
      </c>
      <c r="C206" s="721">
        <v>0.0</v>
      </c>
    </row>
    <row r="207">
      <c r="A207" s="719">
        <v>7046433.0</v>
      </c>
      <c r="B207" s="720" t="s">
        <v>5834</v>
      </c>
      <c r="C207" s="721">
        <v>0.0</v>
      </c>
    </row>
    <row r="208">
      <c r="A208" s="719">
        <v>5635853.0</v>
      </c>
      <c r="B208" s="720" t="s">
        <v>5966</v>
      </c>
      <c r="C208" s="721">
        <v>0.0</v>
      </c>
    </row>
    <row r="209">
      <c r="A209" s="719">
        <v>3360893.0</v>
      </c>
      <c r="B209" s="720" t="s">
        <v>5967</v>
      </c>
      <c r="C209" s="721">
        <v>0.0</v>
      </c>
    </row>
    <row r="210">
      <c r="A210" s="719">
        <v>508722.0</v>
      </c>
      <c r="B210" s="720" t="s">
        <v>5968</v>
      </c>
      <c r="C210" s="721">
        <v>0.0</v>
      </c>
    </row>
    <row r="211">
      <c r="A211" s="719">
        <v>3412436.0</v>
      </c>
      <c r="B211" s="720" t="s">
        <v>5969</v>
      </c>
      <c r="C211" s="721">
        <v>0.0</v>
      </c>
    </row>
    <row r="212">
      <c r="A212" s="719">
        <v>5183783.0</v>
      </c>
      <c r="B212" s="720" t="s">
        <v>5970</v>
      </c>
      <c r="C212" s="721">
        <v>0.0</v>
      </c>
    </row>
    <row r="213">
      <c r="A213" s="719">
        <v>6065019.0</v>
      </c>
      <c r="B213" s="720" t="s">
        <v>5971</v>
      </c>
      <c r="C213" s="721">
        <v>0.0</v>
      </c>
    </row>
    <row r="214">
      <c r="A214" s="719">
        <v>2218849.0</v>
      </c>
      <c r="B214" s="720" t="s">
        <v>5972</v>
      </c>
      <c r="C214" s="721">
        <v>0.0</v>
      </c>
    </row>
    <row r="215">
      <c r="A215" s="719">
        <v>2049496.0</v>
      </c>
      <c r="B215" s="720" t="s">
        <v>5973</v>
      </c>
      <c r="C215" s="721">
        <v>32017.73</v>
      </c>
    </row>
    <row r="216">
      <c r="A216" s="719">
        <v>2545354.0</v>
      </c>
      <c r="B216" s="720" t="s">
        <v>5974</v>
      </c>
      <c r="C216" s="721">
        <v>0.0</v>
      </c>
    </row>
    <row r="217">
      <c r="A217" s="719">
        <v>9268978.0</v>
      </c>
      <c r="B217" s="720" t="s">
        <v>5975</v>
      </c>
      <c r="C217" s="721">
        <v>0.0</v>
      </c>
    </row>
    <row r="218">
      <c r="A218" s="719">
        <v>7998263.0</v>
      </c>
      <c r="B218" s="720" t="s">
        <v>5976</v>
      </c>
      <c r="C218" s="721">
        <v>0.0</v>
      </c>
    </row>
    <row r="219">
      <c r="A219" s="719">
        <v>4879786.0</v>
      </c>
      <c r="B219" s="720" t="s">
        <v>5977</v>
      </c>
      <c r="C219" s="721">
        <v>0.0</v>
      </c>
    </row>
    <row r="220">
      <c r="A220" s="719">
        <v>581733.0</v>
      </c>
      <c r="B220" s="720" t="s">
        <v>5956</v>
      </c>
      <c r="C220" s="721">
        <v>0.0</v>
      </c>
    </row>
    <row r="221">
      <c r="A221" s="719">
        <v>4848604.0</v>
      </c>
      <c r="B221" s="720" t="s">
        <v>5978</v>
      </c>
      <c r="C221" s="721">
        <v>0.0</v>
      </c>
    </row>
    <row r="222">
      <c r="A222" s="719">
        <v>8461167.0</v>
      </c>
      <c r="B222" s="720" t="s">
        <v>5979</v>
      </c>
      <c r="C222" s="721">
        <v>0.0</v>
      </c>
    </row>
    <row r="223">
      <c r="A223" s="719">
        <v>2866620.0</v>
      </c>
      <c r="B223" s="720" t="s">
        <v>5980</v>
      </c>
      <c r="C223" s="721">
        <v>0.0</v>
      </c>
    </row>
    <row r="224">
      <c r="A224" s="719">
        <v>6604192.0</v>
      </c>
      <c r="B224" s="720" t="s">
        <v>5981</v>
      </c>
      <c r="C224" s="721">
        <v>0.0</v>
      </c>
    </row>
    <row r="225">
      <c r="A225" s="719">
        <v>2566765.0</v>
      </c>
      <c r="B225" s="720" t="s">
        <v>5982</v>
      </c>
      <c r="C225" s="721">
        <v>0.0</v>
      </c>
    </row>
    <row r="226">
      <c r="A226" s="719">
        <v>4616618.0</v>
      </c>
      <c r="B226" s="720" t="s">
        <v>5854</v>
      </c>
      <c r="C226" s="721">
        <v>0.0</v>
      </c>
    </row>
    <row r="227">
      <c r="A227" s="719">
        <v>2694253.0</v>
      </c>
      <c r="B227" s="720" t="s">
        <v>5983</v>
      </c>
      <c r="C227" s="721">
        <v>589287.91</v>
      </c>
    </row>
    <row r="228">
      <c r="A228" s="719">
        <v>2997463.0</v>
      </c>
      <c r="B228" s="720" t="s">
        <v>5984</v>
      </c>
      <c r="C228" s="721">
        <v>0.0</v>
      </c>
    </row>
    <row r="229">
      <c r="A229" s="719">
        <v>1000249.0</v>
      </c>
      <c r="B229" s="720" t="s">
        <v>5985</v>
      </c>
      <c r="C229" s="721">
        <v>0.0</v>
      </c>
    </row>
    <row r="230">
      <c r="A230" s="719">
        <v>4437315.0</v>
      </c>
      <c r="B230" s="720" t="s">
        <v>5986</v>
      </c>
      <c r="C230" s="721">
        <v>0.0</v>
      </c>
    </row>
    <row r="231">
      <c r="A231" s="719">
        <v>4744962.0</v>
      </c>
      <c r="B231" s="720" t="s">
        <v>5987</v>
      </c>
      <c r="C231" s="721">
        <v>0.0</v>
      </c>
    </row>
    <row r="232">
      <c r="A232" s="719">
        <v>6493585.0</v>
      </c>
      <c r="B232" s="720" t="s">
        <v>5988</v>
      </c>
      <c r="C232" s="721">
        <v>0.0</v>
      </c>
    </row>
    <row r="233">
      <c r="A233" s="719">
        <v>6456469.0</v>
      </c>
      <c r="B233" s="720" t="s">
        <v>5989</v>
      </c>
      <c r="C233" s="721">
        <v>676425.01</v>
      </c>
    </row>
    <row r="234">
      <c r="A234" s="719">
        <v>4089984.0</v>
      </c>
      <c r="B234" s="720" t="s">
        <v>5990</v>
      </c>
      <c r="C234" s="721">
        <v>46939.69</v>
      </c>
    </row>
    <row r="235">
      <c r="A235" s="719">
        <v>4606048.0</v>
      </c>
      <c r="B235" s="720" t="s">
        <v>5991</v>
      </c>
      <c r="C235" s="721">
        <v>34945.14</v>
      </c>
    </row>
    <row r="236">
      <c r="A236" s="719">
        <v>3457906.0</v>
      </c>
      <c r="B236" s="720" t="s">
        <v>5992</v>
      </c>
      <c r="C236" s="721">
        <v>0.0</v>
      </c>
    </row>
    <row r="237">
      <c r="A237" s="719">
        <v>4551730.0</v>
      </c>
      <c r="B237" s="720" t="s">
        <v>5993</v>
      </c>
      <c r="C237" s="721">
        <v>0.0</v>
      </c>
    </row>
    <row r="238">
      <c r="A238" s="719">
        <v>3318900.0</v>
      </c>
      <c r="B238" s="720" t="s">
        <v>5994</v>
      </c>
      <c r="C238" s="721">
        <v>0.0</v>
      </c>
    </row>
    <row r="239">
      <c r="A239" s="719">
        <v>5167097.0</v>
      </c>
      <c r="B239" s="720" t="s">
        <v>5995</v>
      </c>
      <c r="C239" s="721">
        <v>0.0</v>
      </c>
    </row>
    <row r="240">
      <c r="A240" s="719">
        <v>8088158.0</v>
      </c>
      <c r="B240" s="720" t="s">
        <v>5884</v>
      </c>
      <c r="C240" s="721">
        <v>2147.39</v>
      </c>
    </row>
    <row r="241">
      <c r="A241" s="719">
        <v>3848682.0</v>
      </c>
      <c r="B241" s="720" t="s">
        <v>5794</v>
      </c>
      <c r="C241" s="721">
        <v>0.0</v>
      </c>
    </row>
    <row r="242">
      <c r="A242" s="719">
        <v>8392987.0</v>
      </c>
      <c r="B242" s="720" t="s">
        <v>5996</v>
      </c>
      <c r="C242" s="721">
        <v>0.0</v>
      </c>
    </row>
    <row r="243">
      <c r="A243" s="719">
        <v>4899222.0</v>
      </c>
      <c r="B243" s="720" t="s">
        <v>5997</v>
      </c>
      <c r="C243" s="721">
        <v>2843.41</v>
      </c>
    </row>
    <row r="244">
      <c r="A244" s="719">
        <v>3643555.0</v>
      </c>
      <c r="B244" s="720" t="s">
        <v>5998</v>
      </c>
      <c r="C244" s="721">
        <v>0.0</v>
      </c>
    </row>
    <row r="245">
      <c r="A245" s="719">
        <v>43315.0</v>
      </c>
      <c r="B245" s="720" t="s">
        <v>5999</v>
      </c>
      <c r="C245" s="721">
        <v>0.0</v>
      </c>
    </row>
    <row r="246">
      <c r="A246" s="719">
        <v>490973.0</v>
      </c>
      <c r="B246" s="720" t="s">
        <v>6000</v>
      </c>
      <c r="C246" s="721">
        <v>0.0</v>
      </c>
    </row>
    <row r="247">
      <c r="A247" s="719">
        <v>3445098.0</v>
      </c>
      <c r="B247" s="720" t="s">
        <v>6001</v>
      </c>
      <c r="C247" s="721">
        <v>0.0</v>
      </c>
    </row>
    <row r="248">
      <c r="A248" s="719">
        <v>5537937.0</v>
      </c>
      <c r="B248" s="720" t="s">
        <v>6002</v>
      </c>
      <c r="C248" s="721">
        <v>0.0</v>
      </c>
    </row>
    <row r="249">
      <c r="A249" s="719">
        <v>7336791.0</v>
      </c>
      <c r="B249" s="720" t="s">
        <v>6003</v>
      </c>
      <c r="C249" s="721">
        <v>0.0</v>
      </c>
    </row>
    <row r="250">
      <c r="A250" s="719">
        <v>5947460.0</v>
      </c>
      <c r="B250" s="720" t="s">
        <v>6004</v>
      </c>
      <c r="C250" s="721">
        <v>0.0</v>
      </c>
    </row>
    <row r="251">
      <c r="A251" s="719">
        <v>3022313.0</v>
      </c>
      <c r="B251" s="720" t="s">
        <v>6005</v>
      </c>
      <c r="C251" s="721">
        <v>161670.69</v>
      </c>
    </row>
    <row r="252">
      <c r="A252" s="719">
        <v>6879934.0</v>
      </c>
      <c r="B252" s="720" t="s">
        <v>6006</v>
      </c>
      <c r="C252" s="721">
        <v>139.02</v>
      </c>
    </row>
    <row r="253">
      <c r="A253" s="719">
        <v>8424056.0</v>
      </c>
      <c r="B253" s="720" t="s">
        <v>6007</v>
      </c>
      <c r="C253" s="721">
        <v>-5.2</v>
      </c>
    </row>
    <row r="254">
      <c r="A254" s="719">
        <v>8688674.0</v>
      </c>
      <c r="B254" s="720" t="s">
        <v>5862</v>
      </c>
      <c r="C254" s="721">
        <v>0.0</v>
      </c>
    </row>
    <row r="255">
      <c r="A255" s="719">
        <v>2749522.0</v>
      </c>
      <c r="B255" s="720" t="s">
        <v>6008</v>
      </c>
      <c r="C255" s="721">
        <v>798584.36</v>
      </c>
    </row>
    <row r="256">
      <c r="A256" s="719">
        <v>4423520.0</v>
      </c>
      <c r="B256" s="720" t="s">
        <v>6009</v>
      </c>
      <c r="C256" s="721">
        <v>1141.22</v>
      </c>
    </row>
    <row r="257">
      <c r="A257" s="719">
        <v>4537910.0</v>
      </c>
      <c r="B257" s="720" t="s">
        <v>6010</v>
      </c>
      <c r="C257" s="721">
        <v>0.0</v>
      </c>
    </row>
    <row r="258">
      <c r="A258" s="719">
        <v>8118134.0</v>
      </c>
      <c r="B258" s="720" t="s">
        <v>6011</v>
      </c>
      <c r="C258" s="721">
        <v>0.0</v>
      </c>
    </row>
    <row r="259">
      <c r="A259" s="719">
        <v>9274292.0</v>
      </c>
      <c r="B259" s="720" t="s">
        <v>6012</v>
      </c>
      <c r="C259" s="721">
        <v>0.0</v>
      </c>
    </row>
    <row r="260">
      <c r="A260" s="719">
        <v>8104478.0</v>
      </c>
      <c r="B260" s="720" t="s">
        <v>6013</v>
      </c>
      <c r="C260" s="721">
        <v>0.0</v>
      </c>
    </row>
    <row r="261">
      <c r="A261" s="719">
        <v>4656935.0</v>
      </c>
      <c r="B261" s="720" t="s">
        <v>6014</v>
      </c>
      <c r="C261" s="721">
        <v>0.0</v>
      </c>
    </row>
    <row r="262">
      <c r="A262" s="719">
        <v>4550421.0</v>
      </c>
      <c r="B262" s="720" t="s">
        <v>6015</v>
      </c>
      <c r="C262" s="721">
        <v>0.0</v>
      </c>
    </row>
    <row r="263">
      <c r="A263" s="719">
        <v>3369465.0</v>
      </c>
      <c r="B263" s="720" t="s">
        <v>6016</v>
      </c>
      <c r="C263" s="721">
        <v>11690.49</v>
      </c>
    </row>
    <row r="264">
      <c r="A264" s="719">
        <v>4696470.0</v>
      </c>
      <c r="B264" s="720" t="s">
        <v>6017</v>
      </c>
      <c r="C264" s="721">
        <v>0.0</v>
      </c>
    </row>
    <row r="265">
      <c r="A265" s="719">
        <v>3561110.0</v>
      </c>
      <c r="B265" s="720" t="s">
        <v>6018</v>
      </c>
      <c r="C265" s="721">
        <v>0.0</v>
      </c>
    </row>
    <row r="266">
      <c r="A266" s="719">
        <v>8227775.0</v>
      </c>
      <c r="B266" s="720" t="s">
        <v>6019</v>
      </c>
      <c r="C266" s="721">
        <v>0.0</v>
      </c>
    </row>
    <row r="267">
      <c r="A267" s="719">
        <v>2129230.0</v>
      </c>
      <c r="B267" s="720" t="s">
        <v>6020</v>
      </c>
      <c r="C267" s="721">
        <v>0.0</v>
      </c>
    </row>
    <row r="268">
      <c r="A268" s="719">
        <v>4461647.0</v>
      </c>
      <c r="B268" s="720" t="s">
        <v>6021</v>
      </c>
      <c r="C268" s="721">
        <v>0.01</v>
      </c>
    </row>
    <row r="269">
      <c r="A269" s="719">
        <v>4113513.0</v>
      </c>
      <c r="B269" s="720" t="s">
        <v>6022</v>
      </c>
      <c r="C269" s="721">
        <v>55084.64</v>
      </c>
    </row>
    <row r="270">
      <c r="A270" s="719">
        <v>7998405.0</v>
      </c>
      <c r="B270" s="720" t="s">
        <v>6023</v>
      </c>
      <c r="C270" s="721">
        <v>0.0</v>
      </c>
    </row>
    <row r="271">
      <c r="A271" s="719">
        <v>7000733.0</v>
      </c>
      <c r="B271" s="720" t="s">
        <v>5940</v>
      </c>
      <c r="C271" s="721">
        <v>0.0</v>
      </c>
    </row>
    <row r="272">
      <c r="A272" s="719">
        <v>5681841.0</v>
      </c>
      <c r="B272" s="720" t="s">
        <v>6024</v>
      </c>
      <c r="C272" s="721">
        <v>0.0</v>
      </c>
    </row>
    <row r="273">
      <c r="A273" s="719">
        <v>2427806.0</v>
      </c>
      <c r="B273" s="720" t="s">
        <v>6025</v>
      </c>
      <c r="C273" s="721">
        <v>57335.53</v>
      </c>
    </row>
    <row r="274">
      <c r="A274" s="719">
        <v>4644940.0</v>
      </c>
      <c r="B274" s="720" t="s">
        <v>6026</v>
      </c>
      <c r="C274" s="721">
        <v>0.0</v>
      </c>
    </row>
    <row r="275">
      <c r="A275" s="719">
        <v>4911406.0</v>
      </c>
      <c r="B275" s="720" t="s">
        <v>6027</v>
      </c>
      <c r="C275" s="721">
        <v>0.0</v>
      </c>
    </row>
    <row r="276">
      <c r="A276" s="719">
        <v>5646446.0</v>
      </c>
      <c r="B276" s="720" t="s">
        <v>6028</v>
      </c>
      <c r="C276" s="721">
        <v>0.0</v>
      </c>
    </row>
    <row r="277">
      <c r="A277" s="719">
        <v>2931994.0</v>
      </c>
      <c r="B277" s="720" t="s">
        <v>6029</v>
      </c>
      <c r="C277" s="721">
        <v>79.98</v>
      </c>
    </row>
    <row r="278">
      <c r="A278" s="719">
        <v>9129986.0</v>
      </c>
      <c r="B278" s="720" t="s">
        <v>5984</v>
      </c>
      <c r="C278" s="721">
        <v>0.0</v>
      </c>
    </row>
    <row r="279">
      <c r="A279" s="719">
        <v>8853992.0</v>
      </c>
      <c r="B279" s="720" t="s">
        <v>6030</v>
      </c>
      <c r="C279" s="721">
        <v>0.0</v>
      </c>
    </row>
    <row r="280">
      <c r="A280" s="719">
        <v>9398037.0</v>
      </c>
      <c r="B280" s="720" t="s">
        <v>6031</v>
      </c>
      <c r="C280" s="721">
        <v>58975.24</v>
      </c>
    </row>
    <row r="281">
      <c r="A281" s="719">
        <v>6164897.0</v>
      </c>
      <c r="B281" s="720" t="s">
        <v>6032</v>
      </c>
      <c r="C281" s="721">
        <v>20569.89</v>
      </c>
    </row>
    <row r="282">
      <c r="A282" s="719">
        <v>522975.0</v>
      </c>
      <c r="B282" s="720" t="s">
        <v>6033</v>
      </c>
      <c r="C282" s="721">
        <v>294.35</v>
      </c>
    </row>
    <row r="283">
      <c r="A283" s="719">
        <v>4954616.0</v>
      </c>
      <c r="B283" s="720" t="s">
        <v>6034</v>
      </c>
      <c r="C283" s="721">
        <v>0.0</v>
      </c>
    </row>
    <row r="284">
      <c r="A284" s="719">
        <v>6200964.0</v>
      </c>
      <c r="B284" s="720" t="s">
        <v>6035</v>
      </c>
      <c r="C284" s="721">
        <v>0.0</v>
      </c>
    </row>
    <row r="285">
      <c r="A285" s="719">
        <v>7975707.0</v>
      </c>
      <c r="B285" s="720" t="s">
        <v>5794</v>
      </c>
      <c r="C285" s="721">
        <v>2575.2</v>
      </c>
    </row>
    <row r="286">
      <c r="A286" s="719">
        <v>2751241.0</v>
      </c>
      <c r="B286" s="720" t="s">
        <v>6036</v>
      </c>
      <c r="C286" s="721">
        <v>11387.37</v>
      </c>
    </row>
    <row r="287">
      <c r="A287" s="719">
        <v>3286506.0</v>
      </c>
      <c r="B287" s="720" t="s">
        <v>4017</v>
      </c>
      <c r="C287" s="721">
        <v>0.0</v>
      </c>
    </row>
    <row r="288">
      <c r="A288" s="719">
        <v>3345620.0</v>
      </c>
      <c r="B288" s="720" t="s">
        <v>6021</v>
      </c>
      <c r="C288" s="721">
        <v>217877.09</v>
      </c>
    </row>
    <row r="289">
      <c r="A289" s="719">
        <v>495561.0</v>
      </c>
      <c r="B289" s="720" t="s">
        <v>5029</v>
      </c>
      <c r="C289" s="721">
        <v>65.34</v>
      </c>
    </row>
    <row r="290">
      <c r="A290" s="719">
        <v>111377.0</v>
      </c>
      <c r="B290" s="720" t="s">
        <v>6037</v>
      </c>
      <c r="C290" s="721">
        <v>0.0</v>
      </c>
    </row>
    <row r="291">
      <c r="A291" s="719">
        <v>1000521.0</v>
      </c>
      <c r="B291" s="720" t="s">
        <v>6037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6038</v>
      </c>
      <c r="B1" s="723" t="s">
        <v>6039</v>
      </c>
      <c r="C1" s="723" t="s">
        <v>6040</v>
      </c>
      <c r="D1" s="723" t="s">
        <v>6041</v>
      </c>
      <c r="E1" s="723" t="s">
        <v>6042</v>
      </c>
      <c r="F1" s="723" t="s">
        <v>6043</v>
      </c>
      <c r="G1" s="723" t="s">
        <v>6044</v>
      </c>
    </row>
    <row r="2" ht="15.75" customHeight="1">
      <c r="A2" s="724" t="s">
        <v>6045</v>
      </c>
      <c r="B2" s="725" t="s">
        <v>6046</v>
      </c>
      <c r="C2" s="726">
        <v>30271.0</v>
      </c>
      <c r="D2" s="725">
        <f t="shared" ref="D2:D14" si="1">DATEDIF(C2,$C$121,"Y")</f>
        <v>37</v>
      </c>
      <c r="E2" s="725" t="s">
        <v>6047</v>
      </c>
      <c r="F2" s="725" t="s">
        <v>6048</v>
      </c>
      <c r="G2" s="727">
        <v>326844.0</v>
      </c>
      <c r="J2" s="728" t="s">
        <v>6039</v>
      </c>
      <c r="K2" s="725" t="s">
        <v>6049</v>
      </c>
      <c r="L2" s="725" t="s">
        <v>6050</v>
      </c>
      <c r="M2" s="725" t="s">
        <v>6051</v>
      </c>
      <c r="N2" s="725" t="s">
        <v>6050</v>
      </c>
      <c r="O2" s="725" t="s">
        <v>6052</v>
      </c>
    </row>
    <row r="3" ht="15.75" customHeight="1">
      <c r="A3" s="729" t="s">
        <v>6053</v>
      </c>
      <c r="B3" s="725" t="s">
        <v>6054</v>
      </c>
      <c r="C3" s="726">
        <v>20755.0</v>
      </c>
      <c r="D3" s="725">
        <f t="shared" si="1"/>
        <v>63</v>
      </c>
      <c r="E3" s="725" t="s">
        <v>6055</v>
      </c>
      <c r="F3" s="725" t="s">
        <v>6048</v>
      </c>
      <c r="G3" s="727">
        <v>100078.05</v>
      </c>
      <c r="J3" s="471" t="s">
        <v>6056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6057</v>
      </c>
      <c r="B4" s="725" t="s">
        <v>6046</v>
      </c>
      <c r="C4" s="726">
        <v>28058.0</v>
      </c>
      <c r="D4" s="725">
        <f t="shared" si="1"/>
        <v>43</v>
      </c>
      <c r="E4" s="725" t="s">
        <v>6058</v>
      </c>
      <c r="F4" s="725" t="s">
        <v>6048</v>
      </c>
      <c r="G4" s="727">
        <v>49196.01</v>
      </c>
      <c r="J4" s="471" t="s">
        <v>6059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6060</v>
      </c>
      <c r="B5" s="725" t="s">
        <v>6046</v>
      </c>
      <c r="C5" s="726">
        <v>29075.0</v>
      </c>
      <c r="D5" s="725">
        <f t="shared" si="1"/>
        <v>40</v>
      </c>
      <c r="E5" s="725" t="s">
        <v>6058</v>
      </c>
      <c r="F5" s="725" t="s">
        <v>6048</v>
      </c>
      <c r="G5" s="727">
        <v>100349.0</v>
      </c>
      <c r="J5" s="471" t="s">
        <v>6049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2577</v>
      </c>
      <c r="P5" s="733">
        <f>SUM(P3:P4)</f>
        <v>108</v>
      </c>
    </row>
    <row r="6" ht="15.75" customHeight="1">
      <c r="A6" s="729" t="s">
        <v>6061</v>
      </c>
      <c r="B6" s="725" t="s">
        <v>6046</v>
      </c>
      <c r="C6" s="726">
        <v>26364.0</v>
      </c>
      <c r="D6" s="725">
        <f t="shared" si="1"/>
        <v>47</v>
      </c>
      <c r="E6" s="725" t="s">
        <v>6058</v>
      </c>
      <c r="F6" s="725" t="s">
        <v>6048</v>
      </c>
      <c r="G6" s="727">
        <v>254439.0</v>
      </c>
      <c r="P6" s="733"/>
    </row>
    <row r="7" ht="15.75" customHeight="1">
      <c r="A7" s="729" t="s">
        <v>6062</v>
      </c>
      <c r="B7" s="725" t="s">
        <v>6046</v>
      </c>
      <c r="C7" s="726">
        <v>30591.0</v>
      </c>
      <c r="D7" s="725">
        <f t="shared" si="1"/>
        <v>36</v>
      </c>
      <c r="E7" s="725" t="s">
        <v>6047</v>
      </c>
      <c r="F7" s="725" t="s">
        <v>6063</v>
      </c>
      <c r="G7" s="727">
        <v>105616.0</v>
      </c>
      <c r="J7" s="728" t="s">
        <v>6041</v>
      </c>
      <c r="K7" s="725" t="s">
        <v>6049</v>
      </c>
      <c r="L7" s="725" t="s">
        <v>6050</v>
      </c>
      <c r="M7" s="725" t="s">
        <v>6064</v>
      </c>
      <c r="N7" s="725" t="s">
        <v>6050</v>
      </c>
      <c r="O7" s="725" t="s">
        <v>6052</v>
      </c>
      <c r="P7" s="733"/>
    </row>
    <row r="8" ht="15.75" customHeight="1">
      <c r="A8" s="471" t="s">
        <v>6065</v>
      </c>
      <c r="B8" s="725" t="s">
        <v>6046</v>
      </c>
      <c r="C8" s="726">
        <v>28792.0</v>
      </c>
      <c r="D8" s="725">
        <f t="shared" si="1"/>
        <v>41</v>
      </c>
      <c r="E8" s="725" t="s">
        <v>6066</v>
      </c>
      <c r="F8" s="725" t="s">
        <v>6048</v>
      </c>
      <c r="G8" s="727">
        <v>1013833.0</v>
      </c>
      <c r="J8" s="471" t="s">
        <v>6067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6068</v>
      </c>
      <c r="B9" s="725" t="s">
        <v>6046</v>
      </c>
      <c r="C9" s="726">
        <v>33605.0</v>
      </c>
      <c r="D9" s="725">
        <f t="shared" si="1"/>
        <v>28</v>
      </c>
      <c r="E9" s="725" t="s">
        <v>6069</v>
      </c>
      <c r="F9" s="725" t="s">
        <v>6048</v>
      </c>
      <c r="G9" s="727">
        <v>5158.12</v>
      </c>
      <c r="J9" s="471" t="s">
        <v>6070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6071</v>
      </c>
      <c r="B10" s="725" t="s">
        <v>6054</v>
      </c>
      <c r="C10" s="726">
        <v>23623.0</v>
      </c>
      <c r="D10" s="725">
        <f t="shared" si="1"/>
        <v>55</v>
      </c>
      <c r="E10" s="725" t="s">
        <v>6072</v>
      </c>
      <c r="F10" s="725" t="s">
        <v>6048</v>
      </c>
      <c r="G10" s="727">
        <v>928015.0</v>
      </c>
      <c r="J10" s="471" t="s">
        <v>6073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6074</v>
      </c>
      <c r="B11" s="725" t="s">
        <v>6054</v>
      </c>
      <c r="C11" s="726">
        <v>31602.0</v>
      </c>
      <c r="D11" s="725">
        <f t="shared" si="1"/>
        <v>33</v>
      </c>
      <c r="E11" s="725" t="s">
        <v>6075</v>
      </c>
      <c r="F11" s="725" t="s">
        <v>6048</v>
      </c>
      <c r="G11" s="727">
        <v>449686.0</v>
      </c>
      <c r="J11" s="471" t="s">
        <v>6076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6077</v>
      </c>
      <c r="B12" s="725" t="s">
        <v>6054</v>
      </c>
      <c r="C12" s="726">
        <v>24295.0</v>
      </c>
      <c r="D12" s="725">
        <f t="shared" si="1"/>
        <v>53</v>
      </c>
      <c r="E12" s="725" t="s">
        <v>6078</v>
      </c>
      <c r="F12" s="725" t="s">
        <v>6048</v>
      </c>
      <c r="G12" s="727">
        <v>174816.0</v>
      </c>
      <c r="J12" s="471" t="s">
        <v>6079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6080</v>
      </c>
      <c r="B13" s="725" t="s">
        <v>6046</v>
      </c>
      <c r="C13" s="726">
        <v>13520.0</v>
      </c>
      <c r="D13" s="725">
        <f t="shared" si="1"/>
        <v>82</v>
      </c>
      <c r="E13" s="725" t="s">
        <v>6081</v>
      </c>
      <c r="F13" s="725" t="s">
        <v>6082</v>
      </c>
      <c r="G13" s="727">
        <v>147417.0</v>
      </c>
      <c r="J13" s="471" t="s">
        <v>6083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6084</v>
      </c>
      <c r="B14" s="725" t="s">
        <v>6046</v>
      </c>
      <c r="C14" s="726">
        <v>23066.0</v>
      </c>
      <c r="D14" s="725">
        <f t="shared" si="1"/>
        <v>56</v>
      </c>
      <c r="E14" s="725" t="s">
        <v>6047</v>
      </c>
      <c r="F14" s="725" t="s">
        <v>6048</v>
      </c>
      <c r="G14" s="727">
        <v>31376.0</v>
      </c>
      <c r="J14" s="471" t="s">
        <v>6085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4824</v>
      </c>
    </row>
    <row r="15" ht="15.75" customHeight="1">
      <c r="A15" s="737" t="s">
        <v>6086</v>
      </c>
      <c r="B15" s="725" t="s">
        <v>6046</v>
      </c>
      <c r="C15" s="726"/>
      <c r="D15" s="725"/>
      <c r="E15" s="725" t="s">
        <v>6066</v>
      </c>
      <c r="F15" s="725"/>
      <c r="G15" s="727">
        <v>0.0</v>
      </c>
      <c r="J15" s="471" t="s">
        <v>6049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6087</v>
      </c>
      <c r="B16" s="725" t="s">
        <v>6054</v>
      </c>
      <c r="C16" s="726">
        <v>29816.0</v>
      </c>
      <c r="D16" s="725">
        <f t="shared" ref="D16:D53" si="5">DATEDIF(C16,$C$121,"Y")</f>
        <v>38</v>
      </c>
      <c r="E16" s="725" t="s">
        <v>6075</v>
      </c>
      <c r="F16" s="725" t="s">
        <v>6048</v>
      </c>
      <c r="G16" s="727">
        <v>101819.0</v>
      </c>
    </row>
    <row r="17" ht="15.75" customHeight="1">
      <c r="A17" s="729" t="s">
        <v>6088</v>
      </c>
      <c r="B17" s="725" t="s">
        <v>6054</v>
      </c>
      <c r="C17" s="726">
        <v>31091.0</v>
      </c>
      <c r="D17" s="725">
        <f t="shared" si="5"/>
        <v>34</v>
      </c>
      <c r="E17" s="725" t="s">
        <v>6075</v>
      </c>
      <c r="F17" s="725" t="s">
        <v>6048</v>
      </c>
      <c r="G17" s="727">
        <v>35841.42</v>
      </c>
      <c r="J17" s="723" t="s">
        <v>6042</v>
      </c>
      <c r="K17" s="725" t="s">
        <v>6049</v>
      </c>
      <c r="L17" s="725" t="s">
        <v>6050</v>
      </c>
      <c r="M17" s="725" t="s">
        <v>6089</v>
      </c>
      <c r="N17" s="725" t="s">
        <v>6050</v>
      </c>
      <c r="O17" s="725" t="s">
        <v>6052</v>
      </c>
      <c r="R17" s="736" t="s">
        <v>4824</v>
      </c>
    </row>
    <row r="18" ht="15.75" customHeight="1">
      <c r="A18" s="729" t="s">
        <v>6090</v>
      </c>
      <c r="B18" s="725" t="s">
        <v>6046</v>
      </c>
      <c r="C18" s="726">
        <v>31386.0</v>
      </c>
      <c r="D18" s="725">
        <f t="shared" si="5"/>
        <v>34</v>
      </c>
      <c r="E18" s="725" t="s">
        <v>6091</v>
      </c>
      <c r="F18" s="725" t="s">
        <v>6048</v>
      </c>
      <c r="G18" s="727">
        <v>215750.0</v>
      </c>
      <c r="J18" s="471" t="s">
        <v>6047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6092</v>
      </c>
      <c r="B19" s="725" t="s">
        <v>6046</v>
      </c>
      <c r="C19" s="726">
        <v>23072.0</v>
      </c>
      <c r="D19" s="725">
        <f t="shared" si="5"/>
        <v>56</v>
      </c>
      <c r="E19" s="725" t="s">
        <v>6093</v>
      </c>
      <c r="F19" s="725" t="s">
        <v>6048</v>
      </c>
      <c r="G19" s="727">
        <v>132923.0</v>
      </c>
      <c r="J19" s="471" t="s">
        <v>6066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5947</v>
      </c>
      <c r="B20" s="725" t="s">
        <v>6046</v>
      </c>
      <c r="C20" s="726">
        <v>29186.0</v>
      </c>
      <c r="D20" s="725">
        <f t="shared" si="5"/>
        <v>40</v>
      </c>
      <c r="E20" s="725" t="s">
        <v>6069</v>
      </c>
      <c r="F20" s="725" t="s">
        <v>6048</v>
      </c>
      <c r="G20" s="727">
        <f>707418+847182</f>
        <v>1554600</v>
      </c>
      <c r="J20" s="471" t="s">
        <v>6069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6094</v>
      </c>
      <c r="B21" s="725" t="s">
        <v>6054</v>
      </c>
      <c r="C21" s="726">
        <v>30936.0</v>
      </c>
      <c r="D21" s="725">
        <f t="shared" si="5"/>
        <v>35</v>
      </c>
      <c r="E21" s="725" t="s">
        <v>6095</v>
      </c>
      <c r="F21" s="725" t="s">
        <v>6048</v>
      </c>
      <c r="G21" s="727">
        <v>511766.0</v>
      </c>
      <c r="H21" s="736"/>
      <c r="I21" s="736"/>
      <c r="J21" s="471" t="s">
        <v>6058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5941</v>
      </c>
      <c r="B22" s="725" t="s">
        <v>6046</v>
      </c>
      <c r="C22" s="726">
        <v>26191.0</v>
      </c>
      <c r="D22" s="725">
        <f t="shared" si="5"/>
        <v>48</v>
      </c>
      <c r="E22" s="725" t="s">
        <v>6096</v>
      </c>
      <c r="F22" s="725" t="s">
        <v>6048</v>
      </c>
      <c r="G22" s="727">
        <v>916562.0</v>
      </c>
      <c r="J22" s="471" t="s">
        <v>6091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6097</v>
      </c>
      <c r="B23" s="725" t="s">
        <v>6046</v>
      </c>
      <c r="C23" s="726">
        <v>32417.0</v>
      </c>
      <c r="D23" s="725">
        <f t="shared" si="5"/>
        <v>31</v>
      </c>
      <c r="E23" s="725" t="s">
        <v>6066</v>
      </c>
      <c r="F23" s="725" t="s">
        <v>6048</v>
      </c>
      <c r="G23" s="727">
        <v>332795.0</v>
      </c>
      <c r="J23" s="471" t="s">
        <v>6098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4824</v>
      </c>
    </row>
    <row r="24" ht="15.75" customHeight="1">
      <c r="A24" s="729" t="s">
        <v>6099</v>
      </c>
      <c r="B24" s="725" t="s">
        <v>6054</v>
      </c>
      <c r="C24" s="726">
        <v>26324.0</v>
      </c>
      <c r="D24" s="725">
        <f t="shared" si="5"/>
        <v>47</v>
      </c>
      <c r="E24" s="725" t="s">
        <v>6075</v>
      </c>
      <c r="F24" s="725" t="s">
        <v>6048</v>
      </c>
      <c r="G24" s="727">
        <v>191406.0</v>
      </c>
      <c r="J24" s="471" t="s">
        <v>6093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4824</v>
      </c>
    </row>
    <row r="25" ht="15.75" customHeight="1">
      <c r="A25" s="729" t="s">
        <v>6100</v>
      </c>
      <c r="B25" s="725" t="s">
        <v>6054</v>
      </c>
      <c r="C25" s="726">
        <v>24529.0</v>
      </c>
      <c r="D25" s="725">
        <f t="shared" si="5"/>
        <v>52</v>
      </c>
      <c r="E25" s="725" t="s">
        <v>6101</v>
      </c>
      <c r="F25" s="725" t="s">
        <v>6048</v>
      </c>
      <c r="G25" s="727">
        <v>91137.0</v>
      </c>
      <c r="J25" s="471" t="s">
        <v>6081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6102</v>
      </c>
      <c r="B26" s="725" t="s">
        <v>6046</v>
      </c>
      <c r="C26" s="726">
        <v>28883.0</v>
      </c>
      <c r="D26" s="725">
        <f t="shared" si="5"/>
        <v>40</v>
      </c>
      <c r="E26" s="725" t="s">
        <v>6091</v>
      </c>
      <c r="F26" s="725" t="s">
        <v>6048</v>
      </c>
      <c r="G26" s="727">
        <v>271013.45</v>
      </c>
      <c r="J26" s="471" t="s">
        <v>6103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6104</v>
      </c>
      <c r="B27" s="725" t="s">
        <v>6054</v>
      </c>
      <c r="C27" s="726">
        <v>22919.0</v>
      </c>
      <c r="D27" s="725">
        <f t="shared" si="5"/>
        <v>57</v>
      </c>
      <c r="E27" s="725" t="s">
        <v>6075</v>
      </c>
      <c r="F27" s="725" t="s">
        <v>6048</v>
      </c>
      <c r="G27" s="727">
        <v>187575.0</v>
      </c>
      <c r="J27" s="471" t="s">
        <v>6105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6106</v>
      </c>
      <c r="B28" s="725" t="s">
        <v>6054</v>
      </c>
      <c r="C28" s="726">
        <v>25781.0</v>
      </c>
      <c r="D28" s="725">
        <f t="shared" si="5"/>
        <v>49</v>
      </c>
      <c r="E28" s="725"/>
      <c r="F28" s="725" t="s">
        <v>6048</v>
      </c>
      <c r="G28" s="727">
        <v>0.0</v>
      </c>
      <c r="J28" s="471" t="s">
        <v>6049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6107</v>
      </c>
      <c r="B29" s="725" t="s">
        <v>6046</v>
      </c>
      <c r="C29" s="726">
        <v>27513.0</v>
      </c>
      <c r="D29" s="725">
        <f t="shared" si="5"/>
        <v>44</v>
      </c>
      <c r="E29" s="725" t="s">
        <v>6069</v>
      </c>
      <c r="F29" s="725"/>
      <c r="G29" s="727">
        <v>57062.68</v>
      </c>
    </row>
    <row r="30" ht="15.75" customHeight="1">
      <c r="A30" s="471" t="s">
        <v>6108</v>
      </c>
      <c r="B30" s="725" t="s">
        <v>6054</v>
      </c>
      <c r="C30" s="726">
        <v>22401.0</v>
      </c>
      <c r="D30" s="725">
        <f t="shared" si="5"/>
        <v>58</v>
      </c>
      <c r="E30" s="725" t="s">
        <v>6075</v>
      </c>
      <c r="F30" s="725" t="s">
        <v>6048</v>
      </c>
      <c r="G30" s="727">
        <v>163478.0</v>
      </c>
    </row>
    <row r="31" ht="15.75" customHeight="1">
      <c r="A31" s="737" t="s">
        <v>6109</v>
      </c>
      <c r="B31" s="725" t="s">
        <v>6054</v>
      </c>
      <c r="C31" s="726">
        <v>19484.0</v>
      </c>
      <c r="D31" s="725">
        <f t="shared" si="5"/>
        <v>66</v>
      </c>
      <c r="E31" s="725" t="s">
        <v>6110</v>
      </c>
      <c r="F31" s="725" t="s">
        <v>6048</v>
      </c>
      <c r="G31" s="727">
        <v>0.0</v>
      </c>
      <c r="J31" s="723" t="s">
        <v>6044</v>
      </c>
    </row>
    <row r="32" ht="15.75" customHeight="1">
      <c r="A32" s="729" t="s">
        <v>6111</v>
      </c>
      <c r="B32" s="725" t="s">
        <v>6046</v>
      </c>
      <c r="C32" s="726">
        <v>25747.0</v>
      </c>
      <c r="D32" s="725">
        <f t="shared" si="5"/>
        <v>49</v>
      </c>
      <c r="E32" s="725" t="s">
        <v>6058</v>
      </c>
      <c r="F32" s="725" t="s">
        <v>6048</v>
      </c>
      <c r="G32" s="727">
        <f>205400+183458</f>
        <v>388858</v>
      </c>
    </row>
    <row r="33" ht="15.75" customHeight="1">
      <c r="A33" s="729" t="s">
        <v>6112</v>
      </c>
      <c r="B33" s="725" t="s">
        <v>6046</v>
      </c>
      <c r="C33" s="726">
        <v>28151.0</v>
      </c>
      <c r="D33" s="725">
        <f t="shared" si="5"/>
        <v>42</v>
      </c>
      <c r="E33" s="725" t="s">
        <v>6058</v>
      </c>
      <c r="F33" s="725" t="s">
        <v>6048</v>
      </c>
      <c r="G33" s="727">
        <v>56328.0</v>
      </c>
    </row>
    <row r="34" ht="15.75" customHeight="1">
      <c r="A34" s="471" t="s">
        <v>6113</v>
      </c>
      <c r="B34" s="725" t="s">
        <v>6046</v>
      </c>
      <c r="C34" s="726">
        <v>27906.0</v>
      </c>
      <c r="D34" s="725">
        <f t="shared" si="5"/>
        <v>43</v>
      </c>
      <c r="E34" s="725" t="s">
        <v>6103</v>
      </c>
      <c r="F34" s="725" t="s">
        <v>6048</v>
      </c>
      <c r="G34" s="727">
        <v>257451.0</v>
      </c>
    </row>
    <row r="35" ht="15.75" customHeight="1">
      <c r="A35" s="471" t="s">
        <v>6114</v>
      </c>
      <c r="B35" s="725" t="s">
        <v>6046</v>
      </c>
      <c r="C35" s="726">
        <v>28906.0</v>
      </c>
      <c r="D35" s="725">
        <f t="shared" si="5"/>
        <v>40</v>
      </c>
      <c r="E35" s="725" t="s">
        <v>6069</v>
      </c>
      <c r="F35" s="725" t="s">
        <v>6048</v>
      </c>
      <c r="G35" s="727">
        <v>402433.0</v>
      </c>
    </row>
    <row r="36" ht="15.75" customHeight="1">
      <c r="A36" s="729" t="s">
        <v>6115</v>
      </c>
      <c r="B36" s="725" t="s">
        <v>6046</v>
      </c>
      <c r="C36" s="726">
        <v>30587.0</v>
      </c>
      <c r="D36" s="725">
        <f t="shared" si="5"/>
        <v>36</v>
      </c>
      <c r="E36" s="725" t="s">
        <v>6091</v>
      </c>
      <c r="F36" s="725" t="s">
        <v>6048</v>
      </c>
      <c r="G36" s="727">
        <f>458323+1000228</f>
        <v>1458551</v>
      </c>
    </row>
    <row r="37" ht="15.75" customHeight="1">
      <c r="A37" s="729" t="s">
        <v>5937</v>
      </c>
      <c r="B37" s="725" t="s">
        <v>6054</v>
      </c>
      <c r="C37" s="726">
        <v>15096.0</v>
      </c>
      <c r="D37" s="725">
        <f t="shared" si="5"/>
        <v>78</v>
      </c>
      <c r="E37" s="725" t="s">
        <v>6110</v>
      </c>
      <c r="F37" s="725" t="s">
        <v>6048</v>
      </c>
      <c r="G37" s="727">
        <v>179256.0</v>
      </c>
    </row>
    <row r="38" ht="15.75" customHeight="1">
      <c r="A38" s="729" t="s">
        <v>6116</v>
      </c>
      <c r="B38" s="725" t="s">
        <v>6046</v>
      </c>
      <c r="C38" s="726">
        <v>27655.0</v>
      </c>
      <c r="D38" s="725">
        <f t="shared" si="5"/>
        <v>44</v>
      </c>
      <c r="E38" s="725" t="s">
        <v>6093</v>
      </c>
      <c r="F38" s="725" t="s">
        <v>6117</v>
      </c>
      <c r="G38" s="727">
        <v>769189.0</v>
      </c>
      <c r="J38" s="736" t="s">
        <v>4824</v>
      </c>
    </row>
    <row r="39" ht="15.75" customHeight="1">
      <c r="A39" s="729" t="s">
        <v>6118</v>
      </c>
      <c r="B39" s="725" t="s">
        <v>6046</v>
      </c>
      <c r="C39" s="726">
        <v>31245.0</v>
      </c>
      <c r="D39" s="725">
        <f t="shared" si="5"/>
        <v>34</v>
      </c>
      <c r="E39" s="725" t="s">
        <v>6069</v>
      </c>
      <c r="F39" s="725" t="s">
        <v>6048</v>
      </c>
      <c r="G39" s="727">
        <v>166417.0</v>
      </c>
      <c r="J39" s="736" t="s">
        <v>4824</v>
      </c>
      <c r="K39" s="736" t="s">
        <v>4824</v>
      </c>
    </row>
    <row r="40" ht="15.75" customHeight="1">
      <c r="A40" s="471" t="s">
        <v>6119</v>
      </c>
      <c r="B40" s="725" t="s">
        <v>6046</v>
      </c>
      <c r="C40" s="726">
        <v>28270.0</v>
      </c>
      <c r="D40" s="725">
        <f t="shared" si="5"/>
        <v>42</v>
      </c>
      <c r="E40" s="725" t="s">
        <v>6091</v>
      </c>
      <c r="F40" s="725" t="s">
        <v>6048</v>
      </c>
      <c r="G40" s="727">
        <v>208601.0</v>
      </c>
    </row>
    <row r="41" ht="15.75" customHeight="1">
      <c r="A41" s="735" t="s">
        <v>4406</v>
      </c>
      <c r="B41" s="725" t="s">
        <v>6046</v>
      </c>
      <c r="C41" s="726">
        <v>23924.0</v>
      </c>
      <c r="D41" s="725">
        <f t="shared" si="5"/>
        <v>54</v>
      </c>
      <c r="E41" s="725" t="s">
        <v>6069</v>
      </c>
      <c r="F41" s="725"/>
      <c r="G41" s="727">
        <v>278844.53</v>
      </c>
      <c r="J41" s="736" t="s">
        <v>4824</v>
      </c>
    </row>
    <row r="42" ht="15.75" customHeight="1">
      <c r="A42" s="735" t="s">
        <v>6120</v>
      </c>
      <c r="B42" s="725" t="s">
        <v>6046</v>
      </c>
      <c r="C42" s="726">
        <v>33469.0</v>
      </c>
      <c r="D42" s="725">
        <f t="shared" si="5"/>
        <v>28</v>
      </c>
      <c r="E42" s="725" t="s">
        <v>6047</v>
      </c>
      <c r="F42" s="725" t="s">
        <v>6121</v>
      </c>
      <c r="G42" s="727">
        <v>131927.0</v>
      </c>
      <c r="J42" s="736" t="s">
        <v>4824</v>
      </c>
    </row>
    <row r="43" ht="15.75" customHeight="1">
      <c r="A43" s="729" t="s">
        <v>6122</v>
      </c>
      <c r="B43" s="725" t="s">
        <v>6046</v>
      </c>
      <c r="C43" s="726">
        <v>25643.0</v>
      </c>
      <c r="D43" s="725">
        <f t="shared" si="5"/>
        <v>49</v>
      </c>
      <c r="E43" s="725" t="s">
        <v>6091</v>
      </c>
      <c r="F43" s="725" t="s">
        <v>6048</v>
      </c>
      <c r="G43" s="727">
        <v>506417.0</v>
      </c>
      <c r="K43" s="736" t="s">
        <v>4824</v>
      </c>
      <c r="L43" s="736" t="s">
        <v>4824</v>
      </c>
    </row>
    <row r="44" ht="15.75" customHeight="1">
      <c r="A44" s="735" t="s">
        <v>6123</v>
      </c>
      <c r="B44" s="725" t="s">
        <v>6046</v>
      </c>
      <c r="C44" s="726">
        <v>32920.0</v>
      </c>
      <c r="D44" s="725">
        <f t="shared" si="5"/>
        <v>29</v>
      </c>
      <c r="E44" s="725" t="s">
        <v>6069</v>
      </c>
      <c r="F44" s="725" t="s">
        <v>6048</v>
      </c>
      <c r="G44" s="727">
        <v>123215.73</v>
      </c>
      <c r="K44" s="736" t="s">
        <v>4824</v>
      </c>
    </row>
    <row r="45" ht="15.75" customHeight="1">
      <c r="A45" s="729" t="s">
        <v>6124</v>
      </c>
      <c r="B45" s="725" t="s">
        <v>6046</v>
      </c>
      <c r="C45" s="726">
        <v>30264.0</v>
      </c>
      <c r="D45" s="725">
        <f t="shared" si="5"/>
        <v>37</v>
      </c>
      <c r="E45" s="725" t="s">
        <v>6066</v>
      </c>
      <c r="F45" s="725" t="s">
        <v>6048</v>
      </c>
      <c r="G45" s="727">
        <v>141649.0</v>
      </c>
    </row>
    <row r="46" ht="15.75" customHeight="1">
      <c r="A46" s="729" t="s">
        <v>6125</v>
      </c>
      <c r="B46" s="725" t="s">
        <v>6054</v>
      </c>
      <c r="C46" s="726">
        <v>18097.0</v>
      </c>
      <c r="D46" s="725">
        <f t="shared" si="5"/>
        <v>70</v>
      </c>
      <c r="E46" s="725" t="s">
        <v>6110</v>
      </c>
      <c r="F46" s="725" t="s">
        <v>6048</v>
      </c>
      <c r="G46" s="727">
        <f>913577+225360</f>
        <v>1138937</v>
      </c>
    </row>
    <row r="47" ht="15.75" customHeight="1">
      <c r="A47" s="735" t="s">
        <v>4506</v>
      </c>
      <c r="B47" s="725" t="s">
        <v>6046</v>
      </c>
      <c r="C47" s="726">
        <v>24085.0</v>
      </c>
      <c r="D47" s="725">
        <f t="shared" si="5"/>
        <v>54</v>
      </c>
      <c r="E47" s="725" t="s">
        <v>6126</v>
      </c>
      <c r="F47" s="725"/>
      <c r="G47" s="727">
        <v>611765.67</v>
      </c>
      <c r="L47" s="736" t="s">
        <v>4824</v>
      </c>
    </row>
    <row r="48" ht="15.75" customHeight="1">
      <c r="A48" s="738" t="s">
        <v>6127</v>
      </c>
      <c r="B48" s="725" t="s">
        <v>6054</v>
      </c>
      <c r="C48" s="726">
        <v>31943.0</v>
      </c>
      <c r="D48" s="725">
        <f t="shared" si="5"/>
        <v>32</v>
      </c>
      <c r="E48" s="725" t="s">
        <v>6128</v>
      </c>
      <c r="F48" s="725" t="s">
        <v>6048</v>
      </c>
      <c r="G48" s="727">
        <v>275126.0</v>
      </c>
    </row>
    <row r="49" ht="15.75" customHeight="1">
      <c r="A49" s="738" t="s">
        <v>6129</v>
      </c>
      <c r="B49" s="725" t="s">
        <v>6046</v>
      </c>
      <c r="C49" s="726">
        <v>26994.0</v>
      </c>
      <c r="D49" s="725">
        <f t="shared" si="5"/>
        <v>46</v>
      </c>
      <c r="E49" s="725" t="s">
        <v>6066</v>
      </c>
      <c r="F49" s="725" t="s">
        <v>6048</v>
      </c>
      <c r="G49" s="727">
        <v>395619.0</v>
      </c>
    </row>
    <row r="50" ht="15.75" customHeight="1">
      <c r="A50" s="738" t="s">
        <v>6130</v>
      </c>
      <c r="B50" s="725" t="s">
        <v>6046</v>
      </c>
      <c r="C50" s="726">
        <v>32175.0</v>
      </c>
      <c r="D50" s="725">
        <f t="shared" si="5"/>
        <v>31</v>
      </c>
      <c r="E50" s="725" t="s">
        <v>6066</v>
      </c>
      <c r="F50" s="725" t="s">
        <v>6048</v>
      </c>
      <c r="G50" s="727">
        <v>125506.0</v>
      </c>
      <c r="J50" s="736" t="s">
        <v>4824</v>
      </c>
    </row>
    <row r="51" ht="15.75" customHeight="1">
      <c r="A51" s="739" t="s">
        <v>6131</v>
      </c>
      <c r="B51" s="725" t="s">
        <v>6046</v>
      </c>
      <c r="C51" s="726">
        <v>29879.0</v>
      </c>
      <c r="D51" s="725">
        <f t="shared" si="5"/>
        <v>38</v>
      </c>
      <c r="E51" s="725" t="s">
        <v>6091</v>
      </c>
      <c r="F51" s="725" t="s">
        <v>6048</v>
      </c>
      <c r="G51" s="727">
        <f>165123+165077</f>
        <v>330200</v>
      </c>
      <c r="J51" s="736" t="s">
        <v>4824</v>
      </c>
    </row>
    <row r="52" ht="15.75" customHeight="1">
      <c r="A52" s="729" t="s">
        <v>6132</v>
      </c>
      <c r="B52" s="725" t="s">
        <v>6046</v>
      </c>
      <c r="C52" s="726">
        <v>22158.0</v>
      </c>
      <c r="D52" s="725">
        <f t="shared" si="5"/>
        <v>59</v>
      </c>
      <c r="E52" s="725" t="s">
        <v>6133</v>
      </c>
      <c r="F52" s="725" t="s">
        <v>6048</v>
      </c>
      <c r="G52" s="727">
        <v>167058.0</v>
      </c>
    </row>
    <row r="53" ht="15.75" customHeight="1">
      <c r="A53" s="738" t="s">
        <v>6134</v>
      </c>
      <c r="B53" s="725" t="s">
        <v>6046</v>
      </c>
      <c r="C53" s="726">
        <v>13343.0</v>
      </c>
      <c r="D53" s="725">
        <f t="shared" si="5"/>
        <v>83</v>
      </c>
      <c r="E53" s="725" t="s">
        <v>6081</v>
      </c>
      <c r="F53" s="725" t="s">
        <v>6048</v>
      </c>
      <c r="G53" s="727">
        <v>119871.0</v>
      </c>
      <c r="J53" s="736" t="s">
        <v>4824</v>
      </c>
    </row>
    <row r="54" ht="15.75" customHeight="1">
      <c r="A54" s="740" t="s">
        <v>6135</v>
      </c>
      <c r="B54" s="725" t="s">
        <v>6054</v>
      </c>
      <c r="C54" s="726"/>
      <c r="D54" s="725"/>
      <c r="E54" s="725" t="s">
        <v>6136</v>
      </c>
      <c r="F54" s="725"/>
      <c r="G54" s="727">
        <v>0.0</v>
      </c>
    </row>
    <row r="55" ht="15.75" customHeight="1">
      <c r="A55" s="739" t="s">
        <v>6137</v>
      </c>
      <c r="B55" s="725" t="s">
        <v>6046</v>
      </c>
      <c r="C55" s="726">
        <v>23916.0</v>
      </c>
      <c r="D55" s="725">
        <f t="shared" ref="D55:D78" si="8">DATEDIF(C55,$C$121,"Y")</f>
        <v>54</v>
      </c>
      <c r="E55" s="725" t="s">
        <v>6066</v>
      </c>
      <c r="F55" s="725" t="s">
        <v>6048</v>
      </c>
      <c r="G55" s="727">
        <v>314725.0</v>
      </c>
    </row>
    <row r="56" ht="15.75" customHeight="1">
      <c r="A56" s="739" t="s">
        <v>5942</v>
      </c>
      <c r="B56" s="725" t="s">
        <v>6046</v>
      </c>
      <c r="C56" s="726">
        <v>29508.0</v>
      </c>
      <c r="D56" s="725">
        <f t="shared" si="8"/>
        <v>39</v>
      </c>
      <c r="E56" s="725" t="s">
        <v>6096</v>
      </c>
      <c r="F56" s="725" t="s">
        <v>6048</v>
      </c>
      <c r="G56" s="727">
        <v>105215.56</v>
      </c>
    </row>
    <row r="57" ht="15.75" customHeight="1">
      <c r="A57" s="738" t="s">
        <v>6138</v>
      </c>
      <c r="B57" s="725" t="s">
        <v>6046</v>
      </c>
      <c r="C57" s="726">
        <v>31417.0</v>
      </c>
      <c r="D57" s="725">
        <f t="shared" si="8"/>
        <v>33</v>
      </c>
      <c r="E57" s="725" t="s">
        <v>6066</v>
      </c>
      <c r="F57" s="725" t="s">
        <v>6048</v>
      </c>
      <c r="G57" s="727">
        <f>360253+251068</f>
        <v>611321</v>
      </c>
    </row>
    <row r="58" ht="15.75" customHeight="1">
      <c r="A58" s="738" t="s">
        <v>6139</v>
      </c>
      <c r="B58" s="725" t="s">
        <v>6054</v>
      </c>
      <c r="C58" s="726">
        <v>27619.0</v>
      </c>
      <c r="D58" s="725">
        <f t="shared" si="8"/>
        <v>44</v>
      </c>
      <c r="E58" s="725" t="s">
        <v>6075</v>
      </c>
      <c r="F58" s="725" t="s">
        <v>6048</v>
      </c>
      <c r="G58" s="727">
        <v>189120.0</v>
      </c>
    </row>
    <row r="59" ht="15.75" customHeight="1">
      <c r="A59" s="739" t="s">
        <v>6140</v>
      </c>
      <c r="B59" s="725" t="s">
        <v>6054</v>
      </c>
      <c r="C59" s="726">
        <v>21213.0</v>
      </c>
      <c r="D59" s="725">
        <f t="shared" si="8"/>
        <v>61</v>
      </c>
      <c r="E59" s="725" t="s">
        <v>6058</v>
      </c>
      <c r="F59" s="725" t="s">
        <v>6117</v>
      </c>
      <c r="G59" s="727">
        <v>16764.63</v>
      </c>
    </row>
    <row r="60" ht="15.75" customHeight="1">
      <c r="A60" s="738" t="s">
        <v>6141</v>
      </c>
      <c r="B60" s="725" t="s">
        <v>6046</v>
      </c>
      <c r="C60" s="726">
        <v>20736.0</v>
      </c>
      <c r="D60" s="725">
        <f t="shared" si="8"/>
        <v>63</v>
      </c>
      <c r="E60" s="725"/>
      <c r="F60" s="725" t="s">
        <v>6048</v>
      </c>
      <c r="G60" s="727">
        <v>129393.0</v>
      </c>
    </row>
    <row r="61" ht="15.75" customHeight="1">
      <c r="A61" s="741" t="s">
        <v>6142</v>
      </c>
      <c r="B61" s="725" t="s">
        <v>6046</v>
      </c>
      <c r="C61" s="726">
        <v>21535.0</v>
      </c>
      <c r="D61" s="725">
        <f t="shared" si="8"/>
        <v>61</v>
      </c>
      <c r="E61" s="725" t="s">
        <v>6047</v>
      </c>
      <c r="F61" s="725" t="s">
        <v>6048</v>
      </c>
      <c r="G61" s="727">
        <v>69611.0</v>
      </c>
      <c r="K61" s="736"/>
    </row>
    <row r="62" ht="15.75" customHeight="1">
      <c r="A62" s="729" t="s">
        <v>6143</v>
      </c>
      <c r="B62" s="725" t="s">
        <v>6054</v>
      </c>
      <c r="C62" s="726">
        <v>28071.0</v>
      </c>
      <c r="D62" s="725">
        <f t="shared" si="8"/>
        <v>43</v>
      </c>
      <c r="E62" s="725" t="s">
        <v>6144</v>
      </c>
      <c r="F62" s="725" t="s">
        <v>6048</v>
      </c>
      <c r="G62" s="727">
        <f>419503+311767</f>
        <v>731270</v>
      </c>
    </row>
    <row r="63" ht="15.75" customHeight="1">
      <c r="A63" s="735" t="s">
        <v>6145</v>
      </c>
      <c r="B63" s="725" t="s">
        <v>6046</v>
      </c>
      <c r="C63" s="726">
        <v>27745.0</v>
      </c>
      <c r="D63" s="725">
        <f t="shared" si="8"/>
        <v>44</v>
      </c>
      <c r="E63" s="725" t="s">
        <v>6069</v>
      </c>
      <c r="F63" s="725" t="s">
        <v>6048</v>
      </c>
      <c r="G63" s="727">
        <f>994319.81+157168</f>
        <v>1151487.81</v>
      </c>
      <c r="J63" s="736" t="s">
        <v>4824</v>
      </c>
    </row>
    <row r="64" ht="15.75" customHeight="1">
      <c r="A64" s="729" t="s">
        <v>6146</v>
      </c>
      <c r="B64" s="725" t="s">
        <v>6054</v>
      </c>
      <c r="C64" s="726">
        <v>24999.0</v>
      </c>
      <c r="D64" s="725">
        <f t="shared" si="8"/>
        <v>51</v>
      </c>
      <c r="E64" s="725" t="s">
        <v>6147</v>
      </c>
      <c r="F64" s="725" t="s">
        <v>6048</v>
      </c>
      <c r="G64" s="727">
        <v>108326.0</v>
      </c>
      <c r="J64" s="736" t="s">
        <v>4824</v>
      </c>
    </row>
    <row r="65" ht="15.75" customHeight="1">
      <c r="A65" s="729" t="s">
        <v>6148</v>
      </c>
      <c r="B65" s="725" t="s">
        <v>6054</v>
      </c>
      <c r="C65" s="726">
        <v>18771.0</v>
      </c>
      <c r="D65" s="725">
        <f t="shared" si="8"/>
        <v>68</v>
      </c>
      <c r="E65" s="725" t="s">
        <v>6110</v>
      </c>
      <c r="F65" s="725" t="s">
        <v>6048</v>
      </c>
      <c r="G65" s="727">
        <v>92609.0</v>
      </c>
    </row>
    <row r="66" ht="15.75" customHeight="1">
      <c r="A66" s="471" t="s">
        <v>6149</v>
      </c>
      <c r="B66" s="725" t="s">
        <v>6054</v>
      </c>
      <c r="C66" s="726">
        <v>27098.0</v>
      </c>
      <c r="D66" s="725">
        <f t="shared" si="8"/>
        <v>45</v>
      </c>
      <c r="E66" s="725" t="s">
        <v>6075</v>
      </c>
      <c r="F66" s="725" t="s">
        <v>6048</v>
      </c>
      <c r="G66" s="727">
        <v>44491.05</v>
      </c>
      <c r="L66" s="736" t="s">
        <v>4824</v>
      </c>
    </row>
    <row r="67" ht="15.75" customHeight="1">
      <c r="A67" s="729" t="s">
        <v>6150</v>
      </c>
      <c r="B67" s="725" t="s">
        <v>6054</v>
      </c>
      <c r="C67" s="726">
        <v>21881.0</v>
      </c>
      <c r="D67" s="725">
        <f t="shared" si="8"/>
        <v>60</v>
      </c>
      <c r="E67" s="725" t="s">
        <v>6151</v>
      </c>
      <c r="F67" s="725" t="s">
        <v>6048</v>
      </c>
      <c r="G67" s="727">
        <v>253693.0</v>
      </c>
      <c r="J67" s="736" t="s">
        <v>4824</v>
      </c>
    </row>
    <row r="68" ht="15.75" customHeight="1">
      <c r="A68" s="471" t="s">
        <v>6152</v>
      </c>
      <c r="B68" s="725" t="s">
        <v>6054</v>
      </c>
      <c r="C68" s="726">
        <v>20961.0</v>
      </c>
      <c r="D68" s="725">
        <f t="shared" si="8"/>
        <v>62</v>
      </c>
      <c r="E68" s="725" t="s">
        <v>6153</v>
      </c>
      <c r="F68" s="725" t="s">
        <v>6048</v>
      </c>
      <c r="G68" s="727">
        <v>268632.52</v>
      </c>
      <c r="J68" s="736" t="s">
        <v>4824</v>
      </c>
    </row>
    <row r="69" ht="15.75" customHeight="1">
      <c r="A69" s="737" t="s">
        <v>6154</v>
      </c>
      <c r="B69" s="725" t="s">
        <v>6054</v>
      </c>
      <c r="C69" s="726">
        <v>16541.0</v>
      </c>
      <c r="D69" s="725">
        <f t="shared" si="8"/>
        <v>74</v>
      </c>
      <c r="E69" s="725" t="s">
        <v>6155</v>
      </c>
      <c r="F69" s="725" t="s">
        <v>6048</v>
      </c>
      <c r="G69" s="727">
        <v>0.0</v>
      </c>
      <c r="L69" s="736" t="s">
        <v>4824</v>
      </c>
    </row>
    <row r="70" ht="15.75" customHeight="1">
      <c r="A70" s="471" t="s">
        <v>6156</v>
      </c>
      <c r="B70" s="725" t="s">
        <v>6054</v>
      </c>
      <c r="C70" s="726">
        <v>17371.0</v>
      </c>
      <c r="D70" s="725">
        <f t="shared" si="8"/>
        <v>72</v>
      </c>
      <c r="E70" s="725" t="s">
        <v>6136</v>
      </c>
      <c r="F70" s="725" t="s">
        <v>6117</v>
      </c>
      <c r="G70" s="727">
        <v>118173.01</v>
      </c>
    </row>
    <row r="71" ht="15.75" customHeight="1">
      <c r="A71" s="729" t="s">
        <v>6157</v>
      </c>
      <c r="B71" s="725" t="s">
        <v>6054</v>
      </c>
      <c r="C71" s="726">
        <v>22041.0</v>
      </c>
      <c r="D71" s="725">
        <f t="shared" si="8"/>
        <v>59</v>
      </c>
      <c r="E71" s="725" t="s">
        <v>6136</v>
      </c>
      <c r="F71" s="725" t="s">
        <v>6048</v>
      </c>
      <c r="G71" s="727">
        <v>177455.0</v>
      </c>
      <c r="K71" s="736" t="s">
        <v>4824</v>
      </c>
    </row>
    <row r="72" ht="15.75" customHeight="1">
      <c r="A72" s="729" t="s">
        <v>6158</v>
      </c>
      <c r="B72" s="725" t="s">
        <v>6046</v>
      </c>
      <c r="C72" s="726">
        <v>28553.0</v>
      </c>
      <c r="D72" s="725">
        <f t="shared" si="8"/>
        <v>41</v>
      </c>
      <c r="E72" s="725" t="s">
        <v>6091</v>
      </c>
      <c r="F72" s="725" t="s">
        <v>6048</v>
      </c>
      <c r="G72" s="727">
        <v>115496.0</v>
      </c>
      <c r="J72" s="736" t="s">
        <v>4824</v>
      </c>
    </row>
    <row r="73" ht="15.75" customHeight="1">
      <c r="A73" s="729" t="s">
        <v>6159</v>
      </c>
      <c r="B73" s="725" t="s">
        <v>6046</v>
      </c>
      <c r="C73" s="726">
        <v>28738.0</v>
      </c>
      <c r="D73" s="725">
        <f t="shared" si="8"/>
        <v>41</v>
      </c>
      <c r="E73" s="725" t="s">
        <v>6069</v>
      </c>
      <c r="F73" s="725" t="s">
        <v>6048</v>
      </c>
      <c r="G73" s="727">
        <v>261709.0</v>
      </c>
    </row>
    <row r="74" ht="15.75" customHeight="1">
      <c r="A74" s="471" t="s">
        <v>6160</v>
      </c>
      <c r="B74" s="725" t="s">
        <v>6046</v>
      </c>
      <c r="C74" s="726">
        <v>24095.0</v>
      </c>
      <c r="D74" s="725">
        <f t="shared" si="8"/>
        <v>54</v>
      </c>
      <c r="E74" s="725" t="s">
        <v>6066</v>
      </c>
      <c r="F74" s="725" t="s">
        <v>6048</v>
      </c>
      <c r="G74" s="727">
        <v>0.0</v>
      </c>
    </row>
    <row r="75" ht="15.75" customHeight="1">
      <c r="A75" s="735" t="s">
        <v>1830</v>
      </c>
      <c r="B75" s="725" t="s">
        <v>6054</v>
      </c>
      <c r="C75" s="726">
        <v>25216.0</v>
      </c>
      <c r="D75" s="725">
        <f t="shared" si="8"/>
        <v>50</v>
      </c>
      <c r="E75" s="725" t="s">
        <v>6161</v>
      </c>
      <c r="F75" s="725"/>
      <c r="G75" s="727">
        <v>695297.71</v>
      </c>
      <c r="J75" s="736" t="s">
        <v>4824</v>
      </c>
    </row>
    <row r="76" ht="15.75" customHeight="1">
      <c r="A76" s="471" t="s">
        <v>6162</v>
      </c>
      <c r="B76" s="725" t="s">
        <v>6046</v>
      </c>
      <c r="C76" s="726">
        <v>32329.0</v>
      </c>
      <c r="D76" s="725">
        <f t="shared" si="8"/>
        <v>31</v>
      </c>
      <c r="E76" s="725" t="s">
        <v>6066</v>
      </c>
      <c r="F76" s="725" t="s">
        <v>6048</v>
      </c>
      <c r="G76" s="727">
        <v>184409.0</v>
      </c>
      <c r="J76" s="736" t="s">
        <v>4824</v>
      </c>
    </row>
    <row r="77" ht="15.75" customHeight="1">
      <c r="A77" s="729" t="s">
        <v>6163</v>
      </c>
      <c r="B77" s="725" t="s">
        <v>6054</v>
      </c>
      <c r="C77" s="726">
        <v>30849.0</v>
      </c>
      <c r="D77" s="725">
        <f t="shared" si="8"/>
        <v>35</v>
      </c>
      <c r="E77" s="725" t="s">
        <v>6075</v>
      </c>
      <c r="F77" s="725" t="s">
        <v>6048</v>
      </c>
      <c r="G77" s="727">
        <v>117498.0</v>
      </c>
      <c r="K77" s="736" t="s">
        <v>4824</v>
      </c>
    </row>
    <row r="78" ht="15.75" customHeight="1">
      <c r="A78" s="729" t="s">
        <v>6164</v>
      </c>
      <c r="B78" s="725" t="s">
        <v>6054</v>
      </c>
      <c r="C78" s="726">
        <v>31945.0</v>
      </c>
      <c r="D78" s="725">
        <f t="shared" si="8"/>
        <v>32</v>
      </c>
      <c r="E78" s="725" t="s">
        <v>6075</v>
      </c>
      <c r="F78" s="725" t="s">
        <v>6048</v>
      </c>
      <c r="G78" s="727">
        <f>286683+108380</f>
        <v>395063</v>
      </c>
      <c r="J78" s="736" t="s">
        <v>4824</v>
      </c>
    </row>
    <row r="79" ht="15.75" customHeight="1">
      <c r="A79" s="729" t="s">
        <v>6165</v>
      </c>
      <c r="B79" s="725" t="s">
        <v>6054</v>
      </c>
      <c r="C79" s="726"/>
      <c r="D79" s="725"/>
      <c r="E79" s="725"/>
      <c r="F79" s="725" t="s">
        <v>6048</v>
      </c>
      <c r="G79" s="727">
        <v>422200.0</v>
      </c>
    </row>
    <row r="80" ht="15.75" customHeight="1">
      <c r="A80" s="735" t="s">
        <v>6166</v>
      </c>
      <c r="B80" s="725" t="s">
        <v>6046</v>
      </c>
      <c r="C80" s="726">
        <v>34492.0</v>
      </c>
      <c r="D80" s="725">
        <f t="shared" ref="D80:D83" si="9">DATEDIF(C80,$C$121,"Y")</f>
        <v>25</v>
      </c>
      <c r="E80" s="725" t="s">
        <v>6091</v>
      </c>
      <c r="F80" s="725" t="s">
        <v>6167</v>
      </c>
      <c r="G80" s="727">
        <v>82175.56</v>
      </c>
      <c r="K80" s="736" t="s">
        <v>4824</v>
      </c>
    </row>
    <row r="81" ht="15.75" customHeight="1">
      <c r="A81" s="471" t="s">
        <v>6168</v>
      </c>
      <c r="B81" s="725" t="s">
        <v>6046</v>
      </c>
      <c r="C81" s="726">
        <v>20947.0</v>
      </c>
      <c r="D81" s="725">
        <f t="shared" si="9"/>
        <v>62</v>
      </c>
      <c r="E81" s="725" t="s">
        <v>6066</v>
      </c>
      <c r="F81" s="725" t="s">
        <v>6169</v>
      </c>
      <c r="G81" s="727">
        <v>100737.25</v>
      </c>
    </row>
    <row r="82" ht="15.75" customHeight="1">
      <c r="A82" s="735" t="s">
        <v>3333</v>
      </c>
      <c r="B82" s="725" t="s">
        <v>6046</v>
      </c>
      <c r="C82" s="726">
        <v>29139.0</v>
      </c>
      <c r="D82" s="725">
        <f t="shared" si="9"/>
        <v>40</v>
      </c>
      <c r="E82" s="725" t="s">
        <v>6069</v>
      </c>
      <c r="F82" s="725"/>
      <c r="G82" s="727">
        <v>310286.32</v>
      </c>
    </row>
    <row r="83" ht="15.75" customHeight="1">
      <c r="A83" s="729" t="s">
        <v>6170</v>
      </c>
      <c r="B83" s="725" t="s">
        <v>6046</v>
      </c>
      <c r="C83" s="726">
        <v>31630.0</v>
      </c>
      <c r="D83" s="725">
        <f t="shared" si="9"/>
        <v>33</v>
      </c>
      <c r="E83" s="725" t="s">
        <v>6091</v>
      </c>
      <c r="F83" s="725" t="s">
        <v>6048</v>
      </c>
      <c r="G83" s="727">
        <v>0.0</v>
      </c>
      <c r="J83" s="736" t="s">
        <v>4824</v>
      </c>
    </row>
    <row r="84" ht="15.75" customHeight="1">
      <c r="A84" s="729" t="s">
        <v>6171</v>
      </c>
      <c r="B84" s="725" t="s">
        <v>6046</v>
      </c>
      <c r="C84" s="726"/>
      <c r="D84" s="725"/>
      <c r="E84" s="725"/>
      <c r="F84" s="725" t="s">
        <v>6048</v>
      </c>
      <c r="G84" s="727">
        <v>113888.0</v>
      </c>
      <c r="K84" s="736" t="s">
        <v>4824</v>
      </c>
    </row>
    <row r="85" ht="15.75" customHeight="1">
      <c r="A85" s="729" t="s">
        <v>6172</v>
      </c>
      <c r="B85" s="725" t="s">
        <v>6046</v>
      </c>
      <c r="C85" s="726">
        <v>28975.0</v>
      </c>
      <c r="D85" s="725">
        <f t="shared" ref="D85:D89" si="10">DATEDIF(C85,$C$121,"Y")</f>
        <v>40</v>
      </c>
      <c r="E85" s="725" t="s">
        <v>6093</v>
      </c>
      <c r="F85" s="725" t="s">
        <v>6048</v>
      </c>
      <c r="G85" s="727">
        <v>126001.0</v>
      </c>
    </row>
    <row r="86" ht="15.75" customHeight="1">
      <c r="A86" s="729" t="s">
        <v>5783</v>
      </c>
      <c r="B86" s="725" t="s">
        <v>6046</v>
      </c>
      <c r="C86" s="726">
        <v>23401.0</v>
      </c>
      <c r="D86" s="725">
        <f t="shared" si="10"/>
        <v>55</v>
      </c>
      <c r="E86" s="725" t="s">
        <v>6066</v>
      </c>
      <c r="F86" s="725" t="s">
        <v>6048</v>
      </c>
      <c r="G86" s="727">
        <f>532885+733156+661796</f>
        <v>1927837</v>
      </c>
      <c r="J86" s="736" t="s">
        <v>4824</v>
      </c>
    </row>
    <row r="87" ht="15.75" customHeight="1">
      <c r="A87" s="729" t="s">
        <v>6173</v>
      </c>
      <c r="B87" s="725" t="s">
        <v>6046</v>
      </c>
      <c r="C87" s="726">
        <v>31878.0</v>
      </c>
      <c r="D87" s="725">
        <f t="shared" si="10"/>
        <v>32</v>
      </c>
      <c r="E87" s="725" t="s">
        <v>6174</v>
      </c>
      <c r="F87" s="725" t="s">
        <v>6048</v>
      </c>
      <c r="G87" s="727">
        <v>377504.0</v>
      </c>
      <c r="K87" s="736" t="s">
        <v>4824</v>
      </c>
    </row>
    <row r="88" ht="15.75" customHeight="1">
      <c r="A88" s="737" t="s">
        <v>6175</v>
      </c>
      <c r="B88" s="725" t="s">
        <v>6046</v>
      </c>
      <c r="C88" s="726">
        <v>31643.0</v>
      </c>
      <c r="D88" s="725">
        <f t="shared" si="10"/>
        <v>33</v>
      </c>
      <c r="E88" s="725" t="s">
        <v>6058</v>
      </c>
      <c r="F88" s="725" t="s">
        <v>2577</v>
      </c>
      <c r="G88" s="727">
        <v>0.0</v>
      </c>
      <c r="J88" s="736" t="s">
        <v>4824</v>
      </c>
    </row>
    <row r="89" ht="15.75" customHeight="1">
      <c r="A89" s="471" t="s">
        <v>6176</v>
      </c>
      <c r="B89" s="725" t="s">
        <v>6046</v>
      </c>
      <c r="C89" s="726">
        <v>32438.0</v>
      </c>
      <c r="D89" s="725">
        <f t="shared" si="10"/>
        <v>31</v>
      </c>
      <c r="E89" s="725" t="s">
        <v>6103</v>
      </c>
      <c r="F89" s="725" t="s">
        <v>6048</v>
      </c>
      <c r="G89" s="727">
        <v>119890.0</v>
      </c>
      <c r="J89" s="736" t="s">
        <v>4824</v>
      </c>
    </row>
    <row r="90" ht="15.75" customHeight="1">
      <c r="A90" s="471" t="s">
        <v>6177</v>
      </c>
      <c r="B90" s="725" t="s">
        <v>6054</v>
      </c>
      <c r="C90" s="726"/>
      <c r="D90" s="725"/>
      <c r="E90" s="725" t="s">
        <v>6055</v>
      </c>
      <c r="F90" s="725"/>
      <c r="G90" s="727"/>
      <c r="J90" s="736"/>
    </row>
    <row r="91" ht="15.75" customHeight="1">
      <c r="A91" s="735" t="s">
        <v>5032</v>
      </c>
      <c r="B91" s="725" t="s">
        <v>6046</v>
      </c>
      <c r="C91" s="726">
        <v>31537.0</v>
      </c>
      <c r="D91" s="725">
        <f t="shared" ref="D91:D118" si="11">DATEDIF(C91,$C$121,"Y")</f>
        <v>33</v>
      </c>
      <c r="E91" s="725" t="s">
        <v>6066</v>
      </c>
      <c r="F91" s="725"/>
      <c r="G91" s="727">
        <v>403425.55</v>
      </c>
      <c r="J91" s="736" t="s">
        <v>4824</v>
      </c>
    </row>
    <row r="92" ht="15.75" customHeight="1">
      <c r="A92" s="729" t="s">
        <v>6178</v>
      </c>
      <c r="B92" s="725" t="s">
        <v>6046</v>
      </c>
      <c r="C92" s="726">
        <v>32791.0</v>
      </c>
      <c r="D92" s="725">
        <f t="shared" si="11"/>
        <v>30</v>
      </c>
      <c r="E92" s="725" t="s">
        <v>6091</v>
      </c>
      <c r="F92" s="725" t="s">
        <v>6048</v>
      </c>
      <c r="G92" s="727">
        <v>153385.0</v>
      </c>
      <c r="J92" s="736" t="s">
        <v>4824</v>
      </c>
    </row>
    <row r="93" ht="15.75" customHeight="1">
      <c r="A93" s="471" t="s">
        <v>6179</v>
      </c>
      <c r="B93" s="725" t="s">
        <v>6054</v>
      </c>
      <c r="C93" s="726">
        <v>32384.0</v>
      </c>
      <c r="D93" s="725">
        <f t="shared" si="11"/>
        <v>31</v>
      </c>
      <c r="E93" s="725" t="s">
        <v>6078</v>
      </c>
      <c r="F93" s="725" t="s">
        <v>6048</v>
      </c>
      <c r="G93" s="727">
        <v>96201.29</v>
      </c>
      <c r="J93" s="736" t="s">
        <v>4824</v>
      </c>
      <c r="K93" s="736" t="s">
        <v>4824</v>
      </c>
    </row>
    <row r="94" ht="15.75" customHeight="1">
      <c r="A94" s="729" t="s">
        <v>6180</v>
      </c>
      <c r="B94" s="725" t="s">
        <v>6054</v>
      </c>
      <c r="C94" s="726">
        <v>25391.0</v>
      </c>
      <c r="D94" s="725">
        <f t="shared" si="11"/>
        <v>50</v>
      </c>
      <c r="E94" s="725" t="s">
        <v>6075</v>
      </c>
      <c r="F94" s="725" t="s">
        <v>6048</v>
      </c>
      <c r="G94" s="727">
        <v>59844.0</v>
      </c>
      <c r="J94" s="736" t="s">
        <v>4824</v>
      </c>
    </row>
    <row r="95" ht="15.75" customHeight="1">
      <c r="A95" s="729" t="s">
        <v>6181</v>
      </c>
      <c r="B95" s="725" t="s">
        <v>6046</v>
      </c>
      <c r="C95" s="726">
        <v>24203.0</v>
      </c>
      <c r="D95" s="725">
        <f t="shared" si="11"/>
        <v>53</v>
      </c>
      <c r="E95" s="725" t="s">
        <v>6066</v>
      </c>
      <c r="F95" s="725" t="s">
        <v>6048</v>
      </c>
      <c r="G95" s="727">
        <v>308040.0</v>
      </c>
    </row>
    <row r="96" ht="15.75" customHeight="1">
      <c r="A96" s="729" t="s">
        <v>6182</v>
      </c>
      <c r="B96" s="725" t="s">
        <v>6046</v>
      </c>
      <c r="C96" s="726">
        <v>20888.0</v>
      </c>
      <c r="D96" s="725">
        <f t="shared" si="11"/>
        <v>62</v>
      </c>
      <c r="E96" s="725" t="s">
        <v>6047</v>
      </c>
      <c r="F96" s="725" t="s">
        <v>6048</v>
      </c>
      <c r="G96" s="727">
        <v>1017197.0</v>
      </c>
      <c r="J96" s="736" t="s">
        <v>4824</v>
      </c>
      <c r="K96" s="736" t="s">
        <v>4824</v>
      </c>
    </row>
    <row r="97" ht="15.75" customHeight="1">
      <c r="A97" s="471" t="s">
        <v>6183</v>
      </c>
      <c r="B97" s="725" t="s">
        <v>6046</v>
      </c>
      <c r="C97" s="726">
        <v>21799.0</v>
      </c>
      <c r="D97" s="725">
        <f t="shared" si="11"/>
        <v>60</v>
      </c>
      <c r="E97" s="725" t="s">
        <v>6093</v>
      </c>
      <c r="F97" s="725" t="s">
        <v>6048</v>
      </c>
      <c r="G97" s="727">
        <v>71421.48</v>
      </c>
    </row>
    <row r="98" ht="15.75" customHeight="1">
      <c r="A98" s="729" t="s">
        <v>6184</v>
      </c>
      <c r="B98" s="725" t="s">
        <v>6054</v>
      </c>
      <c r="C98" s="726">
        <v>21043.0</v>
      </c>
      <c r="D98" s="725">
        <f t="shared" si="11"/>
        <v>62</v>
      </c>
      <c r="E98" s="725" t="s">
        <v>6136</v>
      </c>
      <c r="F98" s="725" t="s">
        <v>6048</v>
      </c>
      <c r="G98" s="727">
        <v>67969.0</v>
      </c>
      <c r="J98" s="736" t="s">
        <v>4824</v>
      </c>
    </row>
    <row r="99" ht="15.75" customHeight="1">
      <c r="A99" s="729" t="s">
        <v>6185</v>
      </c>
      <c r="B99" s="725" t="s">
        <v>6046</v>
      </c>
      <c r="C99" s="726">
        <v>29136.0</v>
      </c>
      <c r="D99" s="725">
        <f t="shared" si="11"/>
        <v>40</v>
      </c>
      <c r="E99" s="725" t="s">
        <v>6047</v>
      </c>
      <c r="F99" s="725" t="s">
        <v>6048</v>
      </c>
      <c r="G99" s="727">
        <v>62757.0</v>
      </c>
    </row>
    <row r="100" ht="15.75" customHeight="1">
      <c r="A100" s="729" t="s">
        <v>6186</v>
      </c>
      <c r="B100" s="725" t="s">
        <v>6046</v>
      </c>
      <c r="C100" s="726">
        <v>32029.0</v>
      </c>
      <c r="D100" s="725">
        <f t="shared" si="11"/>
        <v>32</v>
      </c>
      <c r="E100" s="725" t="s">
        <v>6047</v>
      </c>
      <c r="F100" s="725" t="s">
        <v>6048</v>
      </c>
      <c r="G100" s="727">
        <f>133946+176866</f>
        <v>310812</v>
      </c>
      <c r="J100" s="736" t="s">
        <v>4824</v>
      </c>
    </row>
    <row r="101" ht="15.75" customHeight="1">
      <c r="A101" s="729" t="s">
        <v>6187</v>
      </c>
      <c r="B101" s="725" t="s">
        <v>6046</v>
      </c>
      <c r="C101" s="726">
        <v>24485.0</v>
      </c>
      <c r="D101" s="725">
        <f t="shared" si="11"/>
        <v>52</v>
      </c>
      <c r="E101" s="725" t="s">
        <v>6091</v>
      </c>
      <c r="F101" s="725" t="s">
        <v>6048</v>
      </c>
      <c r="G101" s="727">
        <v>60784.0</v>
      </c>
    </row>
    <row r="102" ht="15.75" customHeight="1">
      <c r="A102" s="735" t="s">
        <v>5152</v>
      </c>
      <c r="B102" s="725" t="s">
        <v>6054</v>
      </c>
      <c r="C102" s="726">
        <v>21939.0</v>
      </c>
      <c r="D102" s="725">
        <f t="shared" si="11"/>
        <v>59</v>
      </c>
      <c r="E102" s="725" t="s">
        <v>6147</v>
      </c>
      <c r="F102" s="725"/>
      <c r="G102" s="727">
        <v>198476.5</v>
      </c>
    </row>
    <row r="103" ht="15.75" customHeight="1">
      <c r="A103" s="735" t="s">
        <v>6188</v>
      </c>
      <c r="B103" s="725" t="s">
        <v>6046</v>
      </c>
      <c r="C103" s="726">
        <v>27955.0</v>
      </c>
      <c r="D103" s="725">
        <f t="shared" si="11"/>
        <v>43</v>
      </c>
      <c r="E103" s="725" t="s">
        <v>6096</v>
      </c>
      <c r="F103" s="725" t="s">
        <v>6048</v>
      </c>
      <c r="G103" s="727">
        <v>150629.56</v>
      </c>
      <c r="M103" s="736" t="s">
        <v>4824</v>
      </c>
    </row>
    <row r="104" ht="15.75" customHeight="1">
      <c r="A104" s="729" t="s">
        <v>6189</v>
      </c>
      <c r="B104" s="725" t="s">
        <v>6054</v>
      </c>
      <c r="C104" s="726">
        <v>28704.0</v>
      </c>
      <c r="D104" s="725">
        <f t="shared" si="11"/>
        <v>41</v>
      </c>
      <c r="E104" s="725" t="s">
        <v>6058</v>
      </c>
      <c r="F104" s="725" t="s">
        <v>6117</v>
      </c>
      <c r="G104" s="727">
        <v>100118.47</v>
      </c>
      <c r="H104" s="736"/>
      <c r="I104" s="736"/>
    </row>
    <row r="105" ht="15.75" customHeight="1">
      <c r="A105" s="735" t="s">
        <v>5168</v>
      </c>
      <c r="B105" s="725" t="s">
        <v>6054</v>
      </c>
      <c r="C105" s="726">
        <v>29520.0</v>
      </c>
      <c r="D105" s="725">
        <f t="shared" si="11"/>
        <v>39</v>
      </c>
      <c r="E105" s="725" t="s">
        <v>6190</v>
      </c>
      <c r="F105" s="725"/>
      <c r="G105" s="727">
        <v>354808.07</v>
      </c>
      <c r="L105" s="736" t="s">
        <v>4824</v>
      </c>
    </row>
    <row r="106" ht="15.75" customHeight="1">
      <c r="A106" s="471" t="s">
        <v>6191</v>
      </c>
      <c r="B106" s="725" t="s">
        <v>6054</v>
      </c>
      <c r="C106" s="726">
        <v>29544.0</v>
      </c>
      <c r="D106" s="725">
        <f t="shared" si="11"/>
        <v>39</v>
      </c>
      <c r="E106" s="725" t="s">
        <v>6161</v>
      </c>
      <c r="F106" s="725" t="s">
        <v>6048</v>
      </c>
      <c r="G106" s="727">
        <v>103186.0</v>
      </c>
      <c r="K106" s="736" t="s">
        <v>4824</v>
      </c>
    </row>
    <row r="107" ht="15.75" customHeight="1">
      <c r="A107" s="729" t="s">
        <v>6192</v>
      </c>
      <c r="B107" s="725" t="s">
        <v>6054</v>
      </c>
      <c r="C107" s="726">
        <v>21261.0</v>
      </c>
      <c r="D107" s="725">
        <f t="shared" si="11"/>
        <v>61</v>
      </c>
      <c r="E107" s="725" t="s">
        <v>6193</v>
      </c>
      <c r="F107" s="725" t="s">
        <v>6082</v>
      </c>
      <c r="G107" s="727">
        <v>210352.0</v>
      </c>
      <c r="J107" s="736" t="s">
        <v>4824</v>
      </c>
    </row>
    <row r="108" ht="15.75" customHeight="1">
      <c r="A108" s="735" t="s">
        <v>5201</v>
      </c>
      <c r="B108" s="725" t="s">
        <v>6046</v>
      </c>
      <c r="C108" s="726">
        <v>21704.0</v>
      </c>
      <c r="D108" s="725">
        <f t="shared" si="11"/>
        <v>60</v>
      </c>
      <c r="E108" s="725" t="s">
        <v>6091</v>
      </c>
      <c r="F108" s="725"/>
      <c r="G108" s="727">
        <v>518146.65</v>
      </c>
      <c r="K108" s="736" t="s">
        <v>4824</v>
      </c>
    </row>
    <row r="109" ht="15.75" customHeight="1">
      <c r="A109" s="471" t="s">
        <v>5901</v>
      </c>
      <c r="B109" s="725" t="s">
        <v>6054</v>
      </c>
      <c r="C109" s="726">
        <v>21926.0</v>
      </c>
      <c r="D109" s="725">
        <f t="shared" si="11"/>
        <v>59</v>
      </c>
      <c r="E109" s="725" t="s">
        <v>6110</v>
      </c>
      <c r="F109" s="725" t="s">
        <v>6048</v>
      </c>
      <c r="G109" s="727">
        <v>168315.0</v>
      </c>
    </row>
    <row r="110" ht="15.75" customHeight="1">
      <c r="A110" s="729" t="s">
        <v>6194</v>
      </c>
      <c r="B110" s="725" t="s">
        <v>6054</v>
      </c>
      <c r="C110" s="726">
        <v>31805.0</v>
      </c>
      <c r="D110" s="725">
        <f t="shared" si="11"/>
        <v>32</v>
      </c>
      <c r="E110" s="725" t="s">
        <v>6195</v>
      </c>
      <c r="F110" s="725" t="s">
        <v>6048</v>
      </c>
      <c r="G110" s="727">
        <v>123497.0</v>
      </c>
    </row>
    <row r="111" ht="15.75" customHeight="1">
      <c r="A111" s="729" t="s">
        <v>6196</v>
      </c>
      <c r="B111" s="725" t="s">
        <v>6054</v>
      </c>
      <c r="C111" s="726">
        <v>32080.0</v>
      </c>
      <c r="D111" s="725">
        <f t="shared" si="11"/>
        <v>32</v>
      </c>
      <c r="E111" s="725" t="s">
        <v>6075</v>
      </c>
      <c r="F111" s="725" t="s">
        <v>6048</v>
      </c>
      <c r="G111" s="727">
        <v>135476.0</v>
      </c>
    </row>
    <row r="112" ht="15.75" customHeight="1">
      <c r="A112" s="729" t="s">
        <v>6197</v>
      </c>
      <c r="B112" s="725" t="s">
        <v>6054</v>
      </c>
      <c r="C112" s="726">
        <v>32700.0</v>
      </c>
      <c r="D112" s="725">
        <f t="shared" si="11"/>
        <v>30</v>
      </c>
      <c r="E112" s="725" t="s">
        <v>6198</v>
      </c>
      <c r="F112" s="725" t="s">
        <v>6048</v>
      </c>
      <c r="G112" s="727">
        <v>5250.0</v>
      </c>
      <c r="J112" s="736" t="s">
        <v>4824</v>
      </c>
    </row>
    <row r="113" ht="15.75" customHeight="1">
      <c r="A113" s="729" t="s">
        <v>6199</v>
      </c>
      <c r="B113" s="725" t="s">
        <v>6046</v>
      </c>
      <c r="C113" s="726">
        <v>29491.0</v>
      </c>
      <c r="D113" s="725">
        <f t="shared" si="11"/>
        <v>39</v>
      </c>
      <c r="E113" s="725"/>
      <c r="F113" s="725" t="s">
        <v>6048</v>
      </c>
      <c r="G113" s="727">
        <v>61457.0</v>
      </c>
      <c r="J113" s="736" t="s">
        <v>4824</v>
      </c>
    </row>
    <row r="114" ht="15.75" customHeight="1">
      <c r="A114" s="737" t="s">
        <v>6200</v>
      </c>
      <c r="B114" s="725" t="s">
        <v>6046</v>
      </c>
      <c r="C114" s="726">
        <v>20383.0</v>
      </c>
      <c r="D114" s="725">
        <f t="shared" si="11"/>
        <v>64</v>
      </c>
      <c r="E114" s="725" t="s">
        <v>6201</v>
      </c>
      <c r="F114" s="725" t="s">
        <v>6048</v>
      </c>
      <c r="G114" s="727">
        <v>185472.0</v>
      </c>
      <c r="J114" s="736" t="s">
        <v>4824</v>
      </c>
      <c r="K114" s="736" t="s">
        <v>4824</v>
      </c>
    </row>
    <row r="115" ht="15.75" customHeight="1">
      <c r="A115" s="471" t="s">
        <v>6202</v>
      </c>
      <c r="B115" s="725" t="s">
        <v>6046</v>
      </c>
      <c r="C115" s="726">
        <v>36924.0</v>
      </c>
      <c r="D115" s="725">
        <f t="shared" si="11"/>
        <v>18</v>
      </c>
      <c r="E115" s="725" t="s">
        <v>6066</v>
      </c>
      <c r="F115" s="725" t="s">
        <v>6048</v>
      </c>
      <c r="G115" s="727">
        <v>238256.0</v>
      </c>
      <c r="L115" s="736" t="s">
        <v>4824</v>
      </c>
    </row>
    <row r="116" ht="15.75" customHeight="1">
      <c r="A116" s="729" t="s">
        <v>6203</v>
      </c>
      <c r="B116" s="725" t="s">
        <v>6054</v>
      </c>
      <c r="C116" s="726">
        <v>21111.0</v>
      </c>
      <c r="D116" s="725">
        <f t="shared" si="11"/>
        <v>62</v>
      </c>
      <c r="E116" s="725" t="s">
        <v>6110</v>
      </c>
      <c r="F116" s="725" t="s">
        <v>6048</v>
      </c>
      <c r="G116" s="727">
        <v>612317.0</v>
      </c>
    </row>
    <row r="117" ht="15.75" customHeight="1">
      <c r="A117" s="729" t="s">
        <v>6204</v>
      </c>
      <c r="B117" s="725" t="s">
        <v>6046</v>
      </c>
      <c r="C117" s="726">
        <v>24865.0</v>
      </c>
      <c r="D117" s="725">
        <f t="shared" si="11"/>
        <v>51</v>
      </c>
      <c r="E117" s="725" t="s">
        <v>6058</v>
      </c>
      <c r="F117" s="725" t="s">
        <v>6048</v>
      </c>
      <c r="G117" s="727">
        <v>278735.0</v>
      </c>
    </row>
    <row r="118" ht="15.75" customHeight="1">
      <c r="A118" s="735" t="s">
        <v>2476</v>
      </c>
      <c r="B118" s="725" t="s">
        <v>6046</v>
      </c>
      <c r="C118" s="726">
        <v>28041.0</v>
      </c>
      <c r="D118" s="725">
        <f t="shared" si="11"/>
        <v>43</v>
      </c>
      <c r="E118" s="725" t="s">
        <v>6205</v>
      </c>
      <c r="F118" s="725"/>
      <c r="G118" s="727">
        <v>104765.52</v>
      </c>
    </row>
    <row r="119" ht="15.75" customHeight="1">
      <c r="B119" s="742"/>
      <c r="C119" s="742" t="s">
        <v>6206</v>
      </c>
      <c r="D119" s="742"/>
      <c r="E119" s="742" t="s">
        <v>6206</v>
      </c>
      <c r="F119" s="742"/>
      <c r="G119" s="742" t="s">
        <v>6049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4824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6207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6208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6209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6038</v>
      </c>
      <c r="B1" s="747" t="s">
        <v>6210</v>
      </c>
      <c r="C1" s="746" t="s">
        <v>4</v>
      </c>
      <c r="D1" s="746" t="s">
        <v>6</v>
      </c>
      <c r="E1" s="748"/>
      <c r="F1" s="748" t="s">
        <v>94</v>
      </c>
      <c r="G1" s="748" t="s">
        <v>6211</v>
      </c>
      <c r="H1" s="748" t="s">
        <v>97</v>
      </c>
      <c r="I1" s="748" t="s">
        <v>6212</v>
      </c>
      <c r="J1" s="748" t="s">
        <v>99</v>
      </c>
      <c r="K1" s="748" t="s">
        <v>2522</v>
      </c>
      <c r="L1" s="748"/>
      <c r="M1" s="748" t="s">
        <v>3600</v>
      </c>
      <c r="N1" s="748" t="s">
        <v>3601</v>
      </c>
      <c r="O1" s="748" t="s">
        <v>3603</v>
      </c>
      <c r="P1" s="748" t="s">
        <v>3605</v>
      </c>
      <c r="Q1" s="748" t="s">
        <v>6213</v>
      </c>
      <c r="R1" s="748" t="s">
        <v>6214</v>
      </c>
    </row>
    <row r="2" ht="15.75" customHeight="1">
      <c r="A2" s="471" t="s">
        <v>4080</v>
      </c>
      <c r="B2" s="725">
        <v>5490529.0</v>
      </c>
      <c r="C2" s="725" t="s">
        <v>2526</v>
      </c>
      <c r="D2" s="725" t="s">
        <v>2526</v>
      </c>
      <c r="E2" s="725" t="str">
        <f>IFERROR(VLOOKUP(D2,'Cadastro de assessores'!A:B,2,FALSE),"Não Cadastrado")</f>
        <v>18986</v>
      </c>
      <c r="F2" s="749" t="s">
        <v>111</v>
      </c>
      <c r="G2" s="749" t="s">
        <v>6215</v>
      </c>
      <c r="H2" s="750">
        <v>44222.0</v>
      </c>
      <c r="I2" s="725" t="s">
        <v>6216</v>
      </c>
      <c r="J2" s="730">
        <v>0.02</v>
      </c>
      <c r="K2" s="751" t="s">
        <v>2557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4946</v>
      </c>
      <c r="B3" s="725">
        <v>1759765.0</v>
      </c>
      <c r="C3" s="725" t="s">
        <v>18</v>
      </c>
      <c r="D3" s="725" t="s">
        <v>949</v>
      </c>
      <c r="E3" s="725" t="str">
        <f>IFERROR(VLOOKUP(D3,'Cadastro de assessores'!A:B,2,FALSE),"Não Cadastrado")</f>
        <v>14739</v>
      </c>
      <c r="F3" s="749" t="s">
        <v>111</v>
      </c>
      <c r="G3" s="749" t="s">
        <v>6215</v>
      </c>
      <c r="H3" s="750">
        <v>44321.0</v>
      </c>
      <c r="I3" s="725" t="s">
        <v>80</v>
      </c>
      <c r="J3" s="730">
        <v>0.012</v>
      </c>
      <c r="K3" s="751" t="s">
        <v>3857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6217</v>
      </c>
      <c r="C1" s="754" t="s">
        <v>94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3800</v>
      </c>
      <c r="B2" s="755" t="s">
        <v>6218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5240</v>
      </c>
      <c r="B3" s="755" t="s">
        <v>6219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4119</v>
      </c>
      <c r="B4" s="755" t="s">
        <v>6220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2191</v>
      </c>
      <c r="B5" s="755" t="s">
        <v>6221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3683</v>
      </c>
      <c r="B6" s="755" t="s">
        <v>6222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3636</v>
      </c>
      <c r="B7" s="755" t="s">
        <v>6223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6224</v>
      </c>
      <c r="B8" s="755" t="s">
        <v>6225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3846</v>
      </c>
      <c r="B9" s="755" t="s">
        <v>6226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3851</v>
      </c>
      <c r="B10" s="755" t="s">
        <v>6227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2526</v>
      </c>
      <c r="B11" s="755" t="s">
        <v>6228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5287</v>
      </c>
      <c r="B12" s="755" t="s">
        <v>6229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3870</v>
      </c>
      <c r="B13" s="755" t="s">
        <v>6230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6231</v>
      </c>
      <c r="B14" s="755" t="s">
        <v>6232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369</v>
      </c>
      <c r="B15" s="755" t="s">
        <v>6233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5189</v>
      </c>
      <c r="B16" s="755" t="s">
        <v>6234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3887</v>
      </c>
      <c r="B17" s="755" t="s">
        <v>6235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214</v>
      </c>
      <c r="B18" s="755" t="s">
        <v>5027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696</v>
      </c>
      <c r="B19" s="755" t="s">
        <v>6236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6237</v>
      </c>
      <c r="B20" s="755" t="s">
        <v>6238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3946</v>
      </c>
      <c r="B21" s="755" t="s">
        <v>6239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2527</v>
      </c>
      <c r="B22" s="755" t="s">
        <v>6240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3966</v>
      </c>
      <c r="B23" s="755" t="s">
        <v>6241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182</v>
      </c>
      <c r="B24" s="755" t="s">
        <v>6242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2907</v>
      </c>
      <c r="B25" s="755" t="s">
        <v>6243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257</v>
      </c>
      <c r="B26" s="755" t="s">
        <v>6244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5169</v>
      </c>
      <c r="B27" s="755" t="s">
        <v>6245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4048</v>
      </c>
      <c r="B28" s="755" t="s">
        <v>6246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4057</v>
      </c>
      <c r="B29" s="755" t="s">
        <v>6247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4060</v>
      </c>
      <c r="B30" s="755" t="s">
        <v>6248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6249</v>
      </c>
      <c r="B31" s="755" t="s">
        <v>6250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4348</v>
      </c>
      <c r="B32" s="755" t="s">
        <v>6251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5002</v>
      </c>
      <c r="B33" s="755" t="s">
        <v>6252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4095</v>
      </c>
      <c r="B34" s="755" t="s">
        <v>6253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56</v>
      </c>
      <c r="B35" s="755" t="s">
        <v>6254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4125</v>
      </c>
      <c r="B36" s="755" t="s">
        <v>6255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629</v>
      </c>
      <c r="B37" s="755" t="s">
        <v>6256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6257</v>
      </c>
      <c r="B38" s="755" t="s">
        <v>6258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3860</v>
      </c>
      <c r="B39" s="755" t="s">
        <v>6259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4149</v>
      </c>
      <c r="B40" s="755" t="s">
        <v>6260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4158</v>
      </c>
      <c r="B41" s="755" t="s">
        <v>6261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6262</v>
      </c>
      <c r="B42" s="755" t="s">
        <v>6263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2780</v>
      </c>
      <c r="B43" s="755" t="s">
        <v>6264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6265</v>
      </c>
      <c r="B44" s="755" t="s">
        <v>6266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4289</v>
      </c>
      <c r="B45" s="755" t="s">
        <v>6267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949</v>
      </c>
      <c r="B46" s="755" t="s">
        <v>6268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4303</v>
      </c>
      <c r="B47" s="755" t="s">
        <v>6269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6270</v>
      </c>
      <c r="B48" s="755" t="s">
        <v>6271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4351</v>
      </c>
      <c r="B49" s="755" t="s">
        <v>6272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6273</v>
      </c>
      <c r="B50" s="755" t="s">
        <v>6274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4459</v>
      </c>
      <c r="B51" s="755" t="s">
        <v>6275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3678</v>
      </c>
      <c r="B52" s="755" t="s">
        <v>6276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2582</v>
      </c>
      <c r="B53" s="755" t="s">
        <v>6277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6278</v>
      </c>
      <c r="B54" s="755" t="s">
        <v>6279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4711</v>
      </c>
      <c r="B55" s="755" t="s">
        <v>6280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4738</v>
      </c>
      <c r="B56" s="755" t="s">
        <v>6281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4781</v>
      </c>
      <c r="B57" s="755" t="s">
        <v>6282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4817</v>
      </c>
      <c r="B58" s="755" t="s">
        <v>6283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4331</v>
      </c>
      <c r="B59" s="755" t="s">
        <v>6284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6285</v>
      </c>
      <c r="B60" s="755" t="s">
        <v>6286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6287</v>
      </c>
      <c r="B61" s="755" t="s">
        <v>6288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5020</v>
      </c>
      <c r="B62" s="755" t="s">
        <v>6289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6290</v>
      </c>
      <c r="B63" s="755" t="s">
        <v>6291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5221</v>
      </c>
      <c r="B64" s="755" t="s">
        <v>6292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83</v>
      </c>
      <c r="B65" s="755" t="s">
        <v>3904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4438</v>
      </c>
      <c r="B66" s="755" t="s">
        <v>6293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5380</v>
      </c>
      <c r="B67" s="755" t="s">
        <v>6294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2539</v>
      </c>
      <c r="B68" s="755" t="s">
        <v>6295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197</v>
      </c>
      <c r="B69" s="755" t="s">
        <v>3536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176</v>
      </c>
      <c r="B70" s="755" t="s">
        <v>6296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2611</v>
      </c>
      <c r="B71" s="755" t="s">
        <v>6297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2636</v>
      </c>
      <c r="B72" s="755" t="s">
        <v>6298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6299</v>
      </c>
      <c r="B73" s="755" t="s">
        <v>6300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3620</v>
      </c>
      <c r="B74" s="755" t="s">
        <v>6301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3653</v>
      </c>
      <c r="B75" s="755" t="s">
        <v>6302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3661</v>
      </c>
      <c r="B76" s="755" t="s">
        <v>6303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6304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2667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6305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167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1934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828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6306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4721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4088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4920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4133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3806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4208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6307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6224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142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4256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4174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6308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6309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1784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3976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4143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6310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6311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3199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3874</v>
      </c>
      <c r="B104" s="761">
        <v>12356.0</v>
      </c>
      <c r="C104" s="756" t="s">
        <v>6312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4571</v>
      </c>
      <c r="B105" s="761">
        <v>12357.0</v>
      </c>
      <c r="C105" s="756" t="s">
        <v>6312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4626</v>
      </c>
      <c r="B106" s="761">
        <v>12358.0</v>
      </c>
      <c r="C106" s="756" t="s">
        <v>6312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295</v>
      </c>
      <c r="B107" s="761">
        <v>12359.0</v>
      </c>
      <c r="C107" s="756" t="s">
        <v>6312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4902</v>
      </c>
      <c r="B108" s="761">
        <v>12360.0</v>
      </c>
      <c r="C108" s="756" t="s">
        <v>6312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6313</v>
      </c>
      <c r="B109" s="761">
        <v>12361.0</v>
      </c>
      <c r="C109" s="756" t="s">
        <v>6312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525</v>
      </c>
      <c r="B110" s="761">
        <v>12362.0</v>
      </c>
      <c r="C110" s="756" t="s">
        <v>6312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3426</v>
      </c>
      <c r="B111" s="761">
        <v>12363.0</v>
      </c>
      <c r="C111" s="756" t="s">
        <v>6312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6314</v>
      </c>
      <c r="B1" s="766" t="s">
        <v>2</v>
      </c>
      <c r="C1" s="765" t="s">
        <v>3</v>
      </c>
      <c r="D1" s="765" t="s">
        <v>6315</v>
      </c>
      <c r="E1" s="767" t="s">
        <v>5390</v>
      </c>
      <c r="F1" s="765" t="s">
        <v>6038</v>
      </c>
      <c r="G1" s="765" t="s">
        <v>4</v>
      </c>
      <c r="H1" s="765" t="s">
        <v>5</v>
      </c>
      <c r="I1" s="765" t="s">
        <v>6</v>
      </c>
      <c r="J1" s="768" t="s">
        <v>97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2670</v>
      </c>
      <c r="C2" s="760" t="s">
        <v>2523</v>
      </c>
      <c r="D2" s="760" t="s">
        <v>6316</v>
      </c>
      <c r="E2" s="772">
        <v>0.0</v>
      </c>
      <c r="F2" s="760" t="s">
        <v>2669</v>
      </c>
      <c r="G2" s="770" t="s">
        <v>2526</v>
      </c>
      <c r="H2" s="770" t="s">
        <v>29</v>
      </c>
      <c r="I2" s="770" t="s">
        <v>2527</v>
      </c>
      <c r="J2" s="770">
        <v>43567.0</v>
      </c>
      <c r="K2" s="773" t="s">
        <v>3813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3120</v>
      </c>
      <c r="C3" s="760" t="s">
        <v>2523</v>
      </c>
      <c r="D3" s="760" t="s">
        <v>6316</v>
      </c>
      <c r="E3" s="772">
        <v>0.0</v>
      </c>
      <c r="F3" s="760" t="s">
        <v>3119</v>
      </c>
      <c r="G3" s="770" t="s">
        <v>2526</v>
      </c>
      <c r="H3" s="770" t="s">
        <v>29</v>
      </c>
      <c r="I3" s="770" t="s">
        <v>2539</v>
      </c>
      <c r="J3" s="770">
        <v>43567.0</v>
      </c>
      <c r="K3" s="773" t="s">
        <v>4179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3542</v>
      </c>
      <c r="C4" s="760" t="s">
        <v>2523</v>
      </c>
      <c r="D4" s="760" t="s">
        <v>6316</v>
      </c>
      <c r="E4" s="772">
        <v>0.0</v>
      </c>
      <c r="F4" s="760" t="s">
        <v>3541</v>
      </c>
      <c r="G4" s="770" t="s">
        <v>18</v>
      </c>
      <c r="H4" s="770" t="s">
        <v>29</v>
      </c>
      <c r="I4" s="770" t="s">
        <v>2780</v>
      </c>
      <c r="J4" s="770">
        <v>43461.0</v>
      </c>
      <c r="K4" s="773" t="s">
        <v>4179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3422</v>
      </c>
      <c r="C5" s="776" t="s">
        <v>2523</v>
      </c>
      <c r="D5" s="760" t="s">
        <v>6317</v>
      </c>
      <c r="E5" s="772">
        <v>25000.0</v>
      </c>
      <c r="F5" s="760" t="s">
        <v>3421</v>
      </c>
      <c r="G5" s="770" t="s">
        <v>2526</v>
      </c>
      <c r="H5" s="770" t="s">
        <v>29</v>
      </c>
      <c r="I5" s="770" t="s">
        <v>2527</v>
      </c>
      <c r="J5" s="770">
        <v>43675.0</v>
      </c>
      <c r="K5" s="773" t="s">
        <v>4179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3367</v>
      </c>
      <c r="C6" s="776" t="s">
        <v>2523</v>
      </c>
      <c r="D6" s="760" t="s">
        <v>6317</v>
      </c>
      <c r="E6" s="772">
        <v>6000.0</v>
      </c>
      <c r="F6" s="760" t="s">
        <v>1965</v>
      </c>
      <c r="G6" s="770" t="s">
        <v>2526</v>
      </c>
      <c r="H6" s="770" t="s">
        <v>29</v>
      </c>
      <c r="I6" s="770" t="s">
        <v>2539</v>
      </c>
      <c r="J6" s="770">
        <v>43620.0</v>
      </c>
      <c r="K6" s="773" t="s">
        <v>3801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6318</v>
      </c>
      <c r="C7" s="776" t="s">
        <v>3793</v>
      </c>
      <c r="D7" s="760" t="s">
        <v>6317</v>
      </c>
      <c r="E7" s="772">
        <v>50000.0</v>
      </c>
      <c r="F7" s="760" t="s">
        <v>5032</v>
      </c>
      <c r="G7" s="760" t="s">
        <v>2526</v>
      </c>
      <c r="H7" s="760" t="s">
        <v>29</v>
      </c>
      <c r="I7" s="760" t="s">
        <v>2526</v>
      </c>
      <c r="J7" s="770">
        <v>43749.0</v>
      </c>
      <c r="K7" s="777" t="s">
        <v>4179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3422</v>
      </c>
      <c r="C8" s="776" t="s">
        <v>2523</v>
      </c>
      <c r="D8" s="760" t="s">
        <v>6317</v>
      </c>
      <c r="E8" s="772">
        <v>9500.0</v>
      </c>
      <c r="F8" s="760" t="s">
        <v>3421</v>
      </c>
      <c r="G8" s="770" t="s">
        <v>2526</v>
      </c>
      <c r="H8" s="770" t="s">
        <v>29</v>
      </c>
      <c r="I8" s="770" t="s">
        <v>2527</v>
      </c>
      <c r="J8" s="770">
        <v>43675.0</v>
      </c>
      <c r="K8" s="773" t="s">
        <v>4179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3348</v>
      </c>
      <c r="C9" s="776" t="s">
        <v>2523</v>
      </c>
      <c r="D9" s="760" t="s">
        <v>6317</v>
      </c>
      <c r="E9" s="772">
        <v>5000.0</v>
      </c>
      <c r="F9" s="760" t="s">
        <v>3347</v>
      </c>
      <c r="G9" s="770" t="s">
        <v>2526</v>
      </c>
      <c r="H9" s="770" t="s">
        <v>29</v>
      </c>
      <c r="I9" s="770" t="s">
        <v>2527</v>
      </c>
      <c r="J9" s="770">
        <v>43700.0</v>
      </c>
      <c r="K9" s="773" t="s">
        <v>4179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3005</v>
      </c>
      <c r="C10" s="776" t="s">
        <v>2523</v>
      </c>
      <c r="D10" s="760" t="s">
        <v>6317</v>
      </c>
      <c r="E10" s="772">
        <v>3700.0</v>
      </c>
      <c r="F10" s="760" t="s">
        <v>3004</v>
      </c>
      <c r="G10" s="770" t="s">
        <v>18</v>
      </c>
      <c r="H10" s="770" t="s">
        <v>29</v>
      </c>
      <c r="I10" s="770" t="s">
        <v>2780</v>
      </c>
      <c r="J10" s="770">
        <v>43510.0</v>
      </c>
      <c r="K10" s="773" t="s">
        <v>6319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2958</v>
      </c>
      <c r="C11" s="776" t="s">
        <v>2523</v>
      </c>
      <c r="D11" s="760" t="s">
        <v>6317</v>
      </c>
      <c r="E11" s="772">
        <v>14000.0</v>
      </c>
      <c r="F11" s="760" t="s">
        <v>2957</v>
      </c>
      <c r="G11" s="770" t="s">
        <v>2526</v>
      </c>
      <c r="H11" s="770" t="s">
        <v>29</v>
      </c>
      <c r="I11" s="770" t="s">
        <v>2527</v>
      </c>
      <c r="J11" s="770">
        <v>43703.0</v>
      </c>
      <c r="K11" s="773" t="s">
        <v>4179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3566</v>
      </c>
      <c r="C12" s="776" t="s">
        <v>2523</v>
      </c>
      <c r="D12" s="760" t="s">
        <v>6317</v>
      </c>
      <c r="E12" s="772">
        <v>10000.0</v>
      </c>
      <c r="F12" s="760" t="s">
        <v>3565</v>
      </c>
      <c r="G12" s="770" t="s">
        <v>2526</v>
      </c>
      <c r="H12" s="770" t="s">
        <v>29</v>
      </c>
      <c r="I12" s="770" t="s">
        <v>2527</v>
      </c>
      <c r="J12" s="770">
        <v>43567.0</v>
      </c>
      <c r="K12" s="773" t="s">
        <v>3801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3017</v>
      </c>
      <c r="C13" s="776" t="s">
        <v>2523</v>
      </c>
      <c r="D13" s="760" t="s">
        <v>6317</v>
      </c>
      <c r="E13" s="772">
        <v>193205.23</v>
      </c>
      <c r="F13" s="760" t="s">
        <v>3016</v>
      </c>
      <c r="G13" s="770" t="s">
        <v>2526</v>
      </c>
      <c r="H13" s="770" t="s">
        <v>29</v>
      </c>
      <c r="I13" s="770" t="s">
        <v>2527</v>
      </c>
      <c r="J13" s="770">
        <v>43605.0</v>
      </c>
      <c r="K13" s="773" t="s">
        <v>3809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6320</v>
      </c>
      <c r="C14" s="776" t="s">
        <v>3793</v>
      </c>
      <c r="D14" s="760" t="s">
        <v>6317</v>
      </c>
      <c r="E14" s="772">
        <v>10000.0</v>
      </c>
      <c r="F14" s="760" t="s">
        <v>5152</v>
      </c>
      <c r="G14" s="760" t="s">
        <v>2526</v>
      </c>
      <c r="H14" s="760" t="s">
        <v>29</v>
      </c>
      <c r="I14" s="760" t="s">
        <v>2526</v>
      </c>
      <c r="J14" s="770">
        <v>43924.0</v>
      </c>
      <c r="K14" s="777" t="s">
        <v>3801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2770</v>
      </c>
      <c r="C15" s="776" t="s">
        <v>2523</v>
      </c>
      <c r="D15" s="760" t="s">
        <v>6317</v>
      </c>
      <c r="E15" s="772">
        <v>25000.0</v>
      </c>
      <c r="F15" s="760" t="s">
        <v>2769</v>
      </c>
      <c r="G15" s="770" t="s">
        <v>2526</v>
      </c>
      <c r="H15" s="770" t="s">
        <v>29</v>
      </c>
      <c r="I15" s="770" t="s">
        <v>2527</v>
      </c>
      <c r="J15" s="770">
        <v>43822.0</v>
      </c>
      <c r="K15" s="773" t="s">
        <v>3809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2958</v>
      </c>
      <c r="C16" s="776" t="s">
        <v>2523</v>
      </c>
      <c r="D16" s="760" t="s">
        <v>6317</v>
      </c>
      <c r="E16" s="772">
        <v>7000.0</v>
      </c>
      <c r="F16" s="760" t="s">
        <v>2957</v>
      </c>
      <c r="G16" s="770" t="s">
        <v>2526</v>
      </c>
      <c r="H16" s="770" t="s">
        <v>29</v>
      </c>
      <c r="I16" s="770" t="s">
        <v>2527</v>
      </c>
      <c r="J16" s="770">
        <v>43703.0</v>
      </c>
      <c r="K16" s="773" t="s">
        <v>4179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6321</v>
      </c>
      <c r="C17" s="776" t="s">
        <v>3793</v>
      </c>
      <c r="D17" s="760" t="s">
        <v>6317</v>
      </c>
      <c r="E17" s="772">
        <v>95799.8</v>
      </c>
      <c r="F17" s="760" t="s">
        <v>4650</v>
      </c>
      <c r="G17" s="760" t="s">
        <v>2526</v>
      </c>
      <c r="H17" s="760" t="s">
        <v>29</v>
      </c>
      <c r="I17" s="760" t="s">
        <v>2526</v>
      </c>
      <c r="J17" s="770">
        <v>44252.0</v>
      </c>
      <c r="K17" s="777" t="s">
        <v>3809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2861</v>
      </c>
      <c r="C18" s="760" t="s">
        <v>2523</v>
      </c>
      <c r="D18" s="760" t="s">
        <v>6316</v>
      </c>
      <c r="E18" s="772">
        <v>0.0</v>
      </c>
      <c r="F18" s="760" t="s">
        <v>2860</v>
      </c>
      <c r="G18" s="770" t="s">
        <v>2526</v>
      </c>
      <c r="H18" s="770" t="s">
        <v>29</v>
      </c>
      <c r="I18" s="770" t="s">
        <v>2539</v>
      </c>
      <c r="J18" s="770">
        <v>43699.0</v>
      </c>
      <c r="K18" s="773" t="s">
        <v>4179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3017</v>
      </c>
      <c r="C19" s="776" t="s">
        <v>2523</v>
      </c>
      <c r="D19" s="760" t="s">
        <v>6317</v>
      </c>
      <c r="E19" s="772">
        <v>0.0</v>
      </c>
      <c r="F19" s="760" t="s">
        <v>3016</v>
      </c>
      <c r="G19" s="770" t="s">
        <v>2526</v>
      </c>
      <c r="H19" s="770" t="s">
        <v>29</v>
      </c>
      <c r="I19" s="770" t="s">
        <v>2527</v>
      </c>
      <c r="J19" s="770">
        <v>43605.0</v>
      </c>
      <c r="K19" s="773" t="s">
        <v>3809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2958</v>
      </c>
      <c r="C20" s="776" t="s">
        <v>2523</v>
      </c>
      <c r="D20" s="760" t="s">
        <v>6317</v>
      </c>
      <c r="E20" s="772">
        <v>80000.0</v>
      </c>
      <c r="F20" s="760" t="s">
        <v>2957</v>
      </c>
      <c r="G20" s="770" t="s">
        <v>2526</v>
      </c>
      <c r="H20" s="770" t="s">
        <v>29</v>
      </c>
      <c r="I20" s="770" t="s">
        <v>2527</v>
      </c>
      <c r="J20" s="770">
        <v>43703.0</v>
      </c>
      <c r="K20" s="773" t="s">
        <v>4179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6320</v>
      </c>
      <c r="C21" s="776" t="s">
        <v>3793</v>
      </c>
      <c r="D21" s="760" t="s">
        <v>2534</v>
      </c>
      <c r="E21" s="772">
        <v>10000.0</v>
      </c>
      <c r="F21" s="760" t="s">
        <v>5152</v>
      </c>
      <c r="G21" s="760" t="s">
        <v>2526</v>
      </c>
      <c r="H21" s="760" t="s">
        <v>29</v>
      </c>
      <c r="I21" s="760" t="s">
        <v>2526</v>
      </c>
      <c r="J21" s="770">
        <v>43924.0</v>
      </c>
      <c r="K21" s="777" t="s">
        <v>3801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3062</v>
      </c>
      <c r="C22" s="776" t="s">
        <v>2523</v>
      </c>
      <c r="D22" s="760" t="s">
        <v>6317</v>
      </c>
      <c r="E22" s="772">
        <v>80000.0</v>
      </c>
      <c r="F22" s="760" t="s">
        <v>3061</v>
      </c>
      <c r="G22" s="770" t="s">
        <v>2526</v>
      </c>
      <c r="H22" s="770" t="s">
        <v>29</v>
      </c>
      <c r="I22" s="770" t="s">
        <v>2539</v>
      </c>
      <c r="J22" s="770">
        <v>43664.0</v>
      </c>
      <c r="K22" s="773" t="s">
        <v>4179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6318</v>
      </c>
      <c r="C23" s="776" t="s">
        <v>3793</v>
      </c>
      <c r="D23" s="760" t="s">
        <v>6317</v>
      </c>
      <c r="E23" s="772">
        <v>25000.0</v>
      </c>
      <c r="F23" s="760" t="s">
        <v>5032</v>
      </c>
      <c r="G23" s="760" t="s">
        <v>2526</v>
      </c>
      <c r="H23" s="760" t="s">
        <v>29</v>
      </c>
      <c r="I23" s="760" t="s">
        <v>2526</v>
      </c>
      <c r="J23" s="770">
        <v>43749.0</v>
      </c>
      <c r="K23" s="777" t="s">
        <v>4179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3032</v>
      </c>
      <c r="C24" s="776" t="s">
        <v>2523</v>
      </c>
      <c r="D24" s="760" t="s">
        <v>6317</v>
      </c>
      <c r="E24" s="772">
        <v>20000.0</v>
      </c>
      <c r="F24" s="760" t="s">
        <v>3031</v>
      </c>
      <c r="G24" s="770" t="s">
        <v>2526</v>
      </c>
      <c r="H24" s="770" t="s">
        <v>29</v>
      </c>
      <c r="I24" s="770" t="s">
        <v>2539</v>
      </c>
      <c r="J24" s="770">
        <v>43559.0</v>
      </c>
      <c r="K24" s="773" t="s">
        <v>4179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3338</v>
      </c>
      <c r="C25" s="760" t="s">
        <v>2523</v>
      </c>
      <c r="D25" s="760" t="s">
        <v>6316</v>
      </c>
      <c r="E25" s="772">
        <v>95799.8</v>
      </c>
      <c r="F25" s="760" t="s">
        <v>3337</v>
      </c>
      <c r="G25" s="770" t="s">
        <v>2526</v>
      </c>
      <c r="H25" s="770" t="s">
        <v>29</v>
      </c>
      <c r="I25" s="770" t="s">
        <v>2527</v>
      </c>
      <c r="J25" s="770">
        <v>43563.0</v>
      </c>
      <c r="K25" s="773" t="s">
        <v>3813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3338</v>
      </c>
      <c r="C26" s="776" t="s">
        <v>2523</v>
      </c>
      <c r="D26" s="760" t="s">
        <v>2534</v>
      </c>
      <c r="E26" s="772">
        <v>50000.0</v>
      </c>
      <c r="F26" s="760" t="s">
        <v>3337</v>
      </c>
      <c r="G26" s="770" t="s">
        <v>2526</v>
      </c>
      <c r="H26" s="770" t="s">
        <v>29</v>
      </c>
      <c r="I26" s="770" t="s">
        <v>2527</v>
      </c>
      <c r="J26" s="770">
        <v>43563.0</v>
      </c>
      <c r="K26" s="773" t="s">
        <v>3813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2760</v>
      </c>
      <c r="C27" s="776" t="s">
        <v>2523</v>
      </c>
      <c r="D27" s="760" t="s">
        <v>2534</v>
      </c>
      <c r="E27" s="772">
        <v>30000.0</v>
      </c>
      <c r="F27" s="760" t="s">
        <v>2759</v>
      </c>
      <c r="G27" s="770" t="s">
        <v>2526</v>
      </c>
      <c r="H27" s="770" t="s">
        <v>29</v>
      </c>
      <c r="I27" s="770" t="s">
        <v>2527</v>
      </c>
      <c r="J27" s="770">
        <v>43453.0</v>
      </c>
      <c r="K27" s="773" t="s">
        <v>3813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2958</v>
      </c>
      <c r="C28" s="776" t="s">
        <v>2523</v>
      </c>
      <c r="D28" s="760" t="s">
        <v>6317</v>
      </c>
      <c r="E28" s="772">
        <v>14000.0</v>
      </c>
      <c r="F28" s="760" t="s">
        <v>2957</v>
      </c>
      <c r="G28" s="770" t="s">
        <v>2526</v>
      </c>
      <c r="H28" s="770" t="s">
        <v>29</v>
      </c>
      <c r="I28" s="770" t="s">
        <v>2527</v>
      </c>
      <c r="J28" s="770">
        <v>43703.0</v>
      </c>
      <c r="K28" s="773" t="s">
        <v>4179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6320</v>
      </c>
      <c r="C29" s="760" t="s">
        <v>3793</v>
      </c>
      <c r="D29" s="760" t="s">
        <v>6316</v>
      </c>
      <c r="E29" s="772">
        <v>0.0</v>
      </c>
      <c r="F29" s="760" t="s">
        <v>5152</v>
      </c>
      <c r="G29" s="760" t="s">
        <v>2526</v>
      </c>
      <c r="H29" s="760" t="s">
        <v>29</v>
      </c>
      <c r="I29" s="760" t="s">
        <v>2526</v>
      </c>
      <c r="J29" s="770">
        <v>43684.0</v>
      </c>
      <c r="K29" s="777" t="s">
        <v>3801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6322</v>
      </c>
      <c r="C30" s="776" t="s">
        <v>3793</v>
      </c>
      <c r="D30" s="760" t="s">
        <v>6317</v>
      </c>
      <c r="E30" s="772">
        <v>20000.0</v>
      </c>
      <c r="F30" s="760" t="s">
        <v>4664</v>
      </c>
      <c r="G30" s="760" t="s">
        <v>2526</v>
      </c>
      <c r="H30" s="760" t="s">
        <v>29</v>
      </c>
      <c r="I30" s="760" t="s">
        <v>2526</v>
      </c>
      <c r="J30" s="770">
        <v>43872.0</v>
      </c>
      <c r="K30" s="777" t="s">
        <v>3801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3548</v>
      </c>
      <c r="C31" s="776" t="s">
        <v>2523</v>
      </c>
      <c r="D31" s="760" t="s">
        <v>6317</v>
      </c>
      <c r="E31" s="772">
        <v>8000.0</v>
      </c>
      <c r="F31" s="760" t="s">
        <v>3547</v>
      </c>
      <c r="G31" s="770" t="s">
        <v>2526</v>
      </c>
      <c r="H31" s="770" t="s">
        <v>29</v>
      </c>
      <c r="I31" s="770" t="s">
        <v>2527</v>
      </c>
      <c r="J31" s="770">
        <v>43738.0</v>
      </c>
      <c r="K31" s="773" t="s">
        <v>3813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3696</v>
      </c>
      <c r="C32" s="776" t="s">
        <v>3608</v>
      </c>
      <c r="D32" s="760" t="s">
        <v>6317</v>
      </c>
      <c r="E32" s="772">
        <v>5000.0</v>
      </c>
      <c r="F32" s="760" t="s">
        <v>3695</v>
      </c>
      <c r="G32" s="770" t="s">
        <v>18</v>
      </c>
      <c r="H32" s="770" t="s">
        <v>29</v>
      </c>
      <c r="I32" s="770" t="s">
        <v>2191</v>
      </c>
      <c r="J32" s="770">
        <v>43797.0</v>
      </c>
      <c r="K32" s="773" t="s">
        <v>3809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6323</v>
      </c>
      <c r="C33" s="776" t="s">
        <v>3793</v>
      </c>
      <c r="D33" s="760" t="s">
        <v>6317</v>
      </c>
      <c r="E33" s="772">
        <v>2000.0</v>
      </c>
      <c r="F33" s="760" t="s">
        <v>5095</v>
      </c>
      <c r="G33" s="760" t="s">
        <v>2526</v>
      </c>
      <c r="H33" s="760" t="s">
        <v>29</v>
      </c>
      <c r="I33" s="760" t="s">
        <v>2526</v>
      </c>
      <c r="J33" s="770">
        <v>44225.0</v>
      </c>
      <c r="K33" s="777" t="s">
        <v>3801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3017</v>
      </c>
      <c r="C34" s="776" t="s">
        <v>2523</v>
      </c>
      <c r="D34" s="760" t="s">
        <v>6317</v>
      </c>
      <c r="E34" s="772">
        <v>3000.0</v>
      </c>
      <c r="F34" s="760" t="s">
        <v>3016</v>
      </c>
      <c r="G34" s="770" t="s">
        <v>2526</v>
      </c>
      <c r="H34" s="770" t="s">
        <v>29</v>
      </c>
      <c r="I34" s="770" t="s">
        <v>2527</v>
      </c>
      <c r="J34" s="770">
        <v>43605.0</v>
      </c>
      <c r="K34" s="773" t="s">
        <v>3809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2958</v>
      </c>
      <c r="C35" s="776" t="s">
        <v>2523</v>
      </c>
      <c r="D35" s="760" t="s">
        <v>6317</v>
      </c>
      <c r="E35" s="772">
        <v>10000.0</v>
      </c>
      <c r="F35" s="760" t="s">
        <v>2957</v>
      </c>
      <c r="G35" s="770" t="s">
        <v>2526</v>
      </c>
      <c r="H35" s="770" t="s">
        <v>29</v>
      </c>
      <c r="I35" s="770" t="s">
        <v>2527</v>
      </c>
      <c r="J35" s="770">
        <v>43703.0</v>
      </c>
      <c r="K35" s="773" t="s">
        <v>4179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3017</v>
      </c>
      <c r="C36" s="776" t="s">
        <v>2523</v>
      </c>
      <c r="D36" s="760" t="s">
        <v>6317</v>
      </c>
      <c r="E36" s="772">
        <v>2000.0</v>
      </c>
      <c r="F36" s="760" t="s">
        <v>3016</v>
      </c>
      <c r="G36" s="770" t="s">
        <v>2526</v>
      </c>
      <c r="H36" s="770" t="s">
        <v>29</v>
      </c>
      <c r="I36" s="770" t="s">
        <v>2527</v>
      </c>
      <c r="J36" s="770">
        <v>43605.0</v>
      </c>
      <c r="K36" s="773" t="s">
        <v>3809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6318</v>
      </c>
      <c r="C37" s="776" t="s">
        <v>3793</v>
      </c>
      <c r="D37" s="760" t="s">
        <v>6317</v>
      </c>
      <c r="E37" s="772">
        <v>15000.0</v>
      </c>
      <c r="F37" s="760" t="s">
        <v>5032</v>
      </c>
      <c r="G37" s="760" t="s">
        <v>2526</v>
      </c>
      <c r="H37" s="760" t="s">
        <v>29</v>
      </c>
      <c r="I37" s="760" t="s">
        <v>2526</v>
      </c>
      <c r="J37" s="770">
        <v>43749.0</v>
      </c>
      <c r="K37" s="777" t="s">
        <v>4179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3062</v>
      </c>
      <c r="C38" s="776" t="s">
        <v>2523</v>
      </c>
      <c r="D38" s="760" t="s">
        <v>6317</v>
      </c>
      <c r="E38" s="772">
        <v>100000.0</v>
      </c>
      <c r="F38" s="760" t="s">
        <v>3061</v>
      </c>
      <c r="G38" s="770" t="s">
        <v>2526</v>
      </c>
      <c r="H38" s="770" t="s">
        <v>29</v>
      </c>
      <c r="I38" s="770" t="s">
        <v>2539</v>
      </c>
      <c r="J38" s="770">
        <v>43664.0</v>
      </c>
      <c r="K38" s="773" t="s">
        <v>4179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3032</v>
      </c>
      <c r="C39" s="776" t="s">
        <v>2523</v>
      </c>
      <c r="D39" s="760" t="s">
        <v>6317</v>
      </c>
      <c r="E39" s="772">
        <v>20000.0</v>
      </c>
      <c r="F39" s="760" t="s">
        <v>3031</v>
      </c>
      <c r="G39" s="770" t="s">
        <v>2526</v>
      </c>
      <c r="H39" s="770" t="s">
        <v>29</v>
      </c>
      <c r="I39" s="770" t="s">
        <v>2539</v>
      </c>
      <c r="J39" s="770">
        <v>43559.0</v>
      </c>
      <c r="K39" s="773" t="s">
        <v>4179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3309</v>
      </c>
      <c r="C40" s="776" t="s">
        <v>2523</v>
      </c>
      <c r="D40" s="760" t="s">
        <v>6317</v>
      </c>
      <c r="E40" s="772">
        <v>75000.0</v>
      </c>
      <c r="F40" s="760" t="s">
        <v>3308</v>
      </c>
      <c r="G40" s="770" t="s">
        <v>2526</v>
      </c>
      <c r="H40" s="770" t="s">
        <v>29</v>
      </c>
      <c r="I40" s="770" t="s">
        <v>2527</v>
      </c>
      <c r="J40" s="770">
        <v>43699.0</v>
      </c>
      <c r="K40" s="773" t="s">
        <v>4179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3032</v>
      </c>
      <c r="C41" s="776" t="s">
        <v>2523</v>
      </c>
      <c r="D41" s="760" t="s">
        <v>6317</v>
      </c>
      <c r="E41" s="772">
        <v>2000.0</v>
      </c>
      <c r="F41" s="760" t="s">
        <v>3031</v>
      </c>
      <c r="G41" s="770" t="s">
        <v>2526</v>
      </c>
      <c r="H41" s="770" t="s">
        <v>29</v>
      </c>
      <c r="I41" s="770" t="s">
        <v>2539</v>
      </c>
      <c r="J41" s="770">
        <v>43559.0</v>
      </c>
      <c r="K41" s="773" t="s">
        <v>4179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3492</v>
      </c>
      <c r="C42" s="776" t="s">
        <v>2523</v>
      </c>
      <c r="D42" s="760" t="s">
        <v>6317</v>
      </c>
      <c r="E42" s="772">
        <v>2000.0</v>
      </c>
      <c r="F42" s="760" t="s">
        <v>3491</v>
      </c>
      <c r="G42" s="770" t="s">
        <v>2526</v>
      </c>
      <c r="H42" s="770" t="s">
        <v>29</v>
      </c>
      <c r="I42" s="770" t="s">
        <v>2527</v>
      </c>
      <c r="J42" s="770">
        <v>43717.0</v>
      </c>
      <c r="K42" s="773" t="s">
        <v>4179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3385</v>
      </c>
      <c r="C43" s="776" t="s">
        <v>2523</v>
      </c>
      <c r="D43" s="760" t="s">
        <v>6317</v>
      </c>
      <c r="E43" s="779">
        <v>1000.0</v>
      </c>
      <c r="F43" s="760" t="s">
        <v>3384</v>
      </c>
      <c r="G43" s="770" t="s">
        <v>2526</v>
      </c>
      <c r="H43" s="770" t="s">
        <v>29</v>
      </c>
      <c r="I43" s="770" t="s">
        <v>2527</v>
      </c>
      <c r="J43" s="770">
        <v>43894.0</v>
      </c>
      <c r="K43" s="773" t="s">
        <v>3809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3548</v>
      </c>
      <c r="C44" s="776" t="s">
        <v>2523</v>
      </c>
      <c r="D44" s="760" t="s">
        <v>6317</v>
      </c>
      <c r="E44" s="772">
        <v>60000.0</v>
      </c>
      <c r="F44" s="760" t="s">
        <v>3547</v>
      </c>
      <c r="G44" s="770" t="s">
        <v>2526</v>
      </c>
      <c r="H44" s="770" t="s">
        <v>29</v>
      </c>
      <c r="I44" s="770" t="s">
        <v>2527</v>
      </c>
      <c r="J44" s="770">
        <v>43738.0</v>
      </c>
      <c r="K44" s="773" t="s">
        <v>3813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2816</v>
      </c>
      <c r="C45" s="776" t="s">
        <v>2523</v>
      </c>
      <c r="D45" s="760" t="s">
        <v>6317</v>
      </c>
      <c r="E45" s="772">
        <v>20000.0</v>
      </c>
      <c r="F45" s="760" t="s">
        <v>2815</v>
      </c>
      <c r="G45" s="770" t="s">
        <v>2526</v>
      </c>
      <c r="H45" s="770" t="s">
        <v>29</v>
      </c>
      <c r="I45" s="770" t="s">
        <v>2539</v>
      </c>
      <c r="J45" s="770">
        <v>43913.0</v>
      </c>
      <c r="K45" s="773" t="s">
        <v>3801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6323</v>
      </c>
      <c r="C46" s="776" t="s">
        <v>3793</v>
      </c>
      <c r="D46" s="760" t="s">
        <v>6317</v>
      </c>
      <c r="E46" s="772">
        <v>20000.0</v>
      </c>
      <c r="F46" s="760" t="s">
        <v>5095</v>
      </c>
      <c r="G46" s="760" t="s">
        <v>2526</v>
      </c>
      <c r="H46" s="760" t="s">
        <v>29</v>
      </c>
      <c r="I46" s="760" t="s">
        <v>2526</v>
      </c>
      <c r="J46" s="770">
        <v>44225.0</v>
      </c>
      <c r="K46" s="777" t="s">
        <v>3801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3548</v>
      </c>
      <c r="C47" s="776" t="s">
        <v>2523</v>
      </c>
      <c r="D47" s="760" t="s">
        <v>6317</v>
      </c>
      <c r="E47" s="772">
        <v>6000.0</v>
      </c>
      <c r="F47" s="760" t="s">
        <v>3547</v>
      </c>
      <c r="G47" s="770" t="s">
        <v>2526</v>
      </c>
      <c r="H47" s="770" t="s">
        <v>29</v>
      </c>
      <c r="I47" s="770" t="s">
        <v>2527</v>
      </c>
      <c r="J47" s="770">
        <v>43738.0</v>
      </c>
      <c r="K47" s="773" t="s">
        <v>3813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2958</v>
      </c>
      <c r="C48" s="776" t="s">
        <v>2523</v>
      </c>
      <c r="D48" s="760" t="s">
        <v>6317</v>
      </c>
      <c r="E48" s="772">
        <v>10000.0</v>
      </c>
      <c r="F48" s="760" t="s">
        <v>2957</v>
      </c>
      <c r="G48" s="770" t="s">
        <v>2526</v>
      </c>
      <c r="H48" s="770" t="s">
        <v>29</v>
      </c>
      <c r="I48" s="770" t="s">
        <v>2527</v>
      </c>
      <c r="J48" s="770">
        <v>43703.0</v>
      </c>
      <c r="K48" s="773" t="s">
        <v>4179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3385</v>
      </c>
      <c r="C49" s="776" t="s">
        <v>2523</v>
      </c>
      <c r="D49" s="760" t="s">
        <v>6317</v>
      </c>
      <c r="E49" s="772">
        <v>7000.0</v>
      </c>
      <c r="F49" s="760" t="s">
        <v>3384</v>
      </c>
      <c r="G49" s="770" t="s">
        <v>2526</v>
      </c>
      <c r="H49" s="770" t="s">
        <v>29</v>
      </c>
      <c r="I49" s="770" t="s">
        <v>2527</v>
      </c>
      <c r="J49" s="770">
        <v>43894.0</v>
      </c>
      <c r="K49" s="773" t="s">
        <v>3809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3385</v>
      </c>
      <c r="C50" s="776" t="s">
        <v>2523</v>
      </c>
      <c r="D50" s="760" t="s">
        <v>6317</v>
      </c>
      <c r="E50" s="772">
        <v>10000.0</v>
      </c>
      <c r="F50" s="760" t="s">
        <v>3384</v>
      </c>
      <c r="G50" s="770" t="s">
        <v>2526</v>
      </c>
      <c r="H50" s="770" t="s">
        <v>29</v>
      </c>
      <c r="I50" s="770" t="s">
        <v>2527</v>
      </c>
      <c r="J50" s="770">
        <v>43894.0</v>
      </c>
      <c r="K50" s="773" t="s">
        <v>3809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2631</v>
      </c>
      <c r="C51" s="776" t="s">
        <v>2523</v>
      </c>
      <c r="D51" s="760" t="s">
        <v>6317</v>
      </c>
      <c r="E51" s="772">
        <v>1000.0</v>
      </c>
      <c r="F51" s="760" t="s">
        <v>2630</v>
      </c>
      <c r="G51" s="770" t="s">
        <v>2526</v>
      </c>
      <c r="H51" s="770" t="s">
        <v>29</v>
      </c>
      <c r="I51" s="770" t="s">
        <v>2527</v>
      </c>
      <c r="J51" s="770">
        <v>43867.0</v>
      </c>
      <c r="K51" s="773" t="s">
        <v>3801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6318</v>
      </c>
      <c r="C52" s="776" t="s">
        <v>3793</v>
      </c>
      <c r="D52" s="760" t="s">
        <v>6317</v>
      </c>
      <c r="E52" s="772">
        <v>7500.0</v>
      </c>
      <c r="F52" s="760" t="s">
        <v>5032</v>
      </c>
      <c r="G52" s="760" t="s">
        <v>2526</v>
      </c>
      <c r="H52" s="760" t="s">
        <v>29</v>
      </c>
      <c r="I52" s="760" t="s">
        <v>2526</v>
      </c>
      <c r="J52" s="770">
        <v>43749.0</v>
      </c>
      <c r="K52" s="777" t="s">
        <v>4179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3309</v>
      </c>
      <c r="C53" s="776" t="s">
        <v>2523</v>
      </c>
      <c r="D53" s="760" t="s">
        <v>6317</v>
      </c>
      <c r="E53" s="772">
        <v>50000.0</v>
      </c>
      <c r="F53" s="760" t="s">
        <v>3308</v>
      </c>
      <c r="G53" s="770" t="s">
        <v>2526</v>
      </c>
      <c r="H53" s="770" t="s">
        <v>29</v>
      </c>
      <c r="I53" s="770" t="s">
        <v>2527</v>
      </c>
      <c r="J53" s="770">
        <v>43699.0</v>
      </c>
      <c r="K53" s="773" t="s">
        <v>4179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6321</v>
      </c>
      <c r="C54" s="776" t="s">
        <v>3793</v>
      </c>
      <c r="D54" s="760" t="s">
        <v>6317</v>
      </c>
      <c r="E54" s="772">
        <v>20000.0</v>
      </c>
      <c r="F54" s="760" t="s">
        <v>4650</v>
      </c>
      <c r="G54" s="760" t="s">
        <v>2526</v>
      </c>
      <c r="H54" s="760" t="s">
        <v>29</v>
      </c>
      <c r="I54" s="760" t="s">
        <v>2526</v>
      </c>
      <c r="J54" s="770">
        <v>44252.0</v>
      </c>
      <c r="K54" s="777" t="s">
        <v>3809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3696</v>
      </c>
      <c r="C55" s="776" t="s">
        <v>6324</v>
      </c>
      <c r="D55" s="760" t="s">
        <v>6317</v>
      </c>
      <c r="E55" s="772">
        <v>10000.0</v>
      </c>
      <c r="F55" s="760" t="s">
        <v>3695</v>
      </c>
      <c r="G55" s="760" t="s">
        <v>18</v>
      </c>
      <c r="H55" s="760" t="s">
        <v>29</v>
      </c>
      <c r="I55" s="760" t="s">
        <v>2191</v>
      </c>
      <c r="J55" s="770">
        <v>43797.0</v>
      </c>
      <c r="K55" s="773" t="s">
        <v>3809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3032</v>
      </c>
      <c r="C56" s="776" t="s">
        <v>2523</v>
      </c>
      <c r="D56" s="760" t="s">
        <v>6317</v>
      </c>
      <c r="E56" s="772">
        <v>973440.75</v>
      </c>
      <c r="F56" s="760" t="s">
        <v>3031</v>
      </c>
      <c r="G56" s="770" t="s">
        <v>2526</v>
      </c>
      <c r="H56" s="770" t="s">
        <v>29</v>
      </c>
      <c r="I56" s="770" t="s">
        <v>2539</v>
      </c>
      <c r="J56" s="770">
        <v>43559.0</v>
      </c>
      <c r="K56" s="773" t="s">
        <v>4179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2958</v>
      </c>
      <c r="C57" s="776" t="s">
        <v>2523</v>
      </c>
      <c r="D57" s="760" t="s">
        <v>6317</v>
      </c>
      <c r="E57" s="772">
        <v>7000.0</v>
      </c>
      <c r="F57" s="760" t="s">
        <v>2957</v>
      </c>
      <c r="G57" s="770" t="s">
        <v>2526</v>
      </c>
      <c r="H57" s="770" t="s">
        <v>29</v>
      </c>
      <c r="I57" s="770" t="s">
        <v>2527</v>
      </c>
      <c r="J57" s="770">
        <v>43703.0</v>
      </c>
      <c r="K57" s="773" t="s">
        <v>4179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3385</v>
      </c>
      <c r="C58" s="776" t="s">
        <v>2523</v>
      </c>
      <c r="D58" s="760" t="s">
        <v>6317</v>
      </c>
      <c r="E58" s="772">
        <v>180000.0</v>
      </c>
      <c r="F58" s="760" t="s">
        <v>3384</v>
      </c>
      <c r="G58" s="770" t="s">
        <v>2526</v>
      </c>
      <c r="H58" s="770" t="s">
        <v>29</v>
      </c>
      <c r="I58" s="770" t="s">
        <v>2527</v>
      </c>
      <c r="J58" s="770">
        <v>43894.0</v>
      </c>
      <c r="K58" s="773" t="s">
        <v>3809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3062</v>
      </c>
      <c r="C59" s="776" t="s">
        <v>2523</v>
      </c>
      <c r="D59" s="760" t="s">
        <v>6317</v>
      </c>
      <c r="E59" s="772">
        <v>10701.0</v>
      </c>
      <c r="F59" s="760" t="s">
        <v>3061</v>
      </c>
      <c r="G59" s="770" t="s">
        <v>2526</v>
      </c>
      <c r="H59" s="770" t="s">
        <v>29</v>
      </c>
      <c r="I59" s="770" t="s">
        <v>2539</v>
      </c>
      <c r="J59" s="770">
        <v>43664.0</v>
      </c>
      <c r="K59" s="773" t="s">
        <v>4179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2631</v>
      </c>
      <c r="C60" s="776" t="s">
        <v>2523</v>
      </c>
      <c r="D60" s="760" t="s">
        <v>6317</v>
      </c>
      <c r="E60" s="772">
        <v>2000.0</v>
      </c>
      <c r="F60" s="760" t="s">
        <v>2630</v>
      </c>
      <c r="G60" s="770" t="s">
        <v>2526</v>
      </c>
      <c r="H60" s="770" t="s">
        <v>29</v>
      </c>
      <c r="I60" s="770" t="s">
        <v>2527</v>
      </c>
      <c r="J60" s="770">
        <v>43867.0</v>
      </c>
      <c r="K60" s="773" t="s">
        <v>3801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3309</v>
      </c>
      <c r="C61" s="776" t="s">
        <v>2523</v>
      </c>
      <c r="D61" s="760" t="s">
        <v>6317</v>
      </c>
      <c r="E61" s="772">
        <v>200000.0</v>
      </c>
      <c r="F61" s="760" t="s">
        <v>3308</v>
      </c>
      <c r="G61" s="770" t="s">
        <v>2526</v>
      </c>
      <c r="H61" s="770" t="s">
        <v>29</v>
      </c>
      <c r="I61" s="770" t="s">
        <v>2527</v>
      </c>
      <c r="J61" s="770">
        <v>43699.0</v>
      </c>
      <c r="K61" s="773" t="s">
        <v>4179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2958</v>
      </c>
      <c r="C62" s="776" t="s">
        <v>2523</v>
      </c>
      <c r="D62" s="760" t="s">
        <v>6317</v>
      </c>
      <c r="E62" s="772">
        <v>6000.0</v>
      </c>
      <c r="F62" s="760" t="s">
        <v>2957</v>
      </c>
      <c r="G62" s="770" t="s">
        <v>2526</v>
      </c>
      <c r="H62" s="770" t="s">
        <v>29</v>
      </c>
      <c r="I62" s="770" t="s">
        <v>2527</v>
      </c>
      <c r="J62" s="770">
        <v>43703.0</v>
      </c>
      <c r="K62" s="773" t="s">
        <v>4179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3032</v>
      </c>
      <c r="C63" s="776" t="s">
        <v>2523</v>
      </c>
      <c r="D63" s="760" t="s">
        <v>6317</v>
      </c>
      <c r="E63" s="772">
        <v>10000.0</v>
      </c>
      <c r="F63" s="760" t="s">
        <v>3031</v>
      </c>
      <c r="G63" s="770" t="s">
        <v>2526</v>
      </c>
      <c r="H63" s="770" t="s">
        <v>29</v>
      </c>
      <c r="I63" s="770" t="s">
        <v>2539</v>
      </c>
      <c r="J63" s="770">
        <v>43559.0</v>
      </c>
      <c r="K63" s="773" t="s">
        <v>4179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3441</v>
      </c>
      <c r="C64" s="776" t="s">
        <v>2523</v>
      </c>
      <c r="D64" s="760" t="s">
        <v>6317</v>
      </c>
      <c r="E64" s="772">
        <v>20000.0</v>
      </c>
      <c r="F64" s="760" t="s">
        <v>3440</v>
      </c>
      <c r="G64" s="770" t="s">
        <v>2526</v>
      </c>
      <c r="H64" s="770" t="s">
        <v>29</v>
      </c>
      <c r="I64" s="770" t="s">
        <v>2539</v>
      </c>
      <c r="J64" s="770">
        <v>43607.0</v>
      </c>
      <c r="K64" s="773" t="s">
        <v>4179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3222</v>
      </c>
      <c r="C65" s="776" t="s">
        <v>2523</v>
      </c>
      <c r="D65" s="760" t="s">
        <v>6317</v>
      </c>
      <c r="E65" s="772">
        <v>6000.0</v>
      </c>
      <c r="F65" s="760" t="s">
        <v>3221</v>
      </c>
      <c r="G65" s="770" t="s">
        <v>2526</v>
      </c>
      <c r="H65" s="770" t="s">
        <v>29</v>
      </c>
      <c r="I65" s="770" t="s">
        <v>2527</v>
      </c>
      <c r="J65" s="770">
        <v>43564.0</v>
      </c>
      <c r="K65" s="773" t="s">
        <v>3813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3385</v>
      </c>
      <c r="C66" s="776" t="s">
        <v>2523</v>
      </c>
      <c r="D66" s="760" t="s">
        <v>6317</v>
      </c>
      <c r="E66" s="772">
        <v>3000.0</v>
      </c>
      <c r="F66" s="760" t="s">
        <v>3384</v>
      </c>
      <c r="G66" s="770" t="s">
        <v>2526</v>
      </c>
      <c r="H66" s="770" t="s">
        <v>29</v>
      </c>
      <c r="I66" s="770" t="s">
        <v>2527</v>
      </c>
      <c r="J66" s="770">
        <v>43894.0</v>
      </c>
      <c r="K66" s="773" t="s">
        <v>3809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6325</v>
      </c>
      <c r="C67" s="776" t="s">
        <v>3793</v>
      </c>
      <c r="D67" s="760" t="s">
        <v>6317</v>
      </c>
      <c r="E67" s="772">
        <v>14000.0</v>
      </c>
      <c r="F67" s="760" t="s">
        <v>5292</v>
      </c>
      <c r="G67" s="760" t="s">
        <v>2526</v>
      </c>
      <c r="H67" s="760" t="s">
        <v>29</v>
      </c>
      <c r="I67" s="760" t="s">
        <v>2526</v>
      </c>
      <c r="J67" s="770">
        <v>44216.0</v>
      </c>
      <c r="K67" s="777" t="s">
        <v>3801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2760</v>
      </c>
      <c r="C68" s="760" t="s">
        <v>2523</v>
      </c>
      <c r="D68" s="760" t="s">
        <v>6316</v>
      </c>
      <c r="E68" s="772">
        <v>0.0</v>
      </c>
      <c r="F68" s="760" t="s">
        <v>2759</v>
      </c>
      <c r="G68" s="770" t="s">
        <v>2526</v>
      </c>
      <c r="H68" s="770" t="s">
        <v>29</v>
      </c>
      <c r="I68" s="770" t="s">
        <v>2527</v>
      </c>
      <c r="J68" s="770">
        <v>43453.0</v>
      </c>
      <c r="K68" s="773" t="s">
        <v>3813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3160</v>
      </c>
      <c r="C69" s="760" t="s">
        <v>2523</v>
      </c>
      <c r="D69" s="760" t="s">
        <v>6316</v>
      </c>
      <c r="E69" s="772">
        <v>76468.36</v>
      </c>
      <c r="F69" s="760" t="s">
        <v>3159</v>
      </c>
      <c r="G69" s="770" t="s">
        <v>2526</v>
      </c>
      <c r="H69" s="770" t="s">
        <v>29</v>
      </c>
      <c r="I69" s="770" t="s">
        <v>2539</v>
      </c>
      <c r="J69" s="770">
        <v>43853.0</v>
      </c>
      <c r="K69" s="773" t="s">
        <v>3809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2762</v>
      </c>
      <c r="C70" s="760" t="s">
        <v>2523</v>
      </c>
      <c r="D70" s="760" t="s">
        <v>6316</v>
      </c>
      <c r="E70" s="772">
        <v>36013.41</v>
      </c>
      <c r="F70" s="760" t="s">
        <v>2759</v>
      </c>
      <c r="G70" s="770" t="s">
        <v>2526</v>
      </c>
      <c r="H70" s="770" t="s">
        <v>29</v>
      </c>
      <c r="I70" s="770" t="s">
        <v>2527</v>
      </c>
      <c r="J70" s="770">
        <v>43997.0</v>
      </c>
      <c r="K70" s="773" t="s">
        <v>3801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3492</v>
      </c>
      <c r="C71" s="776" t="s">
        <v>2523</v>
      </c>
      <c r="D71" s="760" t="s">
        <v>6317</v>
      </c>
      <c r="E71" s="772">
        <v>100000.0</v>
      </c>
      <c r="F71" s="760" t="s">
        <v>3491</v>
      </c>
      <c r="G71" s="770" t="s">
        <v>2526</v>
      </c>
      <c r="H71" s="770" t="s">
        <v>29</v>
      </c>
      <c r="I71" s="770" t="s">
        <v>2527</v>
      </c>
      <c r="J71" s="770">
        <v>43717.0</v>
      </c>
      <c r="K71" s="773" t="s">
        <v>4179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3309</v>
      </c>
      <c r="C72" s="776" t="s">
        <v>2523</v>
      </c>
      <c r="D72" s="760" t="s">
        <v>6317</v>
      </c>
      <c r="E72" s="772">
        <v>10000.0</v>
      </c>
      <c r="F72" s="760" t="s">
        <v>3308</v>
      </c>
      <c r="G72" s="770" t="s">
        <v>2526</v>
      </c>
      <c r="H72" s="770" t="s">
        <v>29</v>
      </c>
      <c r="I72" s="770" t="s">
        <v>2527</v>
      </c>
      <c r="J72" s="770">
        <v>43699.0</v>
      </c>
      <c r="K72" s="773" t="s">
        <v>4179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3222</v>
      </c>
      <c r="C73" s="776" t="s">
        <v>2523</v>
      </c>
      <c r="D73" s="760" t="s">
        <v>6317</v>
      </c>
      <c r="E73" s="772">
        <v>7000.0</v>
      </c>
      <c r="F73" s="760" t="s">
        <v>3221</v>
      </c>
      <c r="G73" s="770" t="s">
        <v>2526</v>
      </c>
      <c r="H73" s="770" t="s">
        <v>29</v>
      </c>
      <c r="I73" s="770" t="s">
        <v>2527</v>
      </c>
      <c r="J73" s="770">
        <v>43564.0</v>
      </c>
      <c r="K73" s="773" t="s">
        <v>3813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3222</v>
      </c>
      <c r="C74" s="776" t="s">
        <v>2523</v>
      </c>
      <c r="D74" s="760" t="s">
        <v>6317</v>
      </c>
      <c r="E74" s="772">
        <v>9000.0</v>
      </c>
      <c r="F74" s="760" t="s">
        <v>3221</v>
      </c>
      <c r="G74" s="770" t="s">
        <v>2526</v>
      </c>
      <c r="H74" s="770" t="s">
        <v>29</v>
      </c>
      <c r="I74" s="770" t="s">
        <v>2527</v>
      </c>
      <c r="J74" s="770">
        <v>43564.0</v>
      </c>
      <c r="K74" s="773" t="s">
        <v>3813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3032</v>
      </c>
      <c r="C75" s="776" t="s">
        <v>2523</v>
      </c>
      <c r="D75" s="760" t="s">
        <v>6317</v>
      </c>
      <c r="E75" s="772">
        <v>10000.0</v>
      </c>
      <c r="F75" s="760" t="s">
        <v>3031</v>
      </c>
      <c r="G75" s="770" t="s">
        <v>2526</v>
      </c>
      <c r="H75" s="770" t="s">
        <v>29</v>
      </c>
      <c r="I75" s="770" t="s">
        <v>2539</v>
      </c>
      <c r="J75" s="770">
        <v>43559.0</v>
      </c>
      <c r="K75" s="773" t="s">
        <v>4179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2994</v>
      </c>
      <c r="C76" s="760" t="s">
        <v>2523</v>
      </c>
      <c r="D76" s="760" t="s">
        <v>6316</v>
      </c>
      <c r="E76" s="772">
        <v>120144.24</v>
      </c>
      <c r="F76" s="760" t="s">
        <v>2993</v>
      </c>
      <c r="G76" s="770" t="s">
        <v>2526</v>
      </c>
      <c r="H76" s="770" t="s">
        <v>29</v>
      </c>
      <c r="I76" s="770" t="s">
        <v>2539</v>
      </c>
      <c r="J76" s="770">
        <v>43822.0</v>
      </c>
      <c r="K76" s="773" t="s">
        <v>3801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3385</v>
      </c>
      <c r="C77" s="776" t="s">
        <v>2523</v>
      </c>
      <c r="D77" s="760" t="s">
        <v>6317</v>
      </c>
      <c r="E77" s="772">
        <v>160000.0</v>
      </c>
      <c r="F77" s="760" t="s">
        <v>3384</v>
      </c>
      <c r="G77" s="770" t="s">
        <v>2526</v>
      </c>
      <c r="H77" s="770" t="s">
        <v>29</v>
      </c>
      <c r="I77" s="770" t="s">
        <v>2527</v>
      </c>
      <c r="J77" s="770">
        <v>43894.0</v>
      </c>
      <c r="K77" s="773" t="s">
        <v>3809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3017</v>
      </c>
      <c r="C78" s="776" t="s">
        <v>2523</v>
      </c>
      <c r="D78" s="760" t="s">
        <v>6317</v>
      </c>
      <c r="E78" s="772">
        <v>2500.0</v>
      </c>
      <c r="F78" s="760" t="s">
        <v>3016</v>
      </c>
      <c r="G78" s="770" t="s">
        <v>2526</v>
      </c>
      <c r="H78" s="770" t="s">
        <v>29</v>
      </c>
      <c r="I78" s="770" t="s">
        <v>2527</v>
      </c>
      <c r="J78" s="770">
        <v>43605.0</v>
      </c>
      <c r="K78" s="773" t="s">
        <v>3809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2958</v>
      </c>
      <c r="C79" s="776" t="s">
        <v>2523</v>
      </c>
      <c r="D79" s="760" t="s">
        <v>6317</v>
      </c>
      <c r="E79" s="772">
        <v>11000.0</v>
      </c>
      <c r="F79" s="760" t="s">
        <v>2957</v>
      </c>
      <c r="G79" s="770" t="s">
        <v>2526</v>
      </c>
      <c r="H79" s="770" t="s">
        <v>29</v>
      </c>
      <c r="I79" s="770" t="s">
        <v>2527</v>
      </c>
      <c r="J79" s="770">
        <v>43703.0</v>
      </c>
      <c r="K79" s="773" t="s">
        <v>4179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6325</v>
      </c>
      <c r="C80" s="760" t="s">
        <v>3793</v>
      </c>
      <c r="D80" s="760" t="s">
        <v>6316</v>
      </c>
      <c r="E80" s="772">
        <v>0.0</v>
      </c>
      <c r="F80" s="760" t="s">
        <v>5292</v>
      </c>
      <c r="G80" s="760" t="s">
        <v>2526</v>
      </c>
      <c r="H80" s="760" t="s">
        <v>29</v>
      </c>
      <c r="I80" s="760" t="s">
        <v>2526</v>
      </c>
      <c r="J80" s="770">
        <v>44216.0</v>
      </c>
      <c r="K80" s="777" t="s">
        <v>3801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2917</v>
      </c>
      <c r="C81" s="776" t="s">
        <v>2523</v>
      </c>
      <c r="D81" s="760" t="s">
        <v>6317</v>
      </c>
      <c r="E81" s="772">
        <v>36000.0</v>
      </c>
      <c r="F81" s="760" t="s">
        <v>2916</v>
      </c>
      <c r="G81" s="770" t="s">
        <v>2526</v>
      </c>
      <c r="H81" s="770" t="s">
        <v>29</v>
      </c>
      <c r="I81" s="770" t="s">
        <v>2527</v>
      </c>
      <c r="J81" s="770">
        <v>43888.0</v>
      </c>
      <c r="K81" s="773" t="s">
        <v>3801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3032</v>
      </c>
      <c r="C82" s="776" t="s">
        <v>2523</v>
      </c>
      <c r="D82" s="760" t="s">
        <v>6317</v>
      </c>
      <c r="E82" s="772">
        <v>100000.0</v>
      </c>
      <c r="F82" s="760" t="s">
        <v>3031</v>
      </c>
      <c r="G82" s="770" t="s">
        <v>2526</v>
      </c>
      <c r="H82" s="770" t="s">
        <v>29</v>
      </c>
      <c r="I82" s="770" t="s">
        <v>2539</v>
      </c>
      <c r="J82" s="770">
        <v>43559.0</v>
      </c>
      <c r="K82" s="773" t="s">
        <v>4179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3696</v>
      </c>
      <c r="C83" s="776" t="s">
        <v>3608</v>
      </c>
      <c r="D83" s="760" t="s">
        <v>6317</v>
      </c>
      <c r="E83" s="772">
        <v>100000.0</v>
      </c>
      <c r="F83" s="760" t="s">
        <v>3695</v>
      </c>
      <c r="G83" s="770" t="s">
        <v>18</v>
      </c>
      <c r="H83" s="770" t="s">
        <v>29</v>
      </c>
      <c r="I83" s="770" t="s">
        <v>2191</v>
      </c>
      <c r="J83" s="770">
        <v>43797.0</v>
      </c>
      <c r="K83" s="773" t="s">
        <v>3809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3401</v>
      </c>
      <c r="C84" s="776" t="s">
        <v>2523</v>
      </c>
      <c r="D84" s="760" t="s">
        <v>6317</v>
      </c>
      <c r="E84" s="772">
        <v>40078.02</v>
      </c>
      <c r="F84" s="760" t="s">
        <v>3400</v>
      </c>
      <c r="G84" s="770" t="s">
        <v>2526</v>
      </c>
      <c r="H84" s="770" t="s">
        <v>29</v>
      </c>
      <c r="I84" s="770" t="s">
        <v>2527</v>
      </c>
      <c r="J84" s="770">
        <v>43840.0</v>
      </c>
      <c r="K84" s="773" t="s">
        <v>3809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2999</v>
      </c>
      <c r="C85" s="776" t="s">
        <v>2523</v>
      </c>
      <c r="D85" s="760" t="s">
        <v>6317</v>
      </c>
      <c r="E85" s="772">
        <v>46758.86</v>
      </c>
      <c r="F85" s="760" t="s">
        <v>2998</v>
      </c>
      <c r="G85" s="770" t="s">
        <v>2526</v>
      </c>
      <c r="H85" s="770" t="s">
        <v>29</v>
      </c>
      <c r="I85" s="770" t="s">
        <v>2527</v>
      </c>
      <c r="J85" s="770">
        <v>43620.0</v>
      </c>
      <c r="K85" s="773" t="s">
        <v>3813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3551</v>
      </c>
      <c r="C86" s="760" t="s">
        <v>2523</v>
      </c>
      <c r="D86" s="760" t="s">
        <v>6316</v>
      </c>
      <c r="E86" s="772">
        <v>0.0</v>
      </c>
      <c r="F86" s="760" t="s">
        <v>3550</v>
      </c>
      <c r="G86" s="770" t="s">
        <v>2526</v>
      </c>
      <c r="H86" s="770" t="s">
        <v>29</v>
      </c>
      <c r="I86" s="770" t="s">
        <v>2527</v>
      </c>
      <c r="J86" s="770">
        <v>43538.0</v>
      </c>
      <c r="K86" s="773" t="s">
        <v>4179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3553</v>
      </c>
      <c r="C87" s="760" t="s">
        <v>2523</v>
      </c>
      <c r="D87" s="760" t="s">
        <v>6316</v>
      </c>
      <c r="E87" s="772">
        <v>0.0</v>
      </c>
      <c r="F87" s="760" t="s">
        <v>3550</v>
      </c>
      <c r="G87" s="770" t="s">
        <v>2526</v>
      </c>
      <c r="H87" s="770" t="s">
        <v>29</v>
      </c>
      <c r="I87" s="770" t="s">
        <v>2527</v>
      </c>
      <c r="J87" s="770">
        <v>43538.0</v>
      </c>
      <c r="K87" s="773" t="s">
        <v>3813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3385</v>
      </c>
      <c r="C88" s="776" t="s">
        <v>2523</v>
      </c>
      <c r="D88" s="760" t="s">
        <v>6317</v>
      </c>
      <c r="E88" s="772">
        <v>60000.0</v>
      </c>
      <c r="F88" s="760" t="s">
        <v>3384</v>
      </c>
      <c r="G88" s="770" t="s">
        <v>2526</v>
      </c>
      <c r="H88" s="770" t="s">
        <v>29</v>
      </c>
      <c r="I88" s="770" t="s">
        <v>2527</v>
      </c>
      <c r="J88" s="770">
        <v>43894.0</v>
      </c>
      <c r="K88" s="773" t="s">
        <v>3809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3017</v>
      </c>
      <c r="C89" s="776" t="s">
        <v>2523</v>
      </c>
      <c r="D89" s="760" t="s">
        <v>6317</v>
      </c>
      <c r="E89" s="772">
        <v>211079.19</v>
      </c>
      <c r="F89" s="760" t="s">
        <v>3016</v>
      </c>
      <c r="G89" s="770" t="s">
        <v>2526</v>
      </c>
      <c r="H89" s="770" t="s">
        <v>29</v>
      </c>
      <c r="I89" s="770" t="s">
        <v>2527</v>
      </c>
      <c r="J89" s="770">
        <v>43605.0</v>
      </c>
      <c r="K89" s="773" t="s">
        <v>3809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3123</v>
      </c>
      <c r="C90" s="776" t="s">
        <v>2523</v>
      </c>
      <c r="D90" s="760" t="s">
        <v>6317</v>
      </c>
      <c r="E90" s="772">
        <v>7000.0</v>
      </c>
      <c r="F90" s="760" t="s">
        <v>3122</v>
      </c>
      <c r="G90" s="770" t="s">
        <v>2526</v>
      </c>
      <c r="H90" s="770" t="s">
        <v>29</v>
      </c>
      <c r="I90" s="770" t="s">
        <v>2527</v>
      </c>
      <c r="J90" s="770">
        <v>43732.0</v>
      </c>
      <c r="K90" s="773" t="s">
        <v>4179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3142</v>
      </c>
      <c r="C91" s="776" t="s">
        <v>2523</v>
      </c>
      <c r="D91" s="760" t="s">
        <v>6317</v>
      </c>
      <c r="E91" s="772">
        <v>14000.0</v>
      </c>
      <c r="F91" s="760" t="s">
        <v>3141</v>
      </c>
      <c r="G91" s="770" t="s">
        <v>2526</v>
      </c>
      <c r="H91" s="770" t="s">
        <v>29</v>
      </c>
      <c r="I91" s="770" t="s">
        <v>2527</v>
      </c>
      <c r="J91" s="770">
        <v>43620.0</v>
      </c>
      <c r="K91" s="773" t="s">
        <v>3801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6326</v>
      </c>
      <c r="C92" s="776" t="s">
        <v>3793</v>
      </c>
      <c r="D92" s="760" t="s">
        <v>6317</v>
      </c>
      <c r="E92" s="772">
        <v>10000.0</v>
      </c>
      <c r="F92" s="760" t="s">
        <v>3141</v>
      </c>
      <c r="G92" s="760" t="s">
        <v>2526</v>
      </c>
      <c r="H92" s="760" t="s">
        <v>29</v>
      </c>
      <c r="I92" s="760" t="s">
        <v>2526</v>
      </c>
      <c r="J92" s="770">
        <v>43700.0</v>
      </c>
      <c r="K92" s="777" t="s">
        <v>3801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2816</v>
      </c>
      <c r="C93" s="776" t="s">
        <v>2523</v>
      </c>
      <c r="D93" s="760" t="s">
        <v>2534</v>
      </c>
      <c r="E93" s="772">
        <v>30000.0</v>
      </c>
      <c r="F93" s="760" t="s">
        <v>2815</v>
      </c>
      <c r="G93" s="770" t="s">
        <v>2526</v>
      </c>
      <c r="H93" s="770" t="s">
        <v>29</v>
      </c>
      <c r="I93" s="770" t="s">
        <v>2539</v>
      </c>
      <c r="J93" s="770">
        <v>43913.0</v>
      </c>
      <c r="K93" s="773" t="s">
        <v>3801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3294</v>
      </c>
      <c r="C94" s="776" t="s">
        <v>2523</v>
      </c>
      <c r="D94" s="760" t="s">
        <v>2534</v>
      </c>
      <c r="E94" s="772">
        <v>20000.0</v>
      </c>
      <c r="F94" s="760" t="s">
        <v>3293</v>
      </c>
      <c r="G94" s="770" t="s">
        <v>2636</v>
      </c>
      <c r="H94" s="770" t="s">
        <v>29</v>
      </c>
      <c r="I94" s="770" t="s">
        <v>2636</v>
      </c>
      <c r="J94" s="770">
        <v>43441.0</v>
      </c>
      <c r="K94" s="773" t="s">
        <v>3813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3142</v>
      </c>
      <c r="C95" s="776" t="s">
        <v>2523</v>
      </c>
      <c r="D95" s="760" t="s">
        <v>6317</v>
      </c>
      <c r="E95" s="772">
        <v>3500.0</v>
      </c>
      <c r="F95" s="760" t="s">
        <v>3141</v>
      </c>
      <c r="G95" s="770" t="s">
        <v>2526</v>
      </c>
      <c r="H95" s="770" t="s">
        <v>29</v>
      </c>
      <c r="I95" s="770" t="s">
        <v>2527</v>
      </c>
      <c r="J95" s="770">
        <v>43620.0</v>
      </c>
      <c r="K95" s="773" t="s">
        <v>3801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2999</v>
      </c>
      <c r="C96" s="776" t="s">
        <v>2523</v>
      </c>
      <c r="D96" s="760" t="s">
        <v>2534</v>
      </c>
      <c r="E96" s="772">
        <v>7000.0</v>
      </c>
      <c r="F96" s="760" t="s">
        <v>2998</v>
      </c>
      <c r="G96" s="770" t="s">
        <v>2526</v>
      </c>
      <c r="H96" s="770" t="s">
        <v>29</v>
      </c>
      <c r="I96" s="770" t="s">
        <v>2527</v>
      </c>
      <c r="J96" s="770">
        <v>43620.0</v>
      </c>
      <c r="K96" s="773" t="s">
        <v>3813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3401</v>
      </c>
      <c r="C97" s="776" t="s">
        <v>2523</v>
      </c>
      <c r="D97" s="760" t="s">
        <v>6317</v>
      </c>
      <c r="E97" s="772">
        <v>20000.0</v>
      </c>
      <c r="F97" s="760" t="s">
        <v>3400</v>
      </c>
      <c r="G97" s="770" t="s">
        <v>2526</v>
      </c>
      <c r="H97" s="770" t="s">
        <v>29</v>
      </c>
      <c r="I97" s="770" t="s">
        <v>2527</v>
      </c>
      <c r="J97" s="770">
        <v>43840.0</v>
      </c>
      <c r="K97" s="773" t="s">
        <v>3809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3017</v>
      </c>
      <c r="C98" s="776" t="s">
        <v>2523</v>
      </c>
      <c r="D98" s="760" t="s">
        <v>6317</v>
      </c>
      <c r="E98" s="772">
        <v>5000.0</v>
      </c>
      <c r="F98" s="760" t="s">
        <v>3016</v>
      </c>
      <c r="G98" s="770" t="s">
        <v>2526</v>
      </c>
      <c r="H98" s="770" t="s">
        <v>29</v>
      </c>
      <c r="I98" s="770" t="s">
        <v>2527</v>
      </c>
      <c r="J98" s="770">
        <v>43605.0</v>
      </c>
      <c r="K98" s="773" t="s">
        <v>3809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2958</v>
      </c>
      <c r="C99" s="776" t="s">
        <v>2523</v>
      </c>
      <c r="D99" s="760" t="s">
        <v>6317</v>
      </c>
      <c r="E99" s="772">
        <v>10000.0</v>
      </c>
      <c r="F99" s="760" t="s">
        <v>2957</v>
      </c>
      <c r="G99" s="770" t="s">
        <v>2526</v>
      </c>
      <c r="H99" s="770" t="s">
        <v>29</v>
      </c>
      <c r="I99" s="770" t="s">
        <v>2527</v>
      </c>
      <c r="J99" s="770">
        <v>43703.0</v>
      </c>
      <c r="K99" s="773" t="s">
        <v>4179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6327</v>
      </c>
      <c r="C100" s="760" t="s">
        <v>2523</v>
      </c>
      <c r="D100" s="760" t="s">
        <v>6316</v>
      </c>
      <c r="E100" s="772">
        <v>0.0</v>
      </c>
      <c r="F100" s="760" t="s">
        <v>6328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2917</v>
      </c>
      <c r="C101" s="776" t="s">
        <v>2523</v>
      </c>
      <c r="D101" s="760" t="s">
        <v>6317</v>
      </c>
      <c r="E101" s="772">
        <v>151239.98</v>
      </c>
      <c r="F101" s="760" t="s">
        <v>2916</v>
      </c>
      <c r="G101" s="770" t="s">
        <v>2526</v>
      </c>
      <c r="H101" s="770" t="s">
        <v>29</v>
      </c>
      <c r="I101" s="770" t="s">
        <v>2527</v>
      </c>
      <c r="J101" s="770">
        <v>43888.0</v>
      </c>
      <c r="K101" s="773" t="s">
        <v>3801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3625</v>
      </c>
      <c r="C102" s="776" t="s">
        <v>3608</v>
      </c>
      <c r="D102" s="760" t="s">
        <v>6317</v>
      </c>
      <c r="E102" s="772">
        <v>10000.0</v>
      </c>
      <c r="F102" s="760" t="s">
        <v>426</v>
      </c>
      <c r="G102" s="770" t="s">
        <v>18</v>
      </c>
      <c r="H102" s="770" t="s">
        <v>29</v>
      </c>
      <c r="I102" s="770" t="s">
        <v>2780</v>
      </c>
      <c r="J102" s="770">
        <v>43934.0</v>
      </c>
      <c r="K102" s="773" t="s">
        <v>3797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6329</v>
      </c>
      <c r="C103" s="760" t="s">
        <v>3793</v>
      </c>
      <c r="D103" s="760" t="s">
        <v>6316</v>
      </c>
      <c r="E103" s="772">
        <v>0.0</v>
      </c>
      <c r="F103" s="760" t="s">
        <v>3934</v>
      </c>
      <c r="G103" s="760" t="s">
        <v>2526</v>
      </c>
      <c r="H103" s="760" t="s">
        <v>29</v>
      </c>
      <c r="I103" s="760" t="s">
        <v>2526</v>
      </c>
      <c r="J103" s="770">
        <v>43838.0</v>
      </c>
      <c r="K103" s="777" t="s">
        <v>3935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3691</v>
      </c>
      <c r="C104" s="776" t="s">
        <v>3608</v>
      </c>
      <c r="D104" s="760" t="s">
        <v>6317</v>
      </c>
      <c r="E104" s="772">
        <v>10000.0</v>
      </c>
      <c r="F104" s="760" t="s">
        <v>3690</v>
      </c>
      <c r="G104" s="770" t="s">
        <v>18</v>
      </c>
      <c r="H104" s="770" t="s">
        <v>29</v>
      </c>
      <c r="I104" s="770" t="s">
        <v>2780</v>
      </c>
      <c r="J104" s="770">
        <v>43635.0</v>
      </c>
      <c r="K104" s="773" t="s">
        <v>4179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3391</v>
      </c>
      <c r="C105" s="760" t="s">
        <v>2523</v>
      </c>
      <c r="D105" s="760" t="s">
        <v>6316</v>
      </c>
      <c r="E105" s="772">
        <v>151239.98</v>
      </c>
      <c r="F105" s="760" t="s">
        <v>3390</v>
      </c>
      <c r="G105" s="770" t="s">
        <v>2526</v>
      </c>
      <c r="H105" s="770" t="s">
        <v>29</v>
      </c>
      <c r="I105" s="770" t="s">
        <v>2527</v>
      </c>
      <c r="J105" s="770">
        <v>43668.0</v>
      </c>
      <c r="K105" s="773" t="s">
        <v>4179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3032</v>
      </c>
      <c r="C106" s="776" t="s">
        <v>2523</v>
      </c>
      <c r="D106" s="760" t="s">
        <v>6317</v>
      </c>
      <c r="E106" s="772">
        <v>3000.0</v>
      </c>
      <c r="F106" s="760" t="s">
        <v>3031</v>
      </c>
      <c r="G106" s="770" t="s">
        <v>2526</v>
      </c>
      <c r="H106" s="770" t="s">
        <v>29</v>
      </c>
      <c r="I106" s="770" t="s">
        <v>2539</v>
      </c>
      <c r="J106" s="770">
        <v>43559.0</v>
      </c>
      <c r="K106" s="773" t="s">
        <v>4179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3422</v>
      </c>
      <c r="C107" s="776" t="s">
        <v>2523</v>
      </c>
      <c r="D107" s="760" t="s">
        <v>6317</v>
      </c>
      <c r="E107" s="772">
        <v>6500.0</v>
      </c>
      <c r="F107" s="760" t="s">
        <v>3421</v>
      </c>
      <c r="G107" s="770" t="s">
        <v>2526</v>
      </c>
      <c r="H107" s="770" t="s">
        <v>29</v>
      </c>
      <c r="I107" s="770" t="s">
        <v>2527</v>
      </c>
      <c r="J107" s="770">
        <v>43675.0</v>
      </c>
      <c r="K107" s="773" t="s">
        <v>4179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6321</v>
      </c>
      <c r="C108" s="776" t="s">
        <v>3793</v>
      </c>
      <c r="D108" s="760" t="s">
        <v>6317</v>
      </c>
      <c r="E108" s="772">
        <v>10000.0</v>
      </c>
      <c r="F108" s="760" t="s">
        <v>4650</v>
      </c>
      <c r="G108" s="760" t="s">
        <v>2526</v>
      </c>
      <c r="H108" s="760" t="s">
        <v>29</v>
      </c>
      <c r="I108" s="760" t="s">
        <v>2526</v>
      </c>
      <c r="J108" s="770">
        <v>44252.0</v>
      </c>
      <c r="K108" s="777" t="s">
        <v>3809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3309</v>
      </c>
      <c r="C109" s="776" t="s">
        <v>2523</v>
      </c>
      <c r="D109" s="760" t="s">
        <v>6317</v>
      </c>
      <c r="E109" s="772">
        <v>33000.0</v>
      </c>
      <c r="F109" s="760" t="s">
        <v>3308</v>
      </c>
      <c r="G109" s="770" t="s">
        <v>2526</v>
      </c>
      <c r="H109" s="770" t="s">
        <v>29</v>
      </c>
      <c r="I109" s="770" t="s">
        <v>2527</v>
      </c>
      <c r="J109" s="770">
        <v>43699.0</v>
      </c>
      <c r="K109" s="773" t="s">
        <v>4179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3391</v>
      </c>
      <c r="C110" s="776" t="s">
        <v>2523</v>
      </c>
      <c r="D110" s="760" t="s">
        <v>2534</v>
      </c>
      <c r="E110" s="772">
        <v>5000.0</v>
      </c>
      <c r="F110" s="760" t="s">
        <v>3390</v>
      </c>
      <c r="G110" s="770" t="s">
        <v>2526</v>
      </c>
      <c r="H110" s="770" t="s">
        <v>29</v>
      </c>
      <c r="I110" s="770" t="s">
        <v>2527</v>
      </c>
      <c r="J110" s="770">
        <v>43668.0</v>
      </c>
      <c r="K110" s="773" t="s">
        <v>4179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2917</v>
      </c>
      <c r="C111" s="776" t="s">
        <v>2523</v>
      </c>
      <c r="D111" s="760" t="s">
        <v>6317</v>
      </c>
      <c r="E111" s="772">
        <v>99216.1</v>
      </c>
      <c r="F111" s="760" t="s">
        <v>2916</v>
      </c>
      <c r="G111" s="770" t="s">
        <v>2526</v>
      </c>
      <c r="H111" s="770" t="s">
        <v>29</v>
      </c>
      <c r="I111" s="770" t="s">
        <v>2527</v>
      </c>
      <c r="J111" s="770">
        <v>43888.0</v>
      </c>
      <c r="K111" s="773" t="s">
        <v>3801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2958</v>
      </c>
      <c r="C112" s="776" t="s">
        <v>2523</v>
      </c>
      <c r="D112" s="760" t="s">
        <v>6317</v>
      </c>
      <c r="E112" s="772">
        <v>14000.0</v>
      </c>
      <c r="F112" s="760" t="s">
        <v>2957</v>
      </c>
      <c r="G112" s="770" t="s">
        <v>2526</v>
      </c>
      <c r="H112" s="770" t="s">
        <v>29</v>
      </c>
      <c r="I112" s="770" t="s">
        <v>2527</v>
      </c>
      <c r="J112" s="770">
        <v>43703.0</v>
      </c>
      <c r="K112" s="773" t="s">
        <v>4179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3385</v>
      </c>
      <c r="C113" s="776" t="s">
        <v>2523</v>
      </c>
      <c r="D113" s="760" t="s">
        <v>6317</v>
      </c>
      <c r="E113" s="772">
        <v>9000.0</v>
      </c>
      <c r="F113" s="760" t="s">
        <v>3384</v>
      </c>
      <c r="G113" s="770" t="s">
        <v>2526</v>
      </c>
      <c r="H113" s="770" t="s">
        <v>29</v>
      </c>
      <c r="I113" s="770" t="s">
        <v>2527</v>
      </c>
      <c r="J113" s="770">
        <v>43894.0</v>
      </c>
      <c r="K113" s="773" t="s">
        <v>3809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3062</v>
      </c>
      <c r="C114" s="776" t="s">
        <v>2523</v>
      </c>
      <c r="D114" s="760" t="s">
        <v>6317</v>
      </c>
      <c r="E114" s="772">
        <v>20000.0</v>
      </c>
      <c r="F114" s="760" t="s">
        <v>3061</v>
      </c>
      <c r="G114" s="770" t="s">
        <v>2526</v>
      </c>
      <c r="H114" s="770" t="s">
        <v>29</v>
      </c>
      <c r="I114" s="770" t="s">
        <v>2539</v>
      </c>
      <c r="J114" s="770">
        <v>43664.0</v>
      </c>
      <c r="K114" s="773" t="s">
        <v>4179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3548</v>
      </c>
      <c r="C115" s="760" t="s">
        <v>2523</v>
      </c>
      <c r="D115" s="760" t="s">
        <v>6316</v>
      </c>
      <c r="E115" s="772">
        <v>0.0</v>
      </c>
      <c r="F115" s="760" t="s">
        <v>3547</v>
      </c>
      <c r="G115" s="770" t="s">
        <v>2526</v>
      </c>
      <c r="H115" s="770" t="s">
        <v>29</v>
      </c>
      <c r="I115" s="770" t="s">
        <v>2527</v>
      </c>
      <c r="J115" s="770">
        <v>43738.0</v>
      </c>
      <c r="K115" s="773" t="s">
        <v>3813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3492</v>
      </c>
      <c r="C116" s="776" t="s">
        <v>2523</v>
      </c>
      <c r="D116" s="760" t="s">
        <v>6317</v>
      </c>
      <c r="E116" s="772">
        <v>200000.0</v>
      </c>
      <c r="F116" s="760" t="s">
        <v>3491</v>
      </c>
      <c r="G116" s="770" t="s">
        <v>2526</v>
      </c>
      <c r="H116" s="770" t="s">
        <v>29</v>
      </c>
      <c r="I116" s="770" t="s">
        <v>2527</v>
      </c>
      <c r="J116" s="770">
        <v>43717.0</v>
      </c>
      <c r="K116" s="773" t="s">
        <v>4179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3222</v>
      </c>
      <c r="C117" s="776" t="s">
        <v>2523</v>
      </c>
      <c r="D117" s="760" t="s">
        <v>6317</v>
      </c>
      <c r="E117" s="772">
        <v>6300.0</v>
      </c>
      <c r="F117" s="760" t="s">
        <v>3221</v>
      </c>
      <c r="G117" s="770" t="s">
        <v>2526</v>
      </c>
      <c r="H117" s="770" t="s">
        <v>29</v>
      </c>
      <c r="I117" s="770" t="s">
        <v>2527</v>
      </c>
      <c r="J117" s="770">
        <v>43564.0</v>
      </c>
      <c r="K117" s="773" t="s">
        <v>3813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3348</v>
      </c>
      <c r="C118" s="760" t="s">
        <v>2523</v>
      </c>
      <c r="D118" s="760" t="s">
        <v>6316</v>
      </c>
      <c r="E118" s="772">
        <v>394570.05</v>
      </c>
      <c r="F118" s="760" t="s">
        <v>3347</v>
      </c>
      <c r="G118" s="770" t="s">
        <v>2526</v>
      </c>
      <c r="H118" s="770" t="s">
        <v>29</v>
      </c>
      <c r="I118" s="770" t="s">
        <v>2527</v>
      </c>
      <c r="J118" s="770">
        <v>43700.0</v>
      </c>
      <c r="K118" s="773" t="s">
        <v>4179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3401</v>
      </c>
      <c r="C119" s="776" t="s">
        <v>2523</v>
      </c>
      <c r="D119" s="760" t="s">
        <v>6317</v>
      </c>
      <c r="E119" s="772">
        <v>7000.0</v>
      </c>
      <c r="F119" s="760" t="s">
        <v>3400</v>
      </c>
      <c r="G119" s="770" t="s">
        <v>2526</v>
      </c>
      <c r="H119" s="770" t="s">
        <v>29</v>
      </c>
      <c r="I119" s="770" t="s">
        <v>2527</v>
      </c>
      <c r="J119" s="770">
        <v>43840.0</v>
      </c>
      <c r="K119" s="773" t="s">
        <v>3809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2853</v>
      </c>
      <c r="C120" s="760" t="s">
        <v>2523</v>
      </c>
      <c r="D120" s="760" t="s">
        <v>6316</v>
      </c>
      <c r="E120" s="772">
        <v>99216.1</v>
      </c>
      <c r="F120" s="760" t="s">
        <v>2852</v>
      </c>
      <c r="G120" s="770" t="s">
        <v>2526</v>
      </c>
      <c r="H120" s="770" t="s">
        <v>29</v>
      </c>
      <c r="I120" s="770" t="s">
        <v>2527</v>
      </c>
      <c r="J120" s="770">
        <v>43675.0</v>
      </c>
      <c r="K120" s="773" t="s">
        <v>4179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3017</v>
      </c>
      <c r="C121" s="776" t="s">
        <v>2523</v>
      </c>
      <c r="D121" s="760" t="s">
        <v>6317</v>
      </c>
      <c r="E121" s="772">
        <v>130000.0</v>
      </c>
      <c r="F121" s="760" t="s">
        <v>3016</v>
      </c>
      <c r="G121" s="770" t="s">
        <v>2526</v>
      </c>
      <c r="H121" s="770" t="s">
        <v>29</v>
      </c>
      <c r="I121" s="770" t="s">
        <v>2527</v>
      </c>
      <c r="J121" s="770">
        <v>43605.0</v>
      </c>
      <c r="K121" s="773" t="s">
        <v>3809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3032</v>
      </c>
      <c r="C122" s="776" t="s">
        <v>2523</v>
      </c>
      <c r="D122" s="760" t="s">
        <v>6317</v>
      </c>
      <c r="E122" s="772">
        <v>5000.0</v>
      </c>
      <c r="F122" s="760" t="s">
        <v>3031</v>
      </c>
      <c r="G122" s="770" t="s">
        <v>2526</v>
      </c>
      <c r="H122" s="770" t="s">
        <v>29</v>
      </c>
      <c r="I122" s="770" t="s">
        <v>2539</v>
      </c>
      <c r="J122" s="770">
        <v>43559.0</v>
      </c>
      <c r="K122" s="773" t="s">
        <v>4179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6318</v>
      </c>
      <c r="C123" s="776" t="s">
        <v>3793</v>
      </c>
      <c r="D123" s="760" t="s">
        <v>6317</v>
      </c>
      <c r="E123" s="772">
        <v>1800.0</v>
      </c>
      <c r="F123" s="760" t="s">
        <v>5032</v>
      </c>
      <c r="G123" s="760" t="s">
        <v>2526</v>
      </c>
      <c r="H123" s="760" t="s">
        <v>29</v>
      </c>
      <c r="I123" s="760" t="s">
        <v>2526</v>
      </c>
      <c r="J123" s="770">
        <v>43749.0</v>
      </c>
      <c r="K123" s="777" t="s">
        <v>4179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2958</v>
      </c>
      <c r="C124" s="776" t="s">
        <v>2523</v>
      </c>
      <c r="D124" s="760" t="s">
        <v>6317</v>
      </c>
      <c r="E124" s="772">
        <v>20000.0</v>
      </c>
      <c r="F124" s="760" t="s">
        <v>2957</v>
      </c>
      <c r="G124" s="770" t="s">
        <v>2526</v>
      </c>
      <c r="H124" s="770" t="s">
        <v>29</v>
      </c>
      <c r="I124" s="770" t="s">
        <v>2527</v>
      </c>
      <c r="J124" s="770">
        <v>43703.0</v>
      </c>
      <c r="K124" s="773" t="s">
        <v>4179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3062</v>
      </c>
      <c r="C125" s="776" t="s">
        <v>2523</v>
      </c>
      <c r="D125" s="760" t="s">
        <v>6317</v>
      </c>
      <c r="E125" s="779">
        <v>150000.0</v>
      </c>
      <c r="F125" s="760" t="s">
        <v>3061</v>
      </c>
      <c r="G125" s="770" t="s">
        <v>2526</v>
      </c>
      <c r="H125" s="770" t="s">
        <v>29</v>
      </c>
      <c r="I125" s="770" t="s">
        <v>2539</v>
      </c>
      <c r="J125" s="770">
        <v>43664.0</v>
      </c>
      <c r="K125" s="773" t="s">
        <v>4179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3017</v>
      </c>
      <c r="C126" s="776" t="s">
        <v>2523</v>
      </c>
      <c r="D126" s="760" t="s">
        <v>6317</v>
      </c>
      <c r="E126" s="772">
        <v>20000.0</v>
      </c>
      <c r="F126" s="760" t="s">
        <v>3016</v>
      </c>
      <c r="G126" s="770" t="s">
        <v>2526</v>
      </c>
      <c r="H126" s="770" t="s">
        <v>29</v>
      </c>
      <c r="I126" s="770" t="s">
        <v>2527</v>
      </c>
      <c r="J126" s="770">
        <v>43605.0</v>
      </c>
      <c r="K126" s="773" t="s">
        <v>3809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3401</v>
      </c>
      <c r="C127" s="776" t="s">
        <v>2523</v>
      </c>
      <c r="D127" s="760" t="s">
        <v>6317</v>
      </c>
      <c r="E127" s="772">
        <v>194670.06</v>
      </c>
      <c r="F127" s="760" t="s">
        <v>3400</v>
      </c>
      <c r="G127" s="770" t="s">
        <v>2526</v>
      </c>
      <c r="H127" s="770" t="s">
        <v>29</v>
      </c>
      <c r="I127" s="770" t="s">
        <v>2527</v>
      </c>
      <c r="J127" s="770">
        <v>43840.0</v>
      </c>
      <c r="K127" s="773" t="s">
        <v>3809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3380</v>
      </c>
      <c r="C128" s="776" t="s">
        <v>2523</v>
      </c>
      <c r="D128" s="760" t="s">
        <v>6317</v>
      </c>
      <c r="E128" s="779">
        <v>5000.0</v>
      </c>
      <c r="F128" s="760" t="s">
        <v>3379</v>
      </c>
      <c r="G128" s="770" t="s">
        <v>2526</v>
      </c>
      <c r="H128" s="770" t="s">
        <v>29</v>
      </c>
      <c r="I128" s="770" t="s">
        <v>2539</v>
      </c>
      <c r="J128" s="770">
        <v>43564.0</v>
      </c>
      <c r="K128" s="773" t="s">
        <v>3797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3032</v>
      </c>
      <c r="C129" s="776" t="s">
        <v>2523</v>
      </c>
      <c r="D129" s="760" t="s">
        <v>6317</v>
      </c>
      <c r="E129" s="772">
        <v>14000.0</v>
      </c>
      <c r="F129" s="760" t="s">
        <v>3031</v>
      </c>
      <c r="G129" s="770" t="s">
        <v>2526</v>
      </c>
      <c r="H129" s="770" t="s">
        <v>29</v>
      </c>
      <c r="I129" s="770" t="s">
        <v>2539</v>
      </c>
      <c r="J129" s="770">
        <v>43559.0</v>
      </c>
      <c r="K129" s="773" t="s">
        <v>4179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6321</v>
      </c>
      <c r="C130" s="776" t="s">
        <v>3793</v>
      </c>
      <c r="D130" s="760" t="s">
        <v>6317</v>
      </c>
      <c r="E130" s="772">
        <v>20000.0</v>
      </c>
      <c r="F130" s="760" t="s">
        <v>4650</v>
      </c>
      <c r="G130" s="760" t="s">
        <v>2526</v>
      </c>
      <c r="H130" s="760" t="s">
        <v>29</v>
      </c>
      <c r="I130" s="760" t="s">
        <v>2526</v>
      </c>
      <c r="J130" s="770">
        <v>44252.0</v>
      </c>
      <c r="K130" s="777" t="s">
        <v>3809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2917</v>
      </c>
      <c r="C131" s="776" t="s">
        <v>2523</v>
      </c>
      <c r="D131" s="760" t="s">
        <v>6317</v>
      </c>
      <c r="E131" s="772">
        <v>85486.0</v>
      </c>
      <c r="F131" s="760" t="s">
        <v>2916</v>
      </c>
      <c r="G131" s="770" t="s">
        <v>2526</v>
      </c>
      <c r="H131" s="770" t="s">
        <v>29</v>
      </c>
      <c r="I131" s="770" t="s">
        <v>2527</v>
      </c>
      <c r="J131" s="770">
        <v>43888.0</v>
      </c>
      <c r="K131" s="773" t="s">
        <v>3801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2679</v>
      </c>
      <c r="C132" s="776" t="s">
        <v>2523</v>
      </c>
      <c r="D132" s="760" t="s">
        <v>6317</v>
      </c>
      <c r="E132" s="779">
        <v>3350000.0</v>
      </c>
      <c r="F132" s="760" t="s">
        <v>2678</v>
      </c>
      <c r="G132" s="770" t="s">
        <v>2526</v>
      </c>
      <c r="H132" s="770" t="s">
        <v>29</v>
      </c>
      <c r="I132" s="770" t="s">
        <v>2539</v>
      </c>
      <c r="J132" s="770">
        <v>43903.0</v>
      </c>
      <c r="K132" s="773" t="s">
        <v>3801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6330</v>
      </c>
      <c r="C133" s="760" t="s">
        <v>3793</v>
      </c>
      <c r="D133" s="760" t="s">
        <v>6316</v>
      </c>
      <c r="E133" s="772">
        <v>0.0</v>
      </c>
      <c r="F133" s="760" t="s">
        <v>2815</v>
      </c>
      <c r="G133" s="760" t="s">
        <v>2526</v>
      </c>
      <c r="H133" s="760" t="s">
        <v>29</v>
      </c>
      <c r="I133" s="760" t="s">
        <v>2526</v>
      </c>
      <c r="J133" s="770">
        <v>44043.0</v>
      </c>
      <c r="K133" s="777" t="s">
        <v>3801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6331</v>
      </c>
      <c r="C134" s="776" t="s">
        <v>3793</v>
      </c>
      <c r="D134" s="760" t="s">
        <v>6317</v>
      </c>
      <c r="E134" s="772">
        <v>277581.55</v>
      </c>
      <c r="F134" s="760" t="s">
        <v>4843</v>
      </c>
      <c r="G134" s="760" t="s">
        <v>2526</v>
      </c>
      <c r="H134" s="760" t="s">
        <v>29</v>
      </c>
      <c r="I134" s="760" t="s">
        <v>2526</v>
      </c>
      <c r="J134" s="770">
        <v>44068.0</v>
      </c>
      <c r="K134" s="777" t="s">
        <v>3801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6330</v>
      </c>
      <c r="C135" s="776" t="s">
        <v>3793</v>
      </c>
      <c r="D135" s="760" t="s">
        <v>2534</v>
      </c>
      <c r="E135" s="772">
        <v>110000.0</v>
      </c>
      <c r="F135" s="760" t="s">
        <v>2815</v>
      </c>
      <c r="G135" s="760" t="s">
        <v>2526</v>
      </c>
      <c r="H135" s="760" t="s">
        <v>29</v>
      </c>
      <c r="I135" s="760" t="s">
        <v>2526</v>
      </c>
      <c r="J135" s="770">
        <v>44043.0</v>
      </c>
      <c r="K135" s="777" t="s">
        <v>3801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2816</v>
      </c>
      <c r="C136" s="760" t="s">
        <v>2523</v>
      </c>
      <c r="D136" s="760" t="s">
        <v>6316</v>
      </c>
      <c r="E136" s="772">
        <v>0.0</v>
      </c>
      <c r="F136" s="760" t="s">
        <v>2815</v>
      </c>
      <c r="G136" s="770" t="s">
        <v>2526</v>
      </c>
      <c r="H136" s="770" t="s">
        <v>29</v>
      </c>
      <c r="I136" s="770" t="s">
        <v>2539</v>
      </c>
      <c r="J136" s="770">
        <v>43913.0</v>
      </c>
      <c r="K136" s="773" t="s">
        <v>3801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6321</v>
      </c>
      <c r="C137" s="776" t="s">
        <v>3793</v>
      </c>
      <c r="D137" s="760" t="s">
        <v>6317</v>
      </c>
      <c r="E137" s="772">
        <v>27000.0</v>
      </c>
      <c r="F137" s="760" t="s">
        <v>4650</v>
      </c>
      <c r="G137" s="760" t="s">
        <v>2526</v>
      </c>
      <c r="H137" s="760" t="s">
        <v>29</v>
      </c>
      <c r="I137" s="760" t="s">
        <v>2526</v>
      </c>
      <c r="J137" s="770">
        <v>44252.0</v>
      </c>
      <c r="K137" s="777" t="s">
        <v>3809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3566</v>
      </c>
      <c r="C138" s="776" t="s">
        <v>2523</v>
      </c>
      <c r="D138" s="760" t="s">
        <v>6317</v>
      </c>
      <c r="E138" s="772">
        <v>50000.0</v>
      </c>
      <c r="F138" s="760" t="s">
        <v>3565</v>
      </c>
      <c r="G138" s="770" t="s">
        <v>2526</v>
      </c>
      <c r="H138" s="770" t="s">
        <v>29</v>
      </c>
      <c r="I138" s="770" t="s">
        <v>2527</v>
      </c>
      <c r="J138" s="770">
        <v>43567.0</v>
      </c>
      <c r="K138" s="773" t="s">
        <v>3801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3309</v>
      </c>
      <c r="C139" s="776" t="s">
        <v>2523</v>
      </c>
      <c r="D139" s="760" t="s">
        <v>6317</v>
      </c>
      <c r="E139" s="772">
        <v>7000.0</v>
      </c>
      <c r="F139" s="760" t="s">
        <v>3308</v>
      </c>
      <c r="G139" s="770" t="s">
        <v>2526</v>
      </c>
      <c r="H139" s="770" t="s">
        <v>29</v>
      </c>
      <c r="I139" s="770" t="s">
        <v>2527</v>
      </c>
      <c r="J139" s="770">
        <v>43699.0</v>
      </c>
      <c r="K139" s="773" t="s">
        <v>4179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3222</v>
      </c>
      <c r="C140" s="776" t="s">
        <v>2523</v>
      </c>
      <c r="D140" s="760" t="s">
        <v>6317</v>
      </c>
      <c r="E140" s="772">
        <v>14000.0</v>
      </c>
      <c r="F140" s="760" t="s">
        <v>3221</v>
      </c>
      <c r="G140" s="770" t="s">
        <v>2526</v>
      </c>
      <c r="H140" s="770" t="s">
        <v>29</v>
      </c>
      <c r="I140" s="770" t="s">
        <v>2527</v>
      </c>
      <c r="J140" s="770">
        <v>43564.0</v>
      </c>
      <c r="K140" s="773" t="s">
        <v>3813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3472</v>
      </c>
      <c r="C141" s="776" t="s">
        <v>2523</v>
      </c>
      <c r="D141" s="760" t="s">
        <v>6317</v>
      </c>
      <c r="E141" s="772">
        <v>50000.0</v>
      </c>
      <c r="F141" s="760" t="s">
        <v>3471</v>
      </c>
      <c r="G141" s="770" t="s">
        <v>2526</v>
      </c>
      <c r="H141" s="770" t="s">
        <v>29</v>
      </c>
      <c r="I141" s="770" t="s">
        <v>2527</v>
      </c>
      <c r="J141" s="770">
        <v>44041.0</v>
      </c>
      <c r="K141" s="773" t="s">
        <v>3801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6332</v>
      </c>
      <c r="C142" s="760" t="s">
        <v>3793</v>
      </c>
      <c r="D142" s="760" t="s">
        <v>6316</v>
      </c>
      <c r="E142" s="772">
        <v>0.0</v>
      </c>
      <c r="F142" s="760" t="s">
        <v>4406</v>
      </c>
      <c r="G142" s="760" t="s">
        <v>2526</v>
      </c>
      <c r="H142" s="760" t="s">
        <v>29</v>
      </c>
      <c r="I142" s="760" t="s">
        <v>2526</v>
      </c>
      <c r="J142" s="770">
        <v>43696.0</v>
      </c>
      <c r="K142" s="777" t="s">
        <v>3801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6332</v>
      </c>
      <c r="C143" s="776" t="s">
        <v>3793</v>
      </c>
      <c r="D143" s="760" t="s">
        <v>2534</v>
      </c>
      <c r="E143" s="772">
        <v>6400.0</v>
      </c>
      <c r="F143" s="760" t="s">
        <v>4406</v>
      </c>
      <c r="G143" s="760" t="s">
        <v>2526</v>
      </c>
      <c r="H143" s="760" t="s">
        <v>29</v>
      </c>
      <c r="I143" s="760" t="s">
        <v>2526</v>
      </c>
      <c r="J143" s="770">
        <v>43696.0</v>
      </c>
      <c r="K143" s="777" t="s">
        <v>3801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6331</v>
      </c>
      <c r="C144" s="776" t="s">
        <v>3793</v>
      </c>
      <c r="D144" s="760" t="s">
        <v>6317</v>
      </c>
      <c r="E144" s="772">
        <v>0.0</v>
      </c>
      <c r="F144" s="760" t="s">
        <v>4843</v>
      </c>
      <c r="G144" s="760" t="s">
        <v>2526</v>
      </c>
      <c r="H144" s="760" t="s">
        <v>29</v>
      </c>
      <c r="I144" s="760" t="s">
        <v>2526</v>
      </c>
      <c r="J144" s="770">
        <v>44068.0</v>
      </c>
      <c r="K144" s="777" t="s">
        <v>3801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3080</v>
      </c>
      <c r="C145" s="776" t="s">
        <v>2523</v>
      </c>
      <c r="D145" s="760" t="s">
        <v>6317</v>
      </c>
      <c r="E145" s="772">
        <v>27000.0</v>
      </c>
      <c r="F145" s="760" t="s">
        <v>3079</v>
      </c>
      <c r="G145" s="770" t="s">
        <v>2526</v>
      </c>
      <c r="H145" s="770" t="s">
        <v>29</v>
      </c>
      <c r="I145" s="770" t="s">
        <v>2527</v>
      </c>
      <c r="J145" s="770">
        <v>43711.0</v>
      </c>
      <c r="K145" s="773" t="s">
        <v>4179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6333</v>
      </c>
      <c r="C146" s="776" t="s">
        <v>3793</v>
      </c>
      <c r="D146" s="760" t="s">
        <v>6317</v>
      </c>
      <c r="E146" s="772">
        <v>9000.0</v>
      </c>
      <c r="F146" s="760" t="s">
        <v>4994</v>
      </c>
      <c r="G146" s="760" t="s">
        <v>2526</v>
      </c>
      <c r="H146" s="760" t="s">
        <v>29</v>
      </c>
      <c r="I146" s="760" t="s">
        <v>2526</v>
      </c>
      <c r="J146" s="770">
        <v>44043.0</v>
      </c>
      <c r="K146" s="777" t="s">
        <v>3801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3032</v>
      </c>
      <c r="C147" s="776" t="s">
        <v>2523</v>
      </c>
      <c r="D147" s="760" t="s">
        <v>6317</v>
      </c>
      <c r="E147" s="772">
        <v>20000.0</v>
      </c>
      <c r="F147" s="760" t="s">
        <v>3031</v>
      </c>
      <c r="G147" s="770" t="s">
        <v>2526</v>
      </c>
      <c r="H147" s="770" t="s">
        <v>29</v>
      </c>
      <c r="I147" s="770" t="s">
        <v>2539</v>
      </c>
      <c r="J147" s="770">
        <v>43559.0</v>
      </c>
      <c r="K147" s="773" t="s">
        <v>4179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3017</v>
      </c>
      <c r="C148" s="776" t="s">
        <v>2523</v>
      </c>
      <c r="D148" s="760" t="s">
        <v>6317</v>
      </c>
      <c r="E148" s="772">
        <v>25000.0</v>
      </c>
      <c r="F148" s="760" t="s">
        <v>3016</v>
      </c>
      <c r="G148" s="770" t="s">
        <v>2526</v>
      </c>
      <c r="H148" s="770" t="s">
        <v>29</v>
      </c>
      <c r="I148" s="770" t="s">
        <v>2527</v>
      </c>
      <c r="J148" s="770">
        <v>43605.0</v>
      </c>
      <c r="K148" s="773" t="s">
        <v>3809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6318</v>
      </c>
      <c r="C149" s="776" t="s">
        <v>3793</v>
      </c>
      <c r="D149" s="760" t="s">
        <v>6317</v>
      </c>
      <c r="E149" s="772">
        <v>10000.0</v>
      </c>
      <c r="F149" s="760" t="s">
        <v>5032</v>
      </c>
      <c r="G149" s="760" t="s">
        <v>2526</v>
      </c>
      <c r="H149" s="760" t="s">
        <v>29</v>
      </c>
      <c r="I149" s="760" t="s">
        <v>2526</v>
      </c>
      <c r="J149" s="770">
        <v>43749.0</v>
      </c>
      <c r="K149" s="777" t="s">
        <v>4179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3062</v>
      </c>
      <c r="C150" s="776" t="s">
        <v>2523</v>
      </c>
      <c r="D150" s="760" t="s">
        <v>6317</v>
      </c>
      <c r="E150" s="772">
        <v>10000.0</v>
      </c>
      <c r="F150" s="760" t="s">
        <v>3061</v>
      </c>
      <c r="G150" s="770" t="s">
        <v>2526</v>
      </c>
      <c r="H150" s="770" t="s">
        <v>29</v>
      </c>
      <c r="I150" s="770" t="s">
        <v>2539</v>
      </c>
      <c r="J150" s="770">
        <v>43664.0</v>
      </c>
      <c r="K150" s="773" t="s">
        <v>4179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3677</v>
      </c>
      <c r="C151" s="776" t="s">
        <v>3608</v>
      </c>
      <c r="D151" s="760" t="s">
        <v>2534</v>
      </c>
      <c r="E151" s="772">
        <v>7000.0</v>
      </c>
      <c r="F151" s="760" t="s">
        <v>6334</v>
      </c>
      <c r="G151" s="770" t="s">
        <v>18</v>
      </c>
      <c r="H151" s="770" t="s">
        <v>29</v>
      </c>
      <c r="I151" s="770" t="s">
        <v>3678</v>
      </c>
      <c r="J151" s="770">
        <v>43742.0</v>
      </c>
      <c r="K151" s="773" t="s">
        <v>4179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2714</v>
      </c>
      <c r="C152" s="776" t="s">
        <v>2523</v>
      </c>
      <c r="D152" s="760" t="s">
        <v>6317</v>
      </c>
      <c r="E152" s="772">
        <v>10000.0</v>
      </c>
      <c r="F152" s="760" t="s">
        <v>2713</v>
      </c>
      <c r="G152" s="770" t="s">
        <v>2526</v>
      </c>
      <c r="H152" s="770" t="s">
        <v>29</v>
      </c>
      <c r="I152" s="770" t="s">
        <v>2527</v>
      </c>
      <c r="J152" s="770">
        <v>43707.0</v>
      </c>
      <c r="K152" s="773" t="s">
        <v>3813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6335</v>
      </c>
      <c r="C153" s="776" t="s">
        <v>3793</v>
      </c>
      <c r="D153" s="760" t="s">
        <v>6317</v>
      </c>
      <c r="E153" s="772">
        <v>4000.0</v>
      </c>
      <c r="F153" s="760" t="s">
        <v>4463</v>
      </c>
      <c r="G153" s="760" t="s">
        <v>2526</v>
      </c>
      <c r="H153" s="760" t="s">
        <v>29</v>
      </c>
      <c r="I153" s="760" t="s">
        <v>2526</v>
      </c>
      <c r="J153" s="770">
        <v>43901.0</v>
      </c>
      <c r="K153" s="777" t="s">
        <v>3797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2958</v>
      </c>
      <c r="C154" s="776" t="s">
        <v>2523</v>
      </c>
      <c r="D154" s="760" t="s">
        <v>6317</v>
      </c>
      <c r="E154" s="772">
        <v>6000.0</v>
      </c>
      <c r="F154" s="760" t="s">
        <v>2957</v>
      </c>
      <c r="G154" s="770" t="s">
        <v>2526</v>
      </c>
      <c r="H154" s="770" t="s">
        <v>29</v>
      </c>
      <c r="I154" s="770" t="s">
        <v>2527</v>
      </c>
      <c r="J154" s="770">
        <v>43703.0</v>
      </c>
      <c r="K154" s="773" t="s">
        <v>4179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3422</v>
      </c>
      <c r="C155" s="776" t="s">
        <v>2523</v>
      </c>
      <c r="D155" s="760" t="s">
        <v>6317</v>
      </c>
      <c r="E155" s="772">
        <v>1500.0</v>
      </c>
      <c r="F155" s="760" t="s">
        <v>3421</v>
      </c>
      <c r="G155" s="770" t="s">
        <v>2526</v>
      </c>
      <c r="H155" s="770" t="s">
        <v>29</v>
      </c>
      <c r="I155" s="770" t="s">
        <v>2527</v>
      </c>
      <c r="J155" s="770">
        <v>43675.0</v>
      </c>
      <c r="K155" s="773" t="s">
        <v>4179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3309</v>
      </c>
      <c r="C156" s="760" t="s">
        <v>2523</v>
      </c>
      <c r="D156" s="760" t="s">
        <v>6316</v>
      </c>
      <c r="E156" s="772">
        <v>17805.25</v>
      </c>
      <c r="F156" s="760" t="s">
        <v>3308</v>
      </c>
      <c r="G156" s="770" t="s">
        <v>2526</v>
      </c>
      <c r="H156" s="770" t="s">
        <v>29</v>
      </c>
      <c r="I156" s="770" t="s">
        <v>2527</v>
      </c>
      <c r="J156" s="770">
        <v>43699.0</v>
      </c>
      <c r="K156" s="773" t="s">
        <v>4179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6326</v>
      </c>
      <c r="C157" s="760" t="s">
        <v>3793</v>
      </c>
      <c r="D157" s="760" t="s">
        <v>6316</v>
      </c>
      <c r="E157" s="772">
        <v>0.0</v>
      </c>
      <c r="F157" s="760" t="s">
        <v>3141</v>
      </c>
      <c r="G157" s="760" t="s">
        <v>2526</v>
      </c>
      <c r="H157" s="760" t="s">
        <v>29</v>
      </c>
      <c r="I157" s="760" t="s">
        <v>2526</v>
      </c>
      <c r="J157" s="770">
        <v>43700.0</v>
      </c>
      <c r="K157" s="777" t="s">
        <v>3801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6336</v>
      </c>
      <c r="C158" s="760" t="s">
        <v>3793</v>
      </c>
      <c r="D158" s="760" t="s">
        <v>6316</v>
      </c>
      <c r="E158" s="772">
        <v>0.0</v>
      </c>
      <c r="F158" s="760" t="s">
        <v>5168</v>
      </c>
      <c r="G158" s="760" t="s">
        <v>18</v>
      </c>
      <c r="H158" s="760" t="s">
        <v>29</v>
      </c>
      <c r="I158" s="760" t="s">
        <v>5169</v>
      </c>
      <c r="J158" s="770">
        <v>43777.0</v>
      </c>
      <c r="K158" s="777" t="s">
        <v>4593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3401</v>
      </c>
      <c r="C159" s="776" t="s">
        <v>2523</v>
      </c>
      <c r="D159" s="760" t="s">
        <v>6317</v>
      </c>
      <c r="E159" s="772">
        <v>20000.0</v>
      </c>
      <c r="F159" s="760" t="s">
        <v>3400</v>
      </c>
      <c r="G159" s="770" t="s">
        <v>2526</v>
      </c>
      <c r="H159" s="770" t="s">
        <v>29</v>
      </c>
      <c r="I159" s="770" t="s">
        <v>2527</v>
      </c>
      <c r="J159" s="770">
        <v>43840.0</v>
      </c>
      <c r="K159" s="773" t="s">
        <v>3809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3327</v>
      </c>
      <c r="C160" s="760" t="s">
        <v>2523</v>
      </c>
      <c r="D160" s="760" t="s">
        <v>6316</v>
      </c>
      <c r="E160" s="772">
        <v>379116.63</v>
      </c>
      <c r="F160" s="760" t="s">
        <v>3326</v>
      </c>
      <c r="G160" s="770" t="s">
        <v>2636</v>
      </c>
      <c r="H160" s="770" t="s">
        <v>29</v>
      </c>
      <c r="I160" s="770" t="s">
        <v>2636</v>
      </c>
      <c r="J160" s="770">
        <v>43426.0</v>
      </c>
      <c r="K160" s="773" t="s">
        <v>3813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6331</v>
      </c>
      <c r="C161" s="776" t="s">
        <v>3793</v>
      </c>
      <c r="D161" s="760" t="s">
        <v>6317</v>
      </c>
      <c r="E161" s="772">
        <v>10000.0</v>
      </c>
      <c r="F161" s="760" t="s">
        <v>4843</v>
      </c>
      <c r="G161" s="760" t="s">
        <v>2526</v>
      </c>
      <c r="H161" s="760" t="s">
        <v>29</v>
      </c>
      <c r="I161" s="760" t="s">
        <v>2526</v>
      </c>
      <c r="J161" s="770">
        <v>44068.0</v>
      </c>
      <c r="K161" s="777" t="s">
        <v>3801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3017</v>
      </c>
      <c r="C162" s="776" t="s">
        <v>2523</v>
      </c>
      <c r="D162" s="760" t="s">
        <v>6317</v>
      </c>
      <c r="E162" s="772">
        <v>10000.0</v>
      </c>
      <c r="F162" s="760" t="s">
        <v>3016</v>
      </c>
      <c r="G162" s="770" t="s">
        <v>2526</v>
      </c>
      <c r="H162" s="770" t="s">
        <v>29</v>
      </c>
      <c r="I162" s="770" t="s">
        <v>2527</v>
      </c>
      <c r="J162" s="770">
        <v>43605.0</v>
      </c>
      <c r="K162" s="773" t="s">
        <v>3809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3222</v>
      </c>
      <c r="C163" s="776" t="s">
        <v>2523</v>
      </c>
      <c r="D163" s="760" t="s">
        <v>6317</v>
      </c>
      <c r="E163" s="772">
        <v>14000.0</v>
      </c>
      <c r="F163" s="760" t="s">
        <v>3221</v>
      </c>
      <c r="G163" s="770" t="s">
        <v>2526</v>
      </c>
      <c r="H163" s="770" t="s">
        <v>29</v>
      </c>
      <c r="I163" s="770" t="s">
        <v>2527</v>
      </c>
      <c r="J163" s="770">
        <v>43564.0</v>
      </c>
      <c r="K163" s="773" t="s">
        <v>3813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3492</v>
      </c>
      <c r="C164" s="776" t="s">
        <v>2523</v>
      </c>
      <c r="D164" s="760" t="s">
        <v>6317</v>
      </c>
      <c r="E164" s="772">
        <v>7000.0</v>
      </c>
      <c r="F164" s="760" t="s">
        <v>3491</v>
      </c>
      <c r="G164" s="770" t="s">
        <v>2526</v>
      </c>
      <c r="H164" s="770" t="s">
        <v>29</v>
      </c>
      <c r="I164" s="770" t="s">
        <v>2527</v>
      </c>
      <c r="J164" s="770">
        <v>43717.0</v>
      </c>
      <c r="K164" s="773" t="s">
        <v>4179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6331</v>
      </c>
      <c r="C165" s="776" t="s">
        <v>3793</v>
      </c>
      <c r="D165" s="760" t="s">
        <v>6317</v>
      </c>
      <c r="E165" s="772">
        <v>8000.0</v>
      </c>
      <c r="F165" s="760" t="s">
        <v>4843</v>
      </c>
      <c r="G165" s="760" t="s">
        <v>2526</v>
      </c>
      <c r="H165" s="760" t="s">
        <v>29</v>
      </c>
      <c r="I165" s="760" t="s">
        <v>2526</v>
      </c>
      <c r="J165" s="770">
        <v>44068.0</v>
      </c>
      <c r="K165" s="777" t="s">
        <v>3801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3385</v>
      </c>
      <c r="C166" s="776" t="s">
        <v>2523</v>
      </c>
      <c r="D166" s="760" t="s">
        <v>6317</v>
      </c>
      <c r="E166" s="772">
        <v>140000.0</v>
      </c>
      <c r="F166" s="760" t="s">
        <v>3384</v>
      </c>
      <c r="G166" s="770" t="s">
        <v>2526</v>
      </c>
      <c r="H166" s="770" t="s">
        <v>29</v>
      </c>
      <c r="I166" s="770" t="s">
        <v>2527</v>
      </c>
      <c r="J166" s="770">
        <v>43894.0</v>
      </c>
      <c r="K166" s="773" t="s">
        <v>3809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3260</v>
      </c>
      <c r="C167" s="776" t="s">
        <v>2523</v>
      </c>
      <c r="D167" s="760" t="s">
        <v>6317</v>
      </c>
      <c r="E167" s="772">
        <v>10000.0</v>
      </c>
      <c r="F167" s="760" t="s">
        <v>3259</v>
      </c>
      <c r="G167" s="770" t="s">
        <v>2526</v>
      </c>
      <c r="H167" s="770" t="s">
        <v>29</v>
      </c>
      <c r="I167" s="770" t="s">
        <v>2539</v>
      </c>
      <c r="J167" s="770">
        <v>43622.0</v>
      </c>
      <c r="K167" s="773" t="s">
        <v>3809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6321</v>
      </c>
      <c r="C168" s="776" t="s">
        <v>3793</v>
      </c>
      <c r="D168" s="760" t="s">
        <v>6317</v>
      </c>
      <c r="E168" s="772">
        <v>130000.0</v>
      </c>
      <c r="F168" s="760" t="s">
        <v>4650</v>
      </c>
      <c r="G168" s="760" t="s">
        <v>2526</v>
      </c>
      <c r="H168" s="760" t="s">
        <v>29</v>
      </c>
      <c r="I168" s="760" t="s">
        <v>2526</v>
      </c>
      <c r="J168" s="770">
        <v>44252.0</v>
      </c>
      <c r="K168" s="777" t="s">
        <v>3809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3222</v>
      </c>
      <c r="C169" s="776" t="s">
        <v>2523</v>
      </c>
      <c r="D169" s="760" t="s">
        <v>6317</v>
      </c>
      <c r="E169" s="772">
        <v>12000.0</v>
      </c>
      <c r="F169" s="760" t="s">
        <v>3221</v>
      </c>
      <c r="G169" s="770" t="s">
        <v>2526</v>
      </c>
      <c r="H169" s="770" t="s">
        <v>29</v>
      </c>
      <c r="I169" s="770" t="s">
        <v>2527</v>
      </c>
      <c r="J169" s="770">
        <v>43564.0</v>
      </c>
      <c r="K169" s="773" t="s">
        <v>3813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3017</v>
      </c>
      <c r="C170" s="776" t="s">
        <v>2523</v>
      </c>
      <c r="D170" s="760" t="s">
        <v>6317</v>
      </c>
      <c r="E170" s="772">
        <v>34182.0</v>
      </c>
      <c r="F170" s="760" t="s">
        <v>3016</v>
      </c>
      <c r="G170" s="770" t="s">
        <v>2526</v>
      </c>
      <c r="H170" s="770" t="s">
        <v>29</v>
      </c>
      <c r="I170" s="770" t="s">
        <v>2527</v>
      </c>
      <c r="J170" s="770">
        <v>43605.0</v>
      </c>
      <c r="K170" s="773" t="s">
        <v>3809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6331</v>
      </c>
      <c r="C171" s="776" t="s">
        <v>3793</v>
      </c>
      <c r="D171" s="760" t="s">
        <v>6317</v>
      </c>
      <c r="E171" s="772">
        <v>20000.0</v>
      </c>
      <c r="F171" s="760" t="s">
        <v>4843</v>
      </c>
      <c r="G171" s="760" t="s">
        <v>2526</v>
      </c>
      <c r="H171" s="760" t="s">
        <v>29</v>
      </c>
      <c r="I171" s="760" t="s">
        <v>2526</v>
      </c>
      <c r="J171" s="770">
        <v>44068.0</v>
      </c>
      <c r="K171" s="777" t="s">
        <v>3801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3401</v>
      </c>
      <c r="C172" s="776" t="s">
        <v>2523</v>
      </c>
      <c r="D172" s="760" t="s">
        <v>6317</v>
      </c>
      <c r="E172" s="772">
        <v>20000.0</v>
      </c>
      <c r="F172" s="760" t="s">
        <v>3400</v>
      </c>
      <c r="G172" s="770" t="s">
        <v>2526</v>
      </c>
      <c r="H172" s="770" t="s">
        <v>29</v>
      </c>
      <c r="I172" s="770" t="s">
        <v>2527</v>
      </c>
      <c r="J172" s="770">
        <v>43840.0</v>
      </c>
      <c r="K172" s="773" t="s">
        <v>3809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2631</v>
      </c>
      <c r="C173" s="776" t="s">
        <v>2523</v>
      </c>
      <c r="D173" s="760" t="s">
        <v>6317</v>
      </c>
      <c r="E173" s="772">
        <v>3000.0</v>
      </c>
      <c r="F173" s="760" t="s">
        <v>2630</v>
      </c>
      <c r="G173" s="770" t="s">
        <v>2526</v>
      </c>
      <c r="H173" s="770" t="s">
        <v>29</v>
      </c>
      <c r="I173" s="770" t="s">
        <v>2527</v>
      </c>
      <c r="J173" s="770">
        <v>43867.0</v>
      </c>
      <c r="K173" s="773" t="s">
        <v>3801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2958</v>
      </c>
      <c r="C174" s="776" t="s">
        <v>2523</v>
      </c>
      <c r="D174" s="760" t="s">
        <v>6317</v>
      </c>
      <c r="E174" s="772">
        <v>7000.0</v>
      </c>
      <c r="F174" s="760" t="s">
        <v>2957</v>
      </c>
      <c r="G174" s="770" t="s">
        <v>2526</v>
      </c>
      <c r="H174" s="770" t="s">
        <v>29</v>
      </c>
      <c r="I174" s="770" t="s">
        <v>2527</v>
      </c>
      <c r="J174" s="770">
        <v>43703.0</v>
      </c>
      <c r="K174" s="773" t="s">
        <v>4179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3123</v>
      </c>
      <c r="C175" s="776" t="s">
        <v>2523</v>
      </c>
      <c r="D175" s="760" t="s">
        <v>6317</v>
      </c>
      <c r="E175" s="772">
        <v>10000.0</v>
      </c>
      <c r="F175" s="760" t="s">
        <v>3122</v>
      </c>
      <c r="G175" s="770" t="s">
        <v>2526</v>
      </c>
      <c r="H175" s="770" t="s">
        <v>29</v>
      </c>
      <c r="I175" s="770" t="s">
        <v>2527</v>
      </c>
      <c r="J175" s="770">
        <v>43732.0</v>
      </c>
      <c r="K175" s="773" t="s">
        <v>4179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3523</v>
      </c>
      <c r="C176" s="760" t="s">
        <v>2523</v>
      </c>
      <c r="D176" s="760" t="s">
        <v>6316</v>
      </c>
      <c r="E176" s="772">
        <v>191544.71</v>
      </c>
      <c r="F176" s="760" t="s">
        <v>3522</v>
      </c>
      <c r="G176" s="770" t="s">
        <v>2636</v>
      </c>
      <c r="H176" s="770" t="s">
        <v>29</v>
      </c>
      <c r="I176" s="770" t="s">
        <v>2636</v>
      </c>
      <c r="J176" s="770">
        <v>43494.0</v>
      </c>
      <c r="K176" s="773" t="s">
        <v>3813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3245</v>
      </c>
      <c r="C177" s="776" t="s">
        <v>2523</v>
      </c>
      <c r="D177" s="760" t="s">
        <v>6317</v>
      </c>
      <c r="E177" s="772">
        <v>9600.0</v>
      </c>
      <c r="F177" s="760" t="s">
        <v>3244</v>
      </c>
      <c r="G177" s="770" t="s">
        <v>2526</v>
      </c>
      <c r="H177" s="770" t="s">
        <v>29</v>
      </c>
      <c r="I177" s="770" t="s">
        <v>2527</v>
      </c>
      <c r="J177" s="770">
        <v>43873.0</v>
      </c>
      <c r="K177" s="773" t="s">
        <v>3801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3017</v>
      </c>
      <c r="C178" s="776" t="s">
        <v>2523</v>
      </c>
      <c r="D178" s="760" t="s">
        <v>6317</v>
      </c>
      <c r="E178" s="772">
        <v>8000.0</v>
      </c>
      <c r="F178" s="760" t="s">
        <v>3016</v>
      </c>
      <c r="G178" s="770" t="s">
        <v>2526</v>
      </c>
      <c r="H178" s="770" t="s">
        <v>29</v>
      </c>
      <c r="I178" s="770" t="s">
        <v>2527</v>
      </c>
      <c r="J178" s="770">
        <v>43605.0</v>
      </c>
      <c r="K178" s="773" t="s">
        <v>3809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3422</v>
      </c>
      <c r="C179" s="776" t="s">
        <v>2523</v>
      </c>
      <c r="D179" s="760" t="s">
        <v>6317</v>
      </c>
      <c r="E179" s="772">
        <v>100000.0</v>
      </c>
      <c r="F179" s="760" t="s">
        <v>3421</v>
      </c>
      <c r="G179" s="770" t="s">
        <v>2526</v>
      </c>
      <c r="H179" s="770" t="s">
        <v>29</v>
      </c>
      <c r="I179" s="770" t="s">
        <v>2527</v>
      </c>
      <c r="J179" s="770">
        <v>43675.0</v>
      </c>
      <c r="K179" s="773" t="s">
        <v>4179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2917</v>
      </c>
      <c r="C180" s="776" t="s">
        <v>2523</v>
      </c>
      <c r="D180" s="760" t="s">
        <v>6317</v>
      </c>
      <c r="E180" s="772">
        <v>30000.0</v>
      </c>
      <c r="F180" s="760" t="s">
        <v>2916</v>
      </c>
      <c r="G180" s="770" t="s">
        <v>2526</v>
      </c>
      <c r="H180" s="770" t="s">
        <v>29</v>
      </c>
      <c r="I180" s="770" t="s">
        <v>2527</v>
      </c>
      <c r="J180" s="770">
        <v>43888.0</v>
      </c>
      <c r="K180" s="773" t="s">
        <v>3801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3017</v>
      </c>
      <c r="C181" s="776" t="s">
        <v>2523</v>
      </c>
      <c r="D181" s="760" t="s">
        <v>6317</v>
      </c>
      <c r="E181" s="772">
        <v>6000.0</v>
      </c>
      <c r="F181" s="760" t="s">
        <v>3016</v>
      </c>
      <c r="G181" s="770" t="s">
        <v>2526</v>
      </c>
      <c r="H181" s="770" t="s">
        <v>29</v>
      </c>
      <c r="I181" s="770" t="s">
        <v>2527</v>
      </c>
      <c r="J181" s="770">
        <v>43605.0</v>
      </c>
      <c r="K181" s="773" t="s">
        <v>3809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3032</v>
      </c>
      <c r="C182" s="776" t="s">
        <v>2523</v>
      </c>
      <c r="D182" s="760" t="s">
        <v>6317</v>
      </c>
      <c r="E182" s="772">
        <v>6000.0</v>
      </c>
      <c r="F182" s="760" t="s">
        <v>3031</v>
      </c>
      <c r="G182" s="770" t="s">
        <v>2526</v>
      </c>
      <c r="H182" s="770" t="s">
        <v>29</v>
      </c>
      <c r="I182" s="770" t="s">
        <v>2539</v>
      </c>
      <c r="J182" s="770">
        <v>43559.0</v>
      </c>
      <c r="K182" s="773" t="s">
        <v>4179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2958</v>
      </c>
      <c r="C183" s="776" t="s">
        <v>2523</v>
      </c>
      <c r="D183" s="760" t="s">
        <v>6317</v>
      </c>
      <c r="E183" s="772">
        <v>6300.0</v>
      </c>
      <c r="F183" s="760" t="s">
        <v>2957</v>
      </c>
      <c r="G183" s="770" t="s">
        <v>2526</v>
      </c>
      <c r="H183" s="770" t="s">
        <v>29</v>
      </c>
      <c r="I183" s="770" t="s">
        <v>2527</v>
      </c>
      <c r="J183" s="770">
        <v>43703.0</v>
      </c>
      <c r="K183" s="773" t="s">
        <v>4179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2958</v>
      </c>
      <c r="C184" s="776" t="s">
        <v>2523</v>
      </c>
      <c r="D184" s="760" t="s">
        <v>6317</v>
      </c>
      <c r="E184" s="772">
        <v>10000.0</v>
      </c>
      <c r="F184" s="760" t="s">
        <v>2957</v>
      </c>
      <c r="G184" s="770" t="s">
        <v>2526</v>
      </c>
      <c r="H184" s="770" t="s">
        <v>29</v>
      </c>
      <c r="I184" s="770" t="s">
        <v>2527</v>
      </c>
      <c r="J184" s="770">
        <v>43703.0</v>
      </c>
      <c r="K184" s="773" t="s">
        <v>4179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6331</v>
      </c>
      <c r="C185" s="776" t="s">
        <v>3793</v>
      </c>
      <c r="D185" s="760" t="s">
        <v>6317</v>
      </c>
      <c r="E185" s="772">
        <v>5000.0</v>
      </c>
      <c r="F185" s="760" t="s">
        <v>4843</v>
      </c>
      <c r="G185" s="760" t="s">
        <v>2526</v>
      </c>
      <c r="H185" s="760" t="s">
        <v>29</v>
      </c>
      <c r="I185" s="760" t="s">
        <v>2526</v>
      </c>
      <c r="J185" s="770">
        <v>44068.0</v>
      </c>
      <c r="K185" s="777" t="s">
        <v>3801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2967</v>
      </c>
      <c r="C186" s="776" t="s">
        <v>2523</v>
      </c>
      <c r="D186" s="760" t="s">
        <v>6317</v>
      </c>
      <c r="E186" s="772">
        <v>10000.0</v>
      </c>
      <c r="F186" s="760" t="s">
        <v>2966</v>
      </c>
      <c r="G186" s="770" t="s">
        <v>2526</v>
      </c>
      <c r="H186" s="770" t="s">
        <v>29</v>
      </c>
      <c r="I186" s="770" t="s">
        <v>2527</v>
      </c>
      <c r="J186" s="770">
        <v>43875.0</v>
      </c>
      <c r="K186" s="773" t="s">
        <v>3809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3260</v>
      </c>
      <c r="C187" s="776" t="s">
        <v>2523</v>
      </c>
      <c r="D187" s="760" t="s">
        <v>6317</v>
      </c>
      <c r="E187" s="772">
        <v>20000.0</v>
      </c>
      <c r="F187" s="760" t="s">
        <v>3259</v>
      </c>
      <c r="G187" s="770" t="s">
        <v>2526</v>
      </c>
      <c r="H187" s="770" t="s">
        <v>29</v>
      </c>
      <c r="I187" s="770" t="s">
        <v>2539</v>
      </c>
      <c r="J187" s="770">
        <v>43622.0</v>
      </c>
      <c r="K187" s="773" t="s">
        <v>3809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3632</v>
      </c>
      <c r="C188" s="776" t="s">
        <v>3608</v>
      </c>
      <c r="D188" s="760" t="s">
        <v>6317</v>
      </c>
      <c r="E188" s="772">
        <v>30000.0</v>
      </c>
      <c r="F188" s="760" t="s">
        <v>3631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3801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3691</v>
      </c>
      <c r="C189" s="776" t="s">
        <v>3608</v>
      </c>
      <c r="D189" s="760" t="s">
        <v>6317</v>
      </c>
      <c r="E189" s="772">
        <v>28000.0</v>
      </c>
      <c r="F189" s="760" t="s">
        <v>3690</v>
      </c>
      <c r="G189" s="770" t="s">
        <v>18</v>
      </c>
      <c r="H189" s="770" t="s">
        <v>29</v>
      </c>
      <c r="I189" s="770" t="s">
        <v>2780</v>
      </c>
      <c r="J189" s="770">
        <v>43635.0</v>
      </c>
      <c r="K189" s="773" t="s">
        <v>4179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3062</v>
      </c>
      <c r="C190" s="776" t="s">
        <v>2523</v>
      </c>
      <c r="D190" s="760" t="s">
        <v>6317</v>
      </c>
      <c r="E190" s="772">
        <v>1800000.0</v>
      </c>
      <c r="F190" s="760" t="s">
        <v>3061</v>
      </c>
      <c r="G190" s="770" t="s">
        <v>2526</v>
      </c>
      <c r="H190" s="770" t="s">
        <v>29</v>
      </c>
      <c r="I190" s="770" t="s">
        <v>2539</v>
      </c>
      <c r="J190" s="770">
        <v>43664.0</v>
      </c>
      <c r="K190" s="773" t="s">
        <v>4179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3017</v>
      </c>
      <c r="C191" s="776" t="s">
        <v>2523</v>
      </c>
      <c r="D191" s="760" t="s">
        <v>6317</v>
      </c>
      <c r="E191" s="772">
        <v>15000.0</v>
      </c>
      <c r="F191" s="760" t="s">
        <v>3016</v>
      </c>
      <c r="G191" s="770" t="s">
        <v>2526</v>
      </c>
      <c r="H191" s="770" t="s">
        <v>29</v>
      </c>
      <c r="I191" s="770" t="s">
        <v>2527</v>
      </c>
      <c r="J191" s="770">
        <v>43605.0</v>
      </c>
      <c r="K191" s="773" t="s">
        <v>3809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3492</v>
      </c>
      <c r="C192" s="776" t="s">
        <v>2523</v>
      </c>
      <c r="D192" s="760" t="s">
        <v>6317</v>
      </c>
      <c r="E192" s="772">
        <v>7000.0</v>
      </c>
      <c r="F192" s="760" t="s">
        <v>3491</v>
      </c>
      <c r="G192" s="770" t="s">
        <v>2526</v>
      </c>
      <c r="H192" s="770" t="s">
        <v>29</v>
      </c>
      <c r="I192" s="770" t="s">
        <v>2527</v>
      </c>
      <c r="J192" s="770">
        <v>43717.0</v>
      </c>
      <c r="K192" s="773" t="s">
        <v>4179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2917</v>
      </c>
      <c r="C193" s="776" t="s">
        <v>2523</v>
      </c>
      <c r="D193" s="760" t="s">
        <v>6317</v>
      </c>
      <c r="E193" s="772">
        <v>90562.43</v>
      </c>
      <c r="F193" s="760" t="s">
        <v>2916</v>
      </c>
      <c r="G193" s="770" t="s">
        <v>2526</v>
      </c>
      <c r="H193" s="770" t="s">
        <v>29</v>
      </c>
      <c r="I193" s="770" t="s">
        <v>2527</v>
      </c>
      <c r="J193" s="770">
        <v>43888.0</v>
      </c>
      <c r="K193" s="773" t="s">
        <v>3801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6318</v>
      </c>
      <c r="C194" s="776" t="s">
        <v>3793</v>
      </c>
      <c r="D194" s="760" t="s">
        <v>6317</v>
      </c>
      <c r="E194" s="772">
        <v>45400.0</v>
      </c>
      <c r="F194" s="760" t="s">
        <v>5032</v>
      </c>
      <c r="G194" s="760" t="s">
        <v>2526</v>
      </c>
      <c r="H194" s="760" t="s">
        <v>29</v>
      </c>
      <c r="I194" s="760" t="s">
        <v>2526</v>
      </c>
      <c r="J194" s="770">
        <v>43749.0</v>
      </c>
      <c r="K194" s="777" t="s">
        <v>4179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3566</v>
      </c>
      <c r="C195" s="776" t="s">
        <v>2523</v>
      </c>
      <c r="D195" s="760" t="s">
        <v>6317</v>
      </c>
      <c r="E195" s="772">
        <v>10000.0</v>
      </c>
      <c r="F195" s="760" t="s">
        <v>3565</v>
      </c>
      <c r="G195" s="770" t="s">
        <v>2526</v>
      </c>
      <c r="H195" s="770" t="s">
        <v>29</v>
      </c>
      <c r="I195" s="770" t="s">
        <v>2527</v>
      </c>
      <c r="J195" s="770">
        <v>43567.0</v>
      </c>
      <c r="K195" s="773" t="s">
        <v>3801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6337</v>
      </c>
      <c r="C196" s="776" t="s">
        <v>3793</v>
      </c>
      <c r="D196" s="760" t="s">
        <v>6317</v>
      </c>
      <c r="E196" s="772">
        <v>20000.0</v>
      </c>
      <c r="F196" s="760" t="s">
        <v>4600</v>
      </c>
      <c r="G196" s="760" t="s">
        <v>2526</v>
      </c>
      <c r="H196" s="760" t="s">
        <v>29</v>
      </c>
      <c r="I196" s="760" t="s">
        <v>2526</v>
      </c>
      <c r="J196" s="770">
        <v>43717.0</v>
      </c>
      <c r="K196" s="777" t="s">
        <v>4179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3472</v>
      </c>
      <c r="C197" s="776" t="s">
        <v>2523</v>
      </c>
      <c r="D197" s="760" t="s">
        <v>6317</v>
      </c>
      <c r="E197" s="772">
        <v>50000.0</v>
      </c>
      <c r="F197" s="760" t="s">
        <v>3471</v>
      </c>
      <c r="G197" s="770" t="s">
        <v>2526</v>
      </c>
      <c r="H197" s="770" t="s">
        <v>29</v>
      </c>
      <c r="I197" s="770" t="s">
        <v>2527</v>
      </c>
      <c r="J197" s="770">
        <v>44041.0</v>
      </c>
      <c r="K197" s="773" t="s">
        <v>3801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3696</v>
      </c>
      <c r="C198" s="776" t="s">
        <v>3608</v>
      </c>
      <c r="D198" s="760" t="s">
        <v>6317</v>
      </c>
      <c r="E198" s="772">
        <v>6000.0</v>
      </c>
      <c r="F198" s="760" t="s">
        <v>3695</v>
      </c>
      <c r="G198" s="770" t="s">
        <v>18</v>
      </c>
      <c r="H198" s="770" t="s">
        <v>29</v>
      </c>
      <c r="I198" s="770" t="s">
        <v>2191</v>
      </c>
      <c r="J198" s="770">
        <v>43797.0</v>
      </c>
      <c r="K198" s="773" t="s">
        <v>3809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6331</v>
      </c>
      <c r="C199" s="776" t="s">
        <v>3793</v>
      </c>
      <c r="D199" s="760" t="s">
        <v>6317</v>
      </c>
      <c r="E199" s="772">
        <v>20000.0</v>
      </c>
      <c r="F199" s="760" t="s">
        <v>4843</v>
      </c>
      <c r="G199" s="760" t="s">
        <v>2526</v>
      </c>
      <c r="H199" s="760" t="s">
        <v>29</v>
      </c>
      <c r="I199" s="760" t="s">
        <v>2526</v>
      </c>
      <c r="J199" s="770">
        <v>44068.0</v>
      </c>
      <c r="K199" s="777" t="s">
        <v>3801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3401</v>
      </c>
      <c r="C200" s="760" t="s">
        <v>2523</v>
      </c>
      <c r="D200" s="760" t="s">
        <v>6316</v>
      </c>
      <c r="E200" s="772">
        <v>90562.43</v>
      </c>
      <c r="F200" s="760" t="s">
        <v>3400</v>
      </c>
      <c r="G200" s="770" t="s">
        <v>2526</v>
      </c>
      <c r="H200" s="770" t="s">
        <v>29</v>
      </c>
      <c r="I200" s="770" t="s">
        <v>2527</v>
      </c>
      <c r="J200" s="770">
        <v>43840.0</v>
      </c>
      <c r="K200" s="773" t="s">
        <v>3809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3401</v>
      </c>
      <c r="C201" s="776" t="s">
        <v>2523</v>
      </c>
      <c r="D201" s="760" t="s">
        <v>6317</v>
      </c>
      <c r="E201" s="779">
        <v>30000.0</v>
      </c>
      <c r="F201" s="760" t="s">
        <v>3400</v>
      </c>
      <c r="G201" s="770" t="s">
        <v>2526</v>
      </c>
      <c r="H201" s="770" t="s">
        <v>29</v>
      </c>
      <c r="I201" s="770" t="s">
        <v>2527</v>
      </c>
      <c r="J201" s="770">
        <v>43840.0</v>
      </c>
      <c r="K201" s="773" t="s">
        <v>3809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3017</v>
      </c>
      <c r="C202" s="776" t="s">
        <v>2523</v>
      </c>
      <c r="D202" s="760" t="s">
        <v>6317</v>
      </c>
      <c r="E202" s="772">
        <v>7000.0</v>
      </c>
      <c r="F202" s="760" t="s">
        <v>3016</v>
      </c>
      <c r="G202" s="770" t="s">
        <v>2526</v>
      </c>
      <c r="H202" s="770" t="s">
        <v>29</v>
      </c>
      <c r="I202" s="770" t="s">
        <v>2527</v>
      </c>
      <c r="J202" s="770">
        <v>43605.0</v>
      </c>
      <c r="K202" s="773" t="s">
        <v>3809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2958</v>
      </c>
      <c r="C203" s="776" t="s">
        <v>2523</v>
      </c>
      <c r="D203" s="760" t="s">
        <v>6317</v>
      </c>
      <c r="E203" s="772">
        <v>112433.37</v>
      </c>
      <c r="F203" s="760" t="s">
        <v>2957</v>
      </c>
      <c r="G203" s="770" t="s">
        <v>2526</v>
      </c>
      <c r="H203" s="770" t="s">
        <v>29</v>
      </c>
      <c r="I203" s="770" t="s">
        <v>2527</v>
      </c>
      <c r="J203" s="770">
        <v>43703.0</v>
      </c>
      <c r="K203" s="773" t="s">
        <v>4179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6331</v>
      </c>
      <c r="C204" s="776" t="s">
        <v>3793</v>
      </c>
      <c r="D204" s="760" t="s">
        <v>6317</v>
      </c>
      <c r="E204" s="772">
        <v>286876.16</v>
      </c>
      <c r="F204" s="760" t="s">
        <v>4843</v>
      </c>
      <c r="G204" s="760" t="s">
        <v>2526</v>
      </c>
      <c r="H204" s="760" t="s">
        <v>29</v>
      </c>
      <c r="I204" s="760" t="s">
        <v>2526</v>
      </c>
      <c r="J204" s="770">
        <v>44068.0</v>
      </c>
      <c r="K204" s="777" t="s">
        <v>3801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3566</v>
      </c>
      <c r="C205" s="776" t="s">
        <v>2523</v>
      </c>
      <c r="D205" s="760" t="s">
        <v>6317</v>
      </c>
      <c r="E205" s="772">
        <v>34941.81</v>
      </c>
      <c r="F205" s="760" t="s">
        <v>3565</v>
      </c>
      <c r="G205" s="770" t="s">
        <v>2526</v>
      </c>
      <c r="H205" s="770" t="s">
        <v>29</v>
      </c>
      <c r="I205" s="770" t="s">
        <v>2527</v>
      </c>
      <c r="J205" s="770">
        <v>43567.0</v>
      </c>
      <c r="K205" s="773" t="s">
        <v>3801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3422</v>
      </c>
      <c r="C206" s="776" t="s">
        <v>2523</v>
      </c>
      <c r="D206" s="760" t="s">
        <v>6317</v>
      </c>
      <c r="E206" s="772">
        <v>130950.51000000001</v>
      </c>
      <c r="F206" s="760" t="s">
        <v>3421</v>
      </c>
      <c r="G206" s="770" t="s">
        <v>2526</v>
      </c>
      <c r="H206" s="770" t="s">
        <v>29</v>
      </c>
      <c r="I206" s="770" t="s">
        <v>2527</v>
      </c>
      <c r="J206" s="770">
        <v>43675.0</v>
      </c>
      <c r="K206" s="773" t="s">
        <v>4179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3492</v>
      </c>
      <c r="C207" s="776" t="s">
        <v>2523</v>
      </c>
      <c r="D207" s="760" t="s">
        <v>6317</v>
      </c>
      <c r="E207" s="772">
        <v>10000.0</v>
      </c>
      <c r="F207" s="760" t="s">
        <v>3491</v>
      </c>
      <c r="G207" s="770" t="s">
        <v>2526</v>
      </c>
      <c r="H207" s="770" t="s">
        <v>29</v>
      </c>
      <c r="I207" s="770" t="s">
        <v>2527</v>
      </c>
      <c r="J207" s="770">
        <v>43717.0</v>
      </c>
      <c r="K207" s="773" t="s">
        <v>4179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2917</v>
      </c>
      <c r="C208" s="776" t="s">
        <v>2523</v>
      </c>
      <c r="D208" s="760" t="s">
        <v>6317</v>
      </c>
      <c r="E208" s="772">
        <v>5500.0</v>
      </c>
      <c r="F208" s="760" t="s">
        <v>2916</v>
      </c>
      <c r="G208" s="770" t="s">
        <v>2526</v>
      </c>
      <c r="H208" s="770" t="s">
        <v>29</v>
      </c>
      <c r="I208" s="770" t="s">
        <v>2527</v>
      </c>
      <c r="J208" s="770">
        <v>43888.0</v>
      </c>
      <c r="K208" s="773" t="s">
        <v>3801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3032</v>
      </c>
      <c r="C209" s="776" t="s">
        <v>2523</v>
      </c>
      <c r="D209" s="760" t="s">
        <v>6317</v>
      </c>
      <c r="E209" s="772">
        <v>35000.0</v>
      </c>
      <c r="F209" s="760" t="s">
        <v>3031</v>
      </c>
      <c r="G209" s="770" t="s">
        <v>2526</v>
      </c>
      <c r="H209" s="770" t="s">
        <v>29</v>
      </c>
      <c r="I209" s="770" t="s">
        <v>2539</v>
      </c>
      <c r="J209" s="770">
        <v>43559.0</v>
      </c>
      <c r="K209" s="773" t="s">
        <v>4179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3264</v>
      </c>
      <c r="C210" s="776" t="s">
        <v>2523</v>
      </c>
      <c r="D210" s="760" t="s">
        <v>6317</v>
      </c>
      <c r="E210" s="772">
        <v>100000.0</v>
      </c>
      <c r="F210" s="760" t="s">
        <v>3263</v>
      </c>
      <c r="G210" s="770" t="s">
        <v>2526</v>
      </c>
      <c r="H210" s="770" t="s">
        <v>29</v>
      </c>
      <c r="I210" s="770" t="s">
        <v>2527</v>
      </c>
      <c r="J210" s="770">
        <v>43922.0</v>
      </c>
      <c r="K210" s="773" t="s">
        <v>3809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3264</v>
      </c>
      <c r="C211" s="776" t="s">
        <v>2523</v>
      </c>
      <c r="D211" s="760" t="s">
        <v>6317</v>
      </c>
      <c r="E211" s="772">
        <v>32772.8</v>
      </c>
      <c r="F211" s="760" t="s">
        <v>3263</v>
      </c>
      <c r="G211" s="770" t="s">
        <v>2526</v>
      </c>
      <c r="H211" s="770" t="s">
        <v>29</v>
      </c>
      <c r="I211" s="770" t="s">
        <v>2527</v>
      </c>
      <c r="J211" s="770">
        <v>43922.0</v>
      </c>
      <c r="K211" s="773" t="s">
        <v>3809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3264</v>
      </c>
      <c r="C212" s="776" t="s">
        <v>2523</v>
      </c>
      <c r="D212" s="760" t="s">
        <v>6317</v>
      </c>
      <c r="E212" s="772">
        <v>13100.45</v>
      </c>
      <c r="F212" s="760" t="s">
        <v>3263</v>
      </c>
      <c r="G212" s="770" t="s">
        <v>2526</v>
      </c>
      <c r="H212" s="770" t="s">
        <v>29</v>
      </c>
      <c r="I212" s="770" t="s">
        <v>2527</v>
      </c>
      <c r="J212" s="770">
        <v>43922.0</v>
      </c>
      <c r="K212" s="773" t="s">
        <v>3809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3264</v>
      </c>
      <c r="C213" s="776" t="s">
        <v>2523</v>
      </c>
      <c r="D213" s="760" t="s">
        <v>6317</v>
      </c>
      <c r="E213" s="772">
        <v>40379.75</v>
      </c>
      <c r="F213" s="760" t="s">
        <v>3263</v>
      </c>
      <c r="G213" s="770" t="s">
        <v>2526</v>
      </c>
      <c r="H213" s="770" t="s">
        <v>29</v>
      </c>
      <c r="I213" s="770" t="s">
        <v>2527</v>
      </c>
      <c r="J213" s="770">
        <v>43922.0</v>
      </c>
      <c r="K213" s="773" t="s">
        <v>3809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2958</v>
      </c>
      <c r="C214" s="776" t="s">
        <v>2523</v>
      </c>
      <c r="D214" s="760" t="s">
        <v>6317</v>
      </c>
      <c r="E214" s="772">
        <v>8747.0</v>
      </c>
      <c r="F214" s="760" t="s">
        <v>2957</v>
      </c>
      <c r="G214" s="770" t="s">
        <v>2526</v>
      </c>
      <c r="H214" s="770" t="s">
        <v>29</v>
      </c>
      <c r="I214" s="770" t="s">
        <v>2527</v>
      </c>
      <c r="J214" s="770">
        <v>43703.0</v>
      </c>
      <c r="K214" s="773" t="s">
        <v>4179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2958</v>
      </c>
      <c r="C215" s="776" t="s">
        <v>2523</v>
      </c>
      <c r="D215" s="760" t="s">
        <v>6317</v>
      </c>
      <c r="E215" s="772">
        <v>10000.0</v>
      </c>
      <c r="F215" s="760" t="s">
        <v>2957</v>
      </c>
      <c r="G215" s="770" t="s">
        <v>2526</v>
      </c>
      <c r="H215" s="770" t="s">
        <v>29</v>
      </c>
      <c r="I215" s="770" t="s">
        <v>2527</v>
      </c>
      <c r="J215" s="770">
        <v>43703.0</v>
      </c>
      <c r="K215" s="773" t="s">
        <v>4179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2924</v>
      </c>
      <c r="C216" s="776" t="s">
        <v>2523</v>
      </c>
      <c r="D216" s="760" t="s">
        <v>6317</v>
      </c>
      <c r="E216" s="772">
        <v>20000.0</v>
      </c>
      <c r="F216" s="760" t="s">
        <v>2923</v>
      </c>
      <c r="G216" s="770" t="s">
        <v>2526</v>
      </c>
      <c r="H216" s="770" t="s">
        <v>29</v>
      </c>
      <c r="I216" s="770" t="s">
        <v>2539</v>
      </c>
      <c r="J216" s="770">
        <v>43531.0</v>
      </c>
      <c r="K216" s="773" t="s">
        <v>3813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2924</v>
      </c>
      <c r="C217" s="776" t="s">
        <v>2523</v>
      </c>
      <c r="D217" s="760" t="s">
        <v>6317</v>
      </c>
      <c r="E217" s="772">
        <v>20000.0</v>
      </c>
      <c r="F217" s="760" t="s">
        <v>2923</v>
      </c>
      <c r="G217" s="770" t="s">
        <v>2526</v>
      </c>
      <c r="H217" s="770" t="s">
        <v>29</v>
      </c>
      <c r="I217" s="770" t="s">
        <v>2539</v>
      </c>
      <c r="J217" s="770">
        <v>43531.0</v>
      </c>
      <c r="K217" s="773" t="s">
        <v>3813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3696</v>
      </c>
      <c r="C218" s="776" t="s">
        <v>3608</v>
      </c>
      <c r="D218" s="760" t="s">
        <v>6317</v>
      </c>
      <c r="E218" s="772">
        <v>28000.0</v>
      </c>
      <c r="F218" s="760" t="s">
        <v>3695</v>
      </c>
      <c r="G218" s="770" t="s">
        <v>18</v>
      </c>
      <c r="H218" s="770" t="s">
        <v>29</v>
      </c>
      <c r="I218" s="770" t="s">
        <v>2191</v>
      </c>
      <c r="J218" s="770">
        <v>43797.0</v>
      </c>
      <c r="K218" s="773" t="s">
        <v>3809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3696</v>
      </c>
      <c r="C219" s="776" t="s">
        <v>3608</v>
      </c>
      <c r="D219" s="760" t="s">
        <v>6317</v>
      </c>
      <c r="E219" s="772">
        <v>25000.0</v>
      </c>
      <c r="F219" s="760" t="s">
        <v>3695</v>
      </c>
      <c r="G219" s="770" t="s">
        <v>18</v>
      </c>
      <c r="H219" s="770" t="s">
        <v>29</v>
      </c>
      <c r="I219" s="770" t="s">
        <v>2191</v>
      </c>
      <c r="J219" s="770">
        <v>43797.0</v>
      </c>
      <c r="K219" s="773" t="s">
        <v>3809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3696</v>
      </c>
      <c r="C220" s="776" t="s">
        <v>3608</v>
      </c>
      <c r="D220" s="760" t="s">
        <v>6317</v>
      </c>
      <c r="E220" s="772">
        <v>43000.0</v>
      </c>
      <c r="F220" s="760" t="s">
        <v>3695</v>
      </c>
      <c r="G220" s="770" t="s">
        <v>18</v>
      </c>
      <c r="H220" s="770" t="s">
        <v>29</v>
      </c>
      <c r="I220" s="770" t="s">
        <v>2191</v>
      </c>
      <c r="J220" s="770">
        <v>43797.0</v>
      </c>
      <c r="K220" s="773" t="s">
        <v>3809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3696</v>
      </c>
      <c r="C221" s="776" t="s">
        <v>3608</v>
      </c>
      <c r="D221" s="760" t="s">
        <v>6317</v>
      </c>
      <c r="E221" s="772">
        <v>200000.0</v>
      </c>
      <c r="F221" s="760" t="s">
        <v>3695</v>
      </c>
      <c r="G221" s="770" t="s">
        <v>18</v>
      </c>
      <c r="H221" s="770" t="s">
        <v>29</v>
      </c>
      <c r="I221" s="770" t="s">
        <v>2191</v>
      </c>
      <c r="J221" s="770">
        <v>43797.0</v>
      </c>
      <c r="K221" s="773" t="s">
        <v>3809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3032</v>
      </c>
      <c r="C222" s="776" t="s">
        <v>2523</v>
      </c>
      <c r="D222" s="760" t="s">
        <v>6317</v>
      </c>
      <c r="E222" s="772">
        <v>25000.0</v>
      </c>
      <c r="F222" s="760" t="s">
        <v>3031</v>
      </c>
      <c r="G222" s="770" t="s">
        <v>2526</v>
      </c>
      <c r="H222" s="770" t="s">
        <v>29</v>
      </c>
      <c r="I222" s="770" t="s">
        <v>2539</v>
      </c>
      <c r="J222" s="770">
        <v>43559.0</v>
      </c>
      <c r="K222" s="773" t="s">
        <v>4179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3222</v>
      </c>
      <c r="C223" s="776" t="s">
        <v>2523</v>
      </c>
      <c r="D223" s="760" t="s">
        <v>6317</v>
      </c>
      <c r="E223" s="772">
        <v>14000.0</v>
      </c>
      <c r="F223" s="760" t="s">
        <v>3221</v>
      </c>
      <c r="G223" s="770" t="s">
        <v>2526</v>
      </c>
      <c r="H223" s="770" t="s">
        <v>29</v>
      </c>
      <c r="I223" s="770" t="s">
        <v>2527</v>
      </c>
      <c r="J223" s="770">
        <v>43564.0</v>
      </c>
      <c r="K223" s="773" t="s">
        <v>3813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6318</v>
      </c>
      <c r="C224" s="776" t="s">
        <v>3793</v>
      </c>
      <c r="D224" s="760" t="s">
        <v>6317</v>
      </c>
      <c r="E224" s="772">
        <v>153000.0</v>
      </c>
      <c r="F224" s="760" t="s">
        <v>5032</v>
      </c>
      <c r="G224" s="760" t="s">
        <v>2526</v>
      </c>
      <c r="H224" s="760" t="s">
        <v>29</v>
      </c>
      <c r="I224" s="760" t="s">
        <v>2526</v>
      </c>
      <c r="J224" s="770">
        <v>43749.0</v>
      </c>
      <c r="K224" s="777" t="s">
        <v>4179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2635</v>
      </c>
      <c r="C225" s="760" t="s">
        <v>2523</v>
      </c>
      <c r="D225" s="760" t="s">
        <v>6316</v>
      </c>
      <c r="E225" s="772">
        <v>268845.87</v>
      </c>
      <c r="F225" s="760" t="s">
        <v>2634</v>
      </c>
      <c r="G225" s="770" t="s">
        <v>2636</v>
      </c>
      <c r="H225" s="770" t="s">
        <v>29</v>
      </c>
      <c r="I225" s="770" t="s">
        <v>2636</v>
      </c>
      <c r="J225" s="770">
        <v>43563.0</v>
      </c>
      <c r="K225" s="773" t="s">
        <v>3813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3080</v>
      </c>
      <c r="C226" s="776" t="s">
        <v>2523</v>
      </c>
      <c r="D226" s="760" t="s">
        <v>6317</v>
      </c>
      <c r="E226" s="772">
        <v>7000.0</v>
      </c>
      <c r="F226" s="760" t="s">
        <v>3079</v>
      </c>
      <c r="G226" s="770" t="s">
        <v>2526</v>
      </c>
      <c r="H226" s="770" t="s">
        <v>29</v>
      </c>
      <c r="I226" s="770" t="s">
        <v>2527</v>
      </c>
      <c r="J226" s="770">
        <v>43711.0</v>
      </c>
      <c r="K226" s="773" t="s">
        <v>4179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3017</v>
      </c>
      <c r="C227" s="776" t="s">
        <v>2523</v>
      </c>
      <c r="D227" s="760" t="s">
        <v>6317</v>
      </c>
      <c r="E227" s="772">
        <v>25000.0</v>
      </c>
      <c r="F227" s="760" t="s">
        <v>3016</v>
      </c>
      <c r="G227" s="770" t="s">
        <v>2526</v>
      </c>
      <c r="H227" s="770" t="s">
        <v>29</v>
      </c>
      <c r="I227" s="770" t="s">
        <v>2527</v>
      </c>
      <c r="J227" s="770">
        <v>43605.0</v>
      </c>
      <c r="K227" s="773" t="s">
        <v>3809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6331</v>
      </c>
      <c r="C228" s="776" t="s">
        <v>3793</v>
      </c>
      <c r="D228" s="760" t="s">
        <v>6317</v>
      </c>
      <c r="E228" s="772">
        <v>19000.0</v>
      </c>
      <c r="F228" s="760" t="s">
        <v>4843</v>
      </c>
      <c r="G228" s="760" t="s">
        <v>2526</v>
      </c>
      <c r="H228" s="760" t="s">
        <v>29</v>
      </c>
      <c r="I228" s="760" t="s">
        <v>2526</v>
      </c>
      <c r="J228" s="770">
        <v>44068.0</v>
      </c>
      <c r="K228" s="777" t="s">
        <v>3801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2958</v>
      </c>
      <c r="C229" s="776" t="s">
        <v>2523</v>
      </c>
      <c r="D229" s="760" t="s">
        <v>6317</v>
      </c>
      <c r="E229" s="772">
        <v>6500.0</v>
      </c>
      <c r="F229" s="760" t="s">
        <v>2957</v>
      </c>
      <c r="G229" s="770" t="s">
        <v>2526</v>
      </c>
      <c r="H229" s="770" t="s">
        <v>29</v>
      </c>
      <c r="I229" s="770" t="s">
        <v>2527</v>
      </c>
      <c r="J229" s="770">
        <v>43703.0</v>
      </c>
      <c r="K229" s="773" t="s">
        <v>4179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3222</v>
      </c>
      <c r="C230" s="776" t="s">
        <v>2523</v>
      </c>
      <c r="D230" s="760" t="s">
        <v>6317</v>
      </c>
      <c r="E230" s="772">
        <v>2000.0</v>
      </c>
      <c r="F230" s="760" t="s">
        <v>3221</v>
      </c>
      <c r="G230" s="770" t="s">
        <v>2526</v>
      </c>
      <c r="H230" s="770" t="s">
        <v>29</v>
      </c>
      <c r="I230" s="770" t="s">
        <v>2527</v>
      </c>
      <c r="J230" s="770">
        <v>43564.0</v>
      </c>
      <c r="K230" s="773" t="s">
        <v>3813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3017</v>
      </c>
      <c r="C231" s="776" t="s">
        <v>2523</v>
      </c>
      <c r="D231" s="760" t="s">
        <v>6317</v>
      </c>
      <c r="E231" s="772">
        <v>40000.0</v>
      </c>
      <c r="F231" s="760" t="s">
        <v>3016</v>
      </c>
      <c r="G231" s="770" t="s">
        <v>2526</v>
      </c>
      <c r="H231" s="770" t="s">
        <v>29</v>
      </c>
      <c r="I231" s="770" t="s">
        <v>2527</v>
      </c>
      <c r="J231" s="770">
        <v>43605.0</v>
      </c>
      <c r="K231" s="773" t="s">
        <v>3809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2631</v>
      </c>
      <c r="C232" s="776" t="s">
        <v>2523</v>
      </c>
      <c r="D232" s="760" t="s">
        <v>6317</v>
      </c>
      <c r="E232" s="772">
        <v>271260.25</v>
      </c>
      <c r="F232" s="760" t="s">
        <v>2630</v>
      </c>
      <c r="G232" s="770" t="s">
        <v>2526</v>
      </c>
      <c r="H232" s="770" t="s">
        <v>29</v>
      </c>
      <c r="I232" s="770" t="s">
        <v>2527</v>
      </c>
      <c r="J232" s="770">
        <v>43867.0</v>
      </c>
      <c r="K232" s="773" t="s">
        <v>3801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2823</v>
      </c>
      <c r="C233" s="785" t="s">
        <v>2523</v>
      </c>
      <c r="D233" s="760" t="s">
        <v>6317</v>
      </c>
      <c r="E233" s="786">
        <v>40000.0</v>
      </c>
      <c r="F233" s="760" t="s">
        <v>759</v>
      </c>
      <c r="G233" s="770" t="s">
        <v>18</v>
      </c>
      <c r="H233" s="770" t="s">
        <v>175</v>
      </c>
      <c r="I233" s="770" t="s">
        <v>176</v>
      </c>
      <c r="J233" s="770">
        <v>44321.0</v>
      </c>
      <c r="K233" s="773" t="s">
        <v>3801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3067</v>
      </c>
      <c r="C234" s="785" t="s">
        <v>2523</v>
      </c>
      <c r="D234" s="760" t="s">
        <v>6317</v>
      </c>
      <c r="E234" s="786">
        <v>10000.0</v>
      </c>
      <c r="F234" s="760" t="s">
        <v>3066</v>
      </c>
      <c r="G234" s="770" t="s">
        <v>18</v>
      </c>
      <c r="H234" s="770" t="s">
        <v>175</v>
      </c>
      <c r="I234" s="770" t="s">
        <v>176</v>
      </c>
      <c r="J234" s="770">
        <v>44295.0</v>
      </c>
      <c r="K234" s="773" t="s">
        <v>3807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2920</v>
      </c>
      <c r="C235" s="785" t="s">
        <v>2523</v>
      </c>
      <c r="D235" s="760" t="s">
        <v>2534</v>
      </c>
      <c r="E235" s="787">
        <v>459854.95</v>
      </c>
      <c r="F235" s="760" t="s">
        <v>2919</v>
      </c>
      <c r="G235" s="770" t="s">
        <v>18</v>
      </c>
      <c r="H235" s="770" t="s">
        <v>175</v>
      </c>
      <c r="I235" s="770" t="s">
        <v>176</v>
      </c>
      <c r="J235" s="770">
        <v>44272.0</v>
      </c>
      <c r="K235" s="773" t="s">
        <v>6338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6339</v>
      </c>
      <c r="C236" s="785" t="s">
        <v>3793</v>
      </c>
      <c r="D236" s="760" t="s">
        <v>6317</v>
      </c>
      <c r="E236" s="786">
        <v>10000.0</v>
      </c>
      <c r="F236" s="760" t="s">
        <v>4361</v>
      </c>
      <c r="G236" s="760" t="s">
        <v>56</v>
      </c>
      <c r="H236" s="760" t="s">
        <v>29</v>
      </c>
      <c r="I236" s="760" t="s">
        <v>3860</v>
      </c>
      <c r="J236" s="770">
        <v>44263.0</v>
      </c>
      <c r="K236" s="777" t="s">
        <v>3801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3116</v>
      </c>
      <c r="C237" s="785" t="s">
        <v>2523</v>
      </c>
      <c r="D237" s="760" t="s">
        <v>6317</v>
      </c>
      <c r="E237" s="786">
        <v>200000.0</v>
      </c>
      <c r="F237" s="760" t="s">
        <v>3115</v>
      </c>
      <c r="G237" s="770" t="s">
        <v>18</v>
      </c>
      <c r="H237" s="770" t="s">
        <v>175</v>
      </c>
      <c r="I237" s="770" t="s">
        <v>176</v>
      </c>
      <c r="J237" s="770">
        <v>44319.0</v>
      </c>
      <c r="K237" s="773" t="s">
        <v>3801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3032</v>
      </c>
      <c r="C238" s="776" t="s">
        <v>2523</v>
      </c>
      <c r="D238" s="760" t="s">
        <v>6317</v>
      </c>
      <c r="E238" s="772">
        <v>1500.0</v>
      </c>
      <c r="F238" s="760" t="s">
        <v>3031</v>
      </c>
      <c r="G238" s="770" t="s">
        <v>2526</v>
      </c>
      <c r="H238" s="770" t="s">
        <v>29</v>
      </c>
      <c r="I238" s="770" t="s">
        <v>2539</v>
      </c>
      <c r="J238" s="770">
        <v>43559.0</v>
      </c>
      <c r="K238" s="773" t="s">
        <v>4179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3422</v>
      </c>
      <c r="C239" s="776" t="s">
        <v>2523</v>
      </c>
      <c r="D239" s="760" t="s">
        <v>6317</v>
      </c>
      <c r="E239" s="772">
        <v>10000.0</v>
      </c>
      <c r="F239" s="760" t="s">
        <v>3421</v>
      </c>
      <c r="G239" s="770" t="s">
        <v>2526</v>
      </c>
      <c r="H239" s="770" t="s">
        <v>29</v>
      </c>
      <c r="I239" s="770" t="s">
        <v>2527</v>
      </c>
      <c r="J239" s="770">
        <v>43675.0</v>
      </c>
      <c r="K239" s="773" t="s">
        <v>4179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3017</v>
      </c>
      <c r="C240" s="776" t="s">
        <v>2523</v>
      </c>
      <c r="D240" s="760" t="s">
        <v>6317</v>
      </c>
      <c r="E240" s="772">
        <v>15000.0</v>
      </c>
      <c r="F240" s="760" t="s">
        <v>3016</v>
      </c>
      <c r="G240" s="770" t="s">
        <v>2526</v>
      </c>
      <c r="H240" s="770" t="s">
        <v>29</v>
      </c>
      <c r="I240" s="770" t="s">
        <v>2527</v>
      </c>
      <c r="J240" s="770">
        <v>43605.0</v>
      </c>
      <c r="K240" s="773" t="s">
        <v>3809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2958</v>
      </c>
      <c r="C241" s="776" t="s">
        <v>2523</v>
      </c>
      <c r="D241" s="760" t="s">
        <v>6317</v>
      </c>
      <c r="E241" s="779">
        <v>100638.85</v>
      </c>
      <c r="F241" s="760" t="s">
        <v>2957</v>
      </c>
      <c r="G241" s="770" t="s">
        <v>2526</v>
      </c>
      <c r="H241" s="770" t="s">
        <v>29</v>
      </c>
      <c r="I241" s="770" t="s">
        <v>2527</v>
      </c>
      <c r="J241" s="770">
        <v>43703.0</v>
      </c>
      <c r="K241" s="773" t="s">
        <v>4179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6335</v>
      </c>
      <c r="C242" s="776" t="s">
        <v>3793</v>
      </c>
      <c r="D242" s="760" t="s">
        <v>6317</v>
      </c>
      <c r="E242" s="772">
        <v>5000.0</v>
      </c>
      <c r="F242" s="760" t="s">
        <v>4463</v>
      </c>
      <c r="G242" s="760" t="s">
        <v>2526</v>
      </c>
      <c r="H242" s="760" t="s">
        <v>29</v>
      </c>
      <c r="I242" s="760" t="s">
        <v>2526</v>
      </c>
      <c r="J242" s="770">
        <v>43901.0</v>
      </c>
      <c r="K242" s="777" t="s">
        <v>3797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6340</v>
      </c>
      <c r="C243" s="776" t="s">
        <v>3793</v>
      </c>
      <c r="D243" s="760" t="s">
        <v>6317</v>
      </c>
      <c r="E243" s="772">
        <v>13400.0</v>
      </c>
      <c r="F243" s="760" t="s">
        <v>3983</v>
      </c>
      <c r="G243" s="760" t="s">
        <v>2526</v>
      </c>
      <c r="H243" s="760" t="s">
        <v>29</v>
      </c>
      <c r="I243" s="760" t="s">
        <v>2526</v>
      </c>
      <c r="J243" s="770">
        <v>43847.0</v>
      </c>
      <c r="K243" s="777" t="s">
        <v>3801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3272</v>
      </c>
      <c r="C244" s="776" t="s">
        <v>2523</v>
      </c>
      <c r="D244" s="760" t="s">
        <v>2534</v>
      </c>
      <c r="E244" s="772">
        <v>5000.0</v>
      </c>
      <c r="F244" s="760" t="s">
        <v>3271</v>
      </c>
      <c r="G244" s="770" t="s">
        <v>2526</v>
      </c>
      <c r="H244" s="770" t="s">
        <v>29</v>
      </c>
      <c r="I244" s="770" t="s">
        <v>2539</v>
      </c>
      <c r="J244" s="770">
        <v>43795.0</v>
      </c>
      <c r="K244" s="773" t="s">
        <v>3809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3385</v>
      </c>
      <c r="C245" s="776" t="s">
        <v>2523</v>
      </c>
      <c r="D245" s="760" t="s">
        <v>6317</v>
      </c>
      <c r="E245" s="772">
        <v>14000.0</v>
      </c>
      <c r="F245" s="760" t="s">
        <v>3384</v>
      </c>
      <c r="G245" s="770" t="s">
        <v>2526</v>
      </c>
      <c r="H245" s="770" t="s">
        <v>29</v>
      </c>
      <c r="I245" s="770" t="s">
        <v>2527</v>
      </c>
      <c r="J245" s="770">
        <v>43894.0</v>
      </c>
      <c r="K245" s="773" t="s">
        <v>3809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2958</v>
      </c>
      <c r="C246" s="776" t="s">
        <v>2523</v>
      </c>
      <c r="D246" s="760" t="s">
        <v>6317</v>
      </c>
      <c r="E246" s="772">
        <v>10000.0</v>
      </c>
      <c r="F246" s="760" t="s">
        <v>2957</v>
      </c>
      <c r="G246" s="770" t="s">
        <v>2526</v>
      </c>
      <c r="H246" s="770" t="s">
        <v>29</v>
      </c>
      <c r="I246" s="770" t="s">
        <v>2527</v>
      </c>
      <c r="J246" s="770">
        <v>43703.0</v>
      </c>
      <c r="K246" s="773" t="s">
        <v>4179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3222</v>
      </c>
      <c r="C247" s="776" t="s">
        <v>2523</v>
      </c>
      <c r="D247" s="760" t="s">
        <v>6317</v>
      </c>
      <c r="E247" s="772">
        <v>24000.0</v>
      </c>
      <c r="F247" s="760" t="s">
        <v>3221</v>
      </c>
      <c r="G247" s="770" t="s">
        <v>2526</v>
      </c>
      <c r="H247" s="770" t="s">
        <v>29</v>
      </c>
      <c r="I247" s="770" t="s">
        <v>2527</v>
      </c>
      <c r="J247" s="770">
        <v>43564.0</v>
      </c>
      <c r="K247" s="773" t="s">
        <v>3813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2674</v>
      </c>
      <c r="C248" s="776" t="s">
        <v>2523</v>
      </c>
      <c r="D248" s="760" t="s">
        <v>2534</v>
      </c>
      <c r="E248" s="787">
        <v>100832.44</v>
      </c>
      <c r="F248" s="760" t="s">
        <v>2673</v>
      </c>
      <c r="G248" s="770" t="s">
        <v>2526</v>
      </c>
      <c r="H248" s="770" t="s">
        <v>29</v>
      </c>
      <c r="I248" s="770" t="s">
        <v>2527</v>
      </c>
      <c r="J248" s="770">
        <v>43725.0</v>
      </c>
      <c r="K248" s="773" t="s">
        <v>4179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3017</v>
      </c>
      <c r="C249" s="776" t="s">
        <v>2523</v>
      </c>
      <c r="D249" s="760" t="s">
        <v>6317</v>
      </c>
      <c r="E249" s="772">
        <v>50000.0</v>
      </c>
      <c r="F249" s="760" t="s">
        <v>3016</v>
      </c>
      <c r="G249" s="770" t="s">
        <v>2526</v>
      </c>
      <c r="H249" s="770" t="s">
        <v>29</v>
      </c>
      <c r="I249" s="770" t="s">
        <v>2527</v>
      </c>
      <c r="J249" s="770">
        <v>43605.0</v>
      </c>
      <c r="K249" s="773" t="s">
        <v>3809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3529</v>
      </c>
      <c r="C250" s="776" t="s">
        <v>2523</v>
      </c>
      <c r="D250" s="760" t="s">
        <v>6317</v>
      </c>
      <c r="E250" s="772">
        <v>30000.0</v>
      </c>
      <c r="F250" s="760" t="s">
        <v>3528</v>
      </c>
      <c r="G250" s="770" t="s">
        <v>2526</v>
      </c>
      <c r="H250" s="770" t="s">
        <v>29</v>
      </c>
      <c r="I250" s="770" t="s">
        <v>2539</v>
      </c>
      <c r="J250" s="770">
        <v>43822.0</v>
      </c>
      <c r="K250" s="773" t="s">
        <v>3809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3222</v>
      </c>
      <c r="C251" s="776" t="s">
        <v>2523</v>
      </c>
      <c r="D251" s="760" t="s">
        <v>6317</v>
      </c>
      <c r="E251" s="772">
        <v>13000.0</v>
      </c>
      <c r="F251" s="760" t="s">
        <v>3221</v>
      </c>
      <c r="G251" s="770" t="s">
        <v>2526</v>
      </c>
      <c r="H251" s="770" t="s">
        <v>29</v>
      </c>
      <c r="I251" s="770" t="s">
        <v>2527</v>
      </c>
      <c r="J251" s="770">
        <v>43564.0</v>
      </c>
      <c r="K251" s="773" t="s">
        <v>3813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3017</v>
      </c>
      <c r="C252" s="776" t="s">
        <v>2523</v>
      </c>
      <c r="D252" s="760" t="s">
        <v>6317</v>
      </c>
      <c r="E252" s="772">
        <v>5000.0</v>
      </c>
      <c r="F252" s="760" t="s">
        <v>3016</v>
      </c>
      <c r="G252" s="770" t="s">
        <v>2526</v>
      </c>
      <c r="H252" s="770" t="s">
        <v>29</v>
      </c>
      <c r="I252" s="770" t="s">
        <v>2527</v>
      </c>
      <c r="J252" s="770">
        <v>43605.0</v>
      </c>
      <c r="K252" s="773" t="s">
        <v>3809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2958</v>
      </c>
      <c r="C253" s="776" t="s">
        <v>2523</v>
      </c>
      <c r="D253" s="760" t="s">
        <v>6317</v>
      </c>
      <c r="E253" s="772">
        <v>3000.0</v>
      </c>
      <c r="F253" s="760" t="s">
        <v>2957</v>
      </c>
      <c r="G253" s="770" t="s">
        <v>2526</v>
      </c>
      <c r="H253" s="770" t="s">
        <v>29</v>
      </c>
      <c r="I253" s="770" t="s">
        <v>2527</v>
      </c>
      <c r="J253" s="770">
        <v>43703.0</v>
      </c>
      <c r="K253" s="773" t="s">
        <v>4179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3422</v>
      </c>
      <c r="C254" s="776" t="s">
        <v>2523</v>
      </c>
      <c r="D254" s="760" t="s">
        <v>6317</v>
      </c>
      <c r="E254" s="772">
        <v>37000.0</v>
      </c>
      <c r="F254" s="760" t="s">
        <v>3421</v>
      </c>
      <c r="G254" s="770" t="s">
        <v>2526</v>
      </c>
      <c r="H254" s="770" t="s">
        <v>29</v>
      </c>
      <c r="I254" s="770" t="s">
        <v>2527</v>
      </c>
      <c r="J254" s="770">
        <v>43675.0</v>
      </c>
      <c r="K254" s="773" t="s">
        <v>4179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6341</v>
      </c>
      <c r="C255" s="760" t="s">
        <v>3793</v>
      </c>
      <c r="D255" s="760" t="s">
        <v>6316</v>
      </c>
      <c r="E255" s="772">
        <v>0.0</v>
      </c>
      <c r="F255" s="760" t="s">
        <v>4476</v>
      </c>
      <c r="G255" s="760" t="s">
        <v>18</v>
      </c>
      <c r="H255" s="760" t="s">
        <v>29</v>
      </c>
      <c r="I255" s="760" t="s">
        <v>3800</v>
      </c>
      <c r="J255" s="770">
        <v>44167.0</v>
      </c>
      <c r="K255" s="777" t="s">
        <v>3813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3245</v>
      </c>
      <c r="C256" s="776" t="s">
        <v>2523</v>
      </c>
      <c r="D256" s="760" t="s">
        <v>6317</v>
      </c>
      <c r="E256" s="772">
        <v>49992.45</v>
      </c>
      <c r="F256" s="760" t="s">
        <v>3244</v>
      </c>
      <c r="G256" s="770" t="s">
        <v>2526</v>
      </c>
      <c r="H256" s="770" t="s">
        <v>29</v>
      </c>
      <c r="I256" s="770" t="s">
        <v>2527</v>
      </c>
      <c r="J256" s="770">
        <v>43873.0</v>
      </c>
      <c r="K256" s="773" t="s">
        <v>3801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6318</v>
      </c>
      <c r="C257" s="776" t="s">
        <v>3793</v>
      </c>
      <c r="D257" s="760" t="s">
        <v>6317</v>
      </c>
      <c r="E257" s="772">
        <v>80000.0</v>
      </c>
      <c r="F257" s="760" t="s">
        <v>5032</v>
      </c>
      <c r="G257" s="760" t="s">
        <v>2526</v>
      </c>
      <c r="H257" s="760" t="s">
        <v>29</v>
      </c>
      <c r="I257" s="760" t="s">
        <v>2526</v>
      </c>
      <c r="J257" s="770">
        <v>43749.0</v>
      </c>
      <c r="K257" s="777" t="s">
        <v>4179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6333</v>
      </c>
      <c r="C258" s="776" t="s">
        <v>3793</v>
      </c>
      <c r="D258" s="760" t="s">
        <v>6317</v>
      </c>
      <c r="E258" s="772">
        <v>5000.0</v>
      </c>
      <c r="F258" s="760" t="s">
        <v>4994</v>
      </c>
      <c r="G258" s="760" t="s">
        <v>2526</v>
      </c>
      <c r="H258" s="760" t="s">
        <v>29</v>
      </c>
      <c r="I258" s="760" t="s">
        <v>2526</v>
      </c>
      <c r="J258" s="770">
        <v>44043.0</v>
      </c>
      <c r="K258" s="777" t="s">
        <v>3801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2917</v>
      </c>
      <c r="C259" s="776" t="s">
        <v>2523</v>
      </c>
      <c r="D259" s="760" t="s">
        <v>6317</v>
      </c>
      <c r="E259" s="772">
        <v>100000.0</v>
      </c>
      <c r="F259" s="760" t="s">
        <v>2916</v>
      </c>
      <c r="G259" s="770" t="s">
        <v>2526</v>
      </c>
      <c r="H259" s="770" t="s">
        <v>29</v>
      </c>
      <c r="I259" s="770" t="s">
        <v>2527</v>
      </c>
      <c r="J259" s="770">
        <v>43888.0</v>
      </c>
      <c r="K259" s="773" t="s">
        <v>3801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3696</v>
      </c>
      <c r="C260" s="776" t="s">
        <v>3608</v>
      </c>
      <c r="D260" s="760" t="s">
        <v>6317</v>
      </c>
      <c r="E260" s="772">
        <v>75000.0</v>
      </c>
      <c r="F260" s="760" t="s">
        <v>3695</v>
      </c>
      <c r="G260" s="770" t="s">
        <v>18</v>
      </c>
      <c r="H260" s="770" t="s">
        <v>29</v>
      </c>
      <c r="I260" s="770" t="s">
        <v>2191</v>
      </c>
      <c r="J260" s="770">
        <v>43797.0</v>
      </c>
      <c r="K260" s="773" t="s">
        <v>3809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6342</v>
      </c>
      <c r="C261" s="776" t="s">
        <v>3793</v>
      </c>
      <c r="D261" s="760" t="s">
        <v>6317</v>
      </c>
      <c r="E261" s="772">
        <v>40000.0</v>
      </c>
      <c r="F261" s="760" t="s">
        <v>4132</v>
      </c>
      <c r="G261" s="760" t="s">
        <v>18</v>
      </c>
      <c r="H261" s="760" t="s">
        <v>29</v>
      </c>
      <c r="I261" s="760" t="s">
        <v>4133</v>
      </c>
      <c r="J261" s="770">
        <v>44089.0</v>
      </c>
      <c r="K261" s="777" t="s">
        <v>3807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6316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6335</v>
      </c>
      <c r="C262" s="776" t="s">
        <v>3793</v>
      </c>
      <c r="D262" s="760" t="s">
        <v>6317</v>
      </c>
      <c r="E262" s="772">
        <v>60000.0</v>
      </c>
      <c r="F262" s="760" t="s">
        <v>4463</v>
      </c>
      <c r="G262" s="760" t="s">
        <v>2526</v>
      </c>
      <c r="H262" s="760" t="s">
        <v>29</v>
      </c>
      <c r="I262" s="760" t="s">
        <v>2526</v>
      </c>
      <c r="J262" s="770">
        <v>43901.0</v>
      </c>
      <c r="K262" s="777" t="s">
        <v>3797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2534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2835</v>
      </c>
      <c r="C263" s="776" t="s">
        <v>2523</v>
      </c>
      <c r="D263" s="760" t="s">
        <v>6317</v>
      </c>
      <c r="E263" s="772">
        <v>0.0</v>
      </c>
      <c r="F263" s="760" t="s">
        <v>2834</v>
      </c>
      <c r="G263" s="770" t="s">
        <v>2526</v>
      </c>
      <c r="H263" s="770" t="s">
        <v>29</v>
      </c>
      <c r="I263" s="770" t="s">
        <v>2527</v>
      </c>
      <c r="J263" s="770">
        <v>43888.0</v>
      </c>
      <c r="K263" s="773" t="s">
        <v>3809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6317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6343</v>
      </c>
      <c r="C264" s="776" t="s">
        <v>3793</v>
      </c>
      <c r="D264" s="760" t="s">
        <v>6317</v>
      </c>
      <c r="E264" s="772">
        <v>147535.36</v>
      </c>
      <c r="F264" s="760" t="s">
        <v>3855</v>
      </c>
      <c r="G264" s="760" t="s">
        <v>2526</v>
      </c>
      <c r="H264" s="760" t="s">
        <v>29</v>
      </c>
      <c r="I264" s="760" t="s">
        <v>2526</v>
      </c>
      <c r="J264" s="770">
        <v>44180.0</v>
      </c>
      <c r="K264" s="777" t="s">
        <v>3801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3492</v>
      </c>
      <c r="C265" s="776" t="s">
        <v>2523</v>
      </c>
      <c r="D265" s="760" t="s">
        <v>6317</v>
      </c>
      <c r="E265" s="772">
        <v>10000.0</v>
      </c>
      <c r="F265" s="760" t="s">
        <v>3491</v>
      </c>
      <c r="G265" s="770" t="s">
        <v>2526</v>
      </c>
      <c r="H265" s="770" t="s">
        <v>29</v>
      </c>
      <c r="I265" s="770" t="s">
        <v>2527</v>
      </c>
      <c r="J265" s="770">
        <v>43717.0</v>
      </c>
      <c r="K265" s="773" t="s">
        <v>4179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3363</v>
      </c>
      <c r="C266" s="776" t="s">
        <v>2523</v>
      </c>
      <c r="D266" s="760" t="s">
        <v>6317</v>
      </c>
      <c r="E266" s="772">
        <v>7000.0</v>
      </c>
      <c r="F266" s="760" t="s">
        <v>3360</v>
      </c>
      <c r="G266" s="770" t="s">
        <v>18</v>
      </c>
      <c r="H266" s="770" t="s">
        <v>29</v>
      </c>
      <c r="I266" s="770" t="s">
        <v>2780</v>
      </c>
      <c r="J266" s="770">
        <v>43417.0</v>
      </c>
      <c r="K266" s="773" t="s">
        <v>5202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6321</v>
      </c>
      <c r="C267" s="760" t="s">
        <v>3793</v>
      </c>
      <c r="D267" s="760" t="s">
        <v>6316</v>
      </c>
      <c r="E267" s="772">
        <v>0.0</v>
      </c>
      <c r="F267" s="760" t="s">
        <v>4650</v>
      </c>
      <c r="G267" s="760" t="s">
        <v>2526</v>
      </c>
      <c r="H267" s="760" t="s">
        <v>29</v>
      </c>
      <c r="I267" s="760" t="s">
        <v>2526</v>
      </c>
      <c r="J267" s="770">
        <v>44252.0</v>
      </c>
      <c r="K267" s="777" t="s">
        <v>3809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6323</v>
      </c>
      <c r="C268" s="776" t="s">
        <v>3793</v>
      </c>
      <c r="D268" s="760" t="s">
        <v>6317</v>
      </c>
      <c r="E268" s="772">
        <v>359512.5</v>
      </c>
      <c r="F268" s="760" t="s">
        <v>5095</v>
      </c>
      <c r="G268" s="760" t="s">
        <v>2526</v>
      </c>
      <c r="H268" s="760" t="s">
        <v>29</v>
      </c>
      <c r="I268" s="760" t="s">
        <v>2526</v>
      </c>
      <c r="J268" s="770">
        <v>44225.0</v>
      </c>
      <c r="K268" s="777" t="s">
        <v>3801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6318</v>
      </c>
      <c r="C269" s="776" t="s">
        <v>3793</v>
      </c>
      <c r="D269" s="760" t="s">
        <v>6317</v>
      </c>
      <c r="E269" s="772">
        <v>0.0</v>
      </c>
      <c r="F269" s="760" t="s">
        <v>5032</v>
      </c>
      <c r="G269" s="760" t="s">
        <v>2526</v>
      </c>
      <c r="H269" s="760" t="s">
        <v>29</v>
      </c>
      <c r="I269" s="760" t="s">
        <v>2526</v>
      </c>
      <c r="J269" s="770">
        <v>43749.0</v>
      </c>
      <c r="K269" s="777" t="s">
        <v>4179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6333</v>
      </c>
      <c r="C270" s="776" t="s">
        <v>3793</v>
      </c>
      <c r="D270" s="760" t="s">
        <v>6317</v>
      </c>
      <c r="E270" s="772">
        <v>30000.0</v>
      </c>
      <c r="F270" s="760" t="s">
        <v>4994</v>
      </c>
      <c r="G270" s="760" t="s">
        <v>2526</v>
      </c>
      <c r="H270" s="760" t="s">
        <v>29</v>
      </c>
      <c r="I270" s="760" t="s">
        <v>2526</v>
      </c>
      <c r="J270" s="770">
        <v>44043.0</v>
      </c>
      <c r="K270" s="777" t="s">
        <v>3801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6344</v>
      </c>
      <c r="C271" s="760" t="s">
        <v>3793</v>
      </c>
      <c r="D271" s="760" t="s">
        <v>6316</v>
      </c>
      <c r="E271" s="772">
        <v>0.0</v>
      </c>
      <c r="F271" s="760" t="s">
        <v>4129</v>
      </c>
      <c r="G271" s="760" t="s">
        <v>56</v>
      </c>
      <c r="H271" s="760" t="s">
        <v>29</v>
      </c>
      <c r="I271" s="760" t="s">
        <v>629</v>
      </c>
      <c r="J271" s="770">
        <v>44183.0</v>
      </c>
      <c r="K271" s="777" t="s">
        <v>3801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6345</v>
      </c>
      <c r="C272" s="776" t="s">
        <v>3793</v>
      </c>
      <c r="D272" s="760" t="s">
        <v>6317</v>
      </c>
      <c r="E272" s="772">
        <v>600000.0</v>
      </c>
      <c r="F272" s="760" t="s">
        <v>4638</v>
      </c>
      <c r="G272" s="760" t="s">
        <v>56</v>
      </c>
      <c r="H272" s="760" t="s">
        <v>29</v>
      </c>
      <c r="I272" s="760" t="s">
        <v>4060</v>
      </c>
      <c r="J272" s="770">
        <v>44067.0</v>
      </c>
      <c r="K272" s="777" t="s">
        <v>3813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6344</v>
      </c>
      <c r="C273" s="776" t="s">
        <v>3793</v>
      </c>
      <c r="D273" s="760" t="s">
        <v>6317</v>
      </c>
      <c r="E273" s="772">
        <v>33961.75</v>
      </c>
      <c r="F273" s="760" t="s">
        <v>4129</v>
      </c>
      <c r="G273" s="760" t="s">
        <v>56</v>
      </c>
      <c r="H273" s="760" t="s">
        <v>29</v>
      </c>
      <c r="I273" s="760" t="s">
        <v>629</v>
      </c>
      <c r="J273" s="770">
        <v>44183.0</v>
      </c>
      <c r="K273" s="777" t="s">
        <v>3801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3032</v>
      </c>
      <c r="C274" s="776" t="s">
        <v>2523</v>
      </c>
      <c r="D274" s="760" t="s">
        <v>6317</v>
      </c>
      <c r="E274" s="772">
        <v>47591.43</v>
      </c>
      <c r="F274" s="760" t="s">
        <v>3031</v>
      </c>
      <c r="G274" s="770" t="s">
        <v>2526</v>
      </c>
      <c r="H274" s="770" t="s">
        <v>29</v>
      </c>
      <c r="I274" s="770" t="s">
        <v>2539</v>
      </c>
      <c r="J274" s="770">
        <v>43559.0</v>
      </c>
      <c r="K274" s="773" t="s">
        <v>4179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2779</v>
      </c>
      <c r="C275" s="776" t="s">
        <v>2523</v>
      </c>
      <c r="D275" s="760" t="s">
        <v>2534</v>
      </c>
      <c r="E275" s="772">
        <v>5000.0</v>
      </c>
      <c r="F275" s="760" t="s">
        <v>2778</v>
      </c>
      <c r="G275" s="770" t="s">
        <v>18</v>
      </c>
      <c r="H275" s="770" t="s">
        <v>29</v>
      </c>
      <c r="I275" s="770" t="s">
        <v>2780</v>
      </c>
      <c r="J275" s="770">
        <v>43416.0</v>
      </c>
      <c r="K275" s="773" t="s">
        <v>3813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3696</v>
      </c>
      <c r="C276" s="776" t="s">
        <v>3608</v>
      </c>
      <c r="D276" s="760" t="s">
        <v>2534</v>
      </c>
      <c r="E276" s="772">
        <v>721960.02</v>
      </c>
      <c r="F276" s="760" t="s">
        <v>3695</v>
      </c>
      <c r="G276" s="770" t="s">
        <v>18</v>
      </c>
      <c r="H276" s="770" t="s">
        <v>29</v>
      </c>
      <c r="I276" s="770" t="s">
        <v>2191</v>
      </c>
      <c r="J276" s="770">
        <v>43797.0</v>
      </c>
      <c r="K276" s="773" t="s">
        <v>3809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2917</v>
      </c>
      <c r="C277" s="776" t="s">
        <v>2523</v>
      </c>
      <c r="D277" s="760" t="s">
        <v>6317</v>
      </c>
      <c r="E277" s="772">
        <v>50844.88</v>
      </c>
      <c r="F277" s="760" t="s">
        <v>2916</v>
      </c>
      <c r="G277" s="770" t="s">
        <v>2526</v>
      </c>
      <c r="H277" s="770" t="s">
        <v>29</v>
      </c>
      <c r="I277" s="770" t="s">
        <v>2527</v>
      </c>
      <c r="J277" s="770">
        <v>43888.0</v>
      </c>
      <c r="K277" s="773" t="s">
        <v>3801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3050</v>
      </c>
      <c r="C278" s="776" t="s">
        <v>2523</v>
      </c>
      <c r="D278" s="760" t="s">
        <v>6317</v>
      </c>
      <c r="E278" s="772">
        <v>20000.0</v>
      </c>
      <c r="F278" s="760" t="s">
        <v>3049</v>
      </c>
      <c r="G278" s="770" t="s">
        <v>18</v>
      </c>
      <c r="H278" s="770" t="s">
        <v>29</v>
      </c>
      <c r="I278" s="770" t="s">
        <v>2780</v>
      </c>
      <c r="J278" s="770">
        <v>43515.0</v>
      </c>
      <c r="K278" s="773" t="s">
        <v>3813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2917</v>
      </c>
      <c r="C279" s="760" t="s">
        <v>2523</v>
      </c>
      <c r="D279" s="760" t="s">
        <v>6316</v>
      </c>
      <c r="E279" s="772">
        <v>111979.59</v>
      </c>
      <c r="F279" s="760" t="s">
        <v>2916</v>
      </c>
      <c r="G279" s="770" t="s">
        <v>2526</v>
      </c>
      <c r="H279" s="770" t="s">
        <v>29</v>
      </c>
      <c r="I279" s="770" t="s">
        <v>2527</v>
      </c>
      <c r="J279" s="770">
        <v>43888.0</v>
      </c>
      <c r="K279" s="773" t="s">
        <v>3801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6340</v>
      </c>
      <c r="C280" s="776" t="s">
        <v>3793</v>
      </c>
      <c r="D280" s="760" t="s">
        <v>2534</v>
      </c>
      <c r="E280" s="772">
        <v>100000.0</v>
      </c>
      <c r="F280" s="760" t="s">
        <v>3983</v>
      </c>
      <c r="G280" s="760" t="s">
        <v>2526</v>
      </c>
      <c r="H280" s="760" t="s">
        <v>29</v>
      </c>
      <c r="I280" s="760" t="s">
        <v>2526</v>
      </c>
      <c r="J280" s="770">
        <v>43847.0</v>
      </c>
      <c r="K280" s="777" t="s">
        <v>3801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6333</v>
      </c>
      <c r="C281" s="776" t="s">
        <v>3793</v>
      </c>
      <c r="D281" s="760" t="s">
        <v>2534</v>
      </c>
      <c r="E281" s="772">
        <v>900000.0</v>
      </c>
      <c r="F281" s="760" t="s">
        <v>4994</v>
      </c>
      <c r="G281" s="760" t="s">
        <v>2526</v>
      </c>
      <c r="H281" s="760" t="s">
        <v>29</v>
      </c>
      <c r="I281" s="760" t="s">
        <v>2526</v>
      </c>
      <c r="J281" s="770">
        <v>44043.0</v>
      </c>
      <c r="K281" s="777" t="s">
        <v>3801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6346</v>
      </c>
      <c r="C282" s="776" t="s">
        <v>3793</v>
      </c>
      <c r="D282" s="760" t="s">
        <v>2534</v>
      </c>
      <c r="E282" s="772">
        <v>13000.0</v>
      </c>
      <c r="F282" s="760" t="s">
        <v>4629</v>
      </c>
      <c r="G282" s="760" t="s">
        <v>2526</v>
      </c>
      <c r="H282" s="760" t="s">
        <v>29</v>
      </c>
      <c r="I282" s="760" t="s">
        <v>2526</v>
      </c>
      <c r="J282" s="770">
        <v>44070.0</v>
      </c>
      <c r="K282" s="777" t="s">
        <v>3797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6347</v>
      </c>
      <c r="C283" s="760" t="s">
        <v>3793</v>
      </c>
      <c r="D283" s="760" t="s">
        <v>6316</v>
      </c>
      <c r="E283" s="772">
        <v>0.0</v>
      </c>
      <c r="F283" s="760" t="s">
        <v>4458</v>
      </c>
      <c r="G283" s="760" t="s">
        <v>56</v>
      </c>
      <c r="H283" s="760" t="s">
        <v>29</v>
      </c>
      <c r="I283" s="760" t="s">
        <v>6348</v>
      </c>
      <c r="J283" s="770">
        <v>44160.0</v>
      </c>
      <c r="K283" s="777" t="s">
        <v>3797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6349</v>
      </c>
      <c r="C284" s="760" t="s">
        <v>3793</v>
      </c>
      <c r="D284" s="760" t="s">
        <v>6316</v>
      </c>
      <c r="E284" s="772">
        <v>0.0</v>
      </c>
      <c r="F284" s="760" t="s">
        <v>5063</v>
      </c>
      <c r="G284" s="760" t="s">
        <v>2526</v>
      </c>
      <c r="H284" s="760" t="s">
        <v>29</v>
      </c>
      <c r="I284" s="760" t="s">
        <v>2526</v>
      </c>
      <c r="J284" s="770">
        <v>44244.0</v>
      </c>
      <c r="K284" s="777" t="s">
        <v>3801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3032</v>
      </c>
      <c r="C285" s="776" t="s">
        <v>2523</v>
      </c>
      <c r="D285" s="760" t="s">
        <v>6317</v>
      </c>
      <c r="E285" s="772">
        <v>100000.0</v>
      </c>
      <c r="F285" s="760" t="s">
        <v>3031</v>
      </c>
      <c r="G285" s="770" t="s">
        <v>2526</v>
      </c>
      <c r="H285" s="770" t="s">
        <v>29</v>
      </c>
      <c r="I285" s="770" t="s">
        <v>2539</v>
      </c>
      <c r="J285" s="770">
        <v>43559.0</v>
      </c>
      <c r="K285" s="773" t="s">
        <v>4179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6323</v>
      </c>
      <c r="C286" s="776" t="s">
        <v>3793</v>
      </c>
      <c r="D286" s="760" t="s">
        <v>2534</v>
      </c>
      <c r="E286" s="772">
        <v>12500.0</v>
      </c>
      <c r="F286" s="760" t="s">
        <v>5095</v>
      </c>
      <c r="G286" s="760" t="s">
        <v>2526</v>
      </c>
      <c r="H286" s="760" t="s">
        <v>29</v>
      </c>
      <c r="I286" s="760" t="s">
        <v>2526</v>
      </c>
      <c r="J286" s="770">
        <v>44225.0</v>
      </c>
      <c r="K286" s="777" t="s">
        <v>3801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6350</v>
      </c>
      <c r="C287" s="776" t="s">
        <v>3793</v>
      </c>
      <c r="D287" s="760" t="s">
        <v>2534</v>
      </c>
      <c r="E287" s="772">
        <v>10000.0</v>
      </c>
      <c r="F287" s="760" t="s">
        <v>5229</v>
      </c>
      <c r="G287" s="760" t="s">
        <v>2526</v>
      </c>
      <c r="H287" s="760" t="s">
        <v>29</v>
      </c>
      <c r="I287" s="760" t="s">
        <v>2526</v>
      </c>
      <c r="J287" s="770">
        <v>44075.0</v>
      </c>
      <c r="K287" s="792" t="s">
        <v>3801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2770</v>
      </c>
      <c r="C288" s="776" t="s">
        <v>2523</v>
      </c>
      <c r="D288" s="760" t="s">
        <v>6317</v>
      </c>
      <c r="E288" s="772">
        <v>96557.66</v>
      </c>
      <c r="F288" s="760" t="s">
        <v>2769</v>
      </c>
      <c r="G288" s="770" t="s">
        <v>2526</v>
      </c>
      <c r="H288" s="770" t="s">
        <v>29</v>
      </c>
      <c r="I288" s="770" t="s">
        <v>2527</v>
      </c>
      <c r="J288" s="770">
        <v>43822.0</v>
      </c>
      <c r="K288" s="770" t="s">
        <v>3809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3316</v>
      </c>
      <c r="C289" s="776" t="s">
        <v>2523</v>
      </c>
      <c r="D289" s="760" t="s">
        <v>6317</v>
      </c>
      <c r="E289" s="772">
        <v>120000.0</v>
      </c>
      <c r="F289" s="760" t="s">
        <v>3315</v>
      </c>
      <c r="G289" s="770" t="s">
        <v>2526</v>
      </c>
      <c r="H289" s="770" t="s">
        <v>29</v>
      </c>
      <c r="I289" s="770" t="s">
        <v>2539</v>
      </c>
      <c r="J289" s="770">
        <v>43531.0</v>
      </c>
      <c r="K289" s="773" t="s">
        <v>4179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3429</v>
      </c>
      <c r="C290" s="776" t="s">
        <v>2523</v>
      </c>
      <c r="D290" s="760" t="s">
        <v>6317</v>
      </c>
      <c r="E290" s="772">
        <v>5000.0</v>
      </c>
      <c r="F290" s="760" t="s">
        <v>6351</v>
      </c>
      <c r="G290" s="770" t="s">
        <v>18</v>
      </c>
      <c r="H290" s="770" t="s">
        <v>175</v>
      </c>
      <c r="I290" s="770" t="s">
        <v>176</v>
      </c>
      <c r="J290" s="770">
        <v>44278.0</v>
      </c>
      <c r="K290" s="773" t="s">
        <v>3801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6352</v>
      </c>
      <c r="C291" s="776" t="s">
        <v>3793</v>
      </c>
      <c r="D291" s="760" t="s">
        <v>6317</v>
      </c>
      <c r="E291" s="772">
        <v>7000.0</v>
      </c>
      <c r="F291" s="760" t="s">
        <v>5220</v>
      </c>
      <c r="G291" s="760" t="s">
        <v>56</v>
      </c>
      <c r="H291" s="760" t="s">
        <v>29</v>
      </c>
      <c r="I291" s="760" t="s">
        <v>5221</v>
      </c>
      <c r="J291" s="770">
        <v>44105.0</v>
      </c>
      <c r="K291" s="777" t="s">
        <v>3813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2718</v>
      </c>
      <c r="C292" s="776" t="s">
        <v>2523</v>
      </c>
      <c r="D292" s="760" t="s">
        <v>6317</v>
      </c>
      <c r="E292" s="772">
        <v>153417.37</v>
      </c>
      <c r="F292" s="760" t="s">
        <v>2717</v>
      </c>
      <c r="G292" s="770" t="s">
        <v>18</v>
      </c>
      <c r="H292" s="770" t="s">
        <v>175</v>
      </c>
      <c r="I292" s="770" t="s">
        <v>2611</v>
      </c>
      <c r="J292" s="770">
        <v>44273.0</v>
      </c>
      <c r="K292" s="773" t="s">
        <v>3801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3017</v>
      </c>
      <c r="C293" s="776" t="s">
        <v>2523</v>
      </c>
      <c r="D293" s="760" t="s">
        <v>6317</v>
      </c>
      <c r="E293" s="772">
        <v>15000.0</v>
      </c>
      <c r="F293" s="760" t="s">
        <v>3016</v>
      </c>
      <c r="G293" s="770" t="s">
        <v>2526</v>
      </c>
      <c r="H293" s="770" t="s">
        <v>29</v>
      </c>
      <c r="I293" s="770" t="s">
        <v>2527</v>
      </c>
      <c r="J293" s="770">
        <v>43605.0</v>
      </c>
      <c r="K293" s="773" t="s">
        <v>3809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2958</v>
      </c>
      <c r="C294" s="776" t="s">
        <v>2523</v>
      </c>
      <c r="D294" s="760" t="s">
        <v>6317</v>
      </c>
      <c r="E294" s="772">
        <v>20000.0</v>
      </c>
      <c r="F294" s="760" t="s">
        <v>2957</v>
      </c>
      <c r="G294" s="770" t="s">
        <v>2526</v>
      </c>
      <c r="H294" s="770" t="s">
        <v>29</v>
      </c>
      <c r="I294" s="770" t="s">
        <v>2527</v>
      </c>
      <c r="J294" s="770">
        <v>43703.0</v>
      </c>
      <c r="K294" s="773" t="s">
        <v>4179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6353</v>
      </c>
      <c r="C295" s="760" t="s">
        <v>3793</v>
      </c>
      <c r="D295" s="760" t="s">
        <v>6316</v>
      </c>
      <c r="E295" s="772">
        <v>0.0</v>
      </c>
      <c r="F295" s="760" t="s">
        <v>4316</v>
      </c>
      <c r="G295" s="760" t="s">
        <v>56</v>
      </c>
      <c r="H295" s="760" t="s">
        <v>29</v>
      </c>
      <c r="I295" s="760" t="s">
        <v>3636</v>
      </c>
      <c r="J295" s="770">
        <v>44126.0</v>
      </c>
      <c r="K295" s="777" t="s">
        <v>3801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3268</v>
      </c>
      <c r="C296" s="760" t="s">
        <v>2523</v>
      </c>
      <c r="D296" s="760" t="s">
        <v>6316</v>
      </c>
      <c r="E296" s="772"/>
      <c r="F296" s="760" t="s">
        <v>3267</v>
      </c>
      <c r="G296" s="770" t="s">
        <v>18</v>
      </c>
      <c r="H296" s="770" t="s">
        <v>175</v>
      </c>
      <c r="I296" s="770" t="s">
        <v>2611</v>
      </c>
      <c r="J296" s="770">
        <v>44280.0</v>
      </c>
      <c r="K296" s="773" t="s">
        <v>3809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3410</v>
      </c>
      <c r="C297" s="776" t="s">
        <v>2523</v>
      </c>
      <c r="D297" s="760" t="s">
        <v>2534</v>
      </c>
      <c r="E297" s="772">
        <v>200000.0</v>
      </c>
      <c r="F297" s="760" t="s">
        <v>3409</v>
      </c>
      <c r="G297" s="770" t="s">
        <v>2526</v>
      </c>
      <c r="H297" s="770" t="s">
        <v>29</v>
      </c>
      <c r="I297" s="770" t="s">
        <v>2539</v>
      </c>
      <c r="J297" s="770">
        <v>43861.0</v>
      </c>
      <c r="K297" s="773" t="s">
        <v>3809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6354</v>
      </c>
      <c r="C298" s="776" t="s">
        <v>3793</v>
      </c>
      <c r="D298" s="760" t="s">
        <v>6317</v>
      </c>
      <c r="E298" s="772">
        <v>328583.39</v>
      </c>
      <c r="F298" s="760" t="s">
        <v>5372</v>
      </c>
      <c r="G298" s="760" t="s">
        <v>56</v>
      </c>
      <c r="H298" s="760" t="s">
        <v>29</v>
      </c>
      <c r="I298" s="760" t="s">
        <v>4060</v>
      </c>
      <c r="J298" s="793">
        <v>44134.0</v>
      </c>
      <c r="K298" s="777" t="s">
        <v>3797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3316</v>
      </c>
      <c r="C299" s="760" t="s">
        <v>2523</v>
      </c>
      <c r="D299" s="760" t="s">
        <v>6316</v>
      </c>
      <c r="E299" s="772">
        <v>222801.29</v>
      </c>
      <c r="F299" s="760" t="s">
        <v>3315</v>
      </c>
      <c r="G299" s="770" t="s">
        <v>2526</v>
      </c>
      <c r="H299" s="770" t="s">
        <v>29</v>
      </c>
      <c r="I299" s="770" t="s">
        <v>2539</v>
      </c>
      <c r="J299" s="770">
        <v>43531.0</v>
      </c>
      <c r="K299" s="773" t="s">
        <v>4179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3318</v>
      </c>
      <c r="C300" s="760" t="s">
        <v>2523</v>
      </c>
      <c r="D300" s="760" t="s">
        <v>6316</v>
      </c>
      <c r="E300" s="772"/>
      <c r="F300" s="760" t="s">
        <v>3315</v>
      </c>
      <c r="G300" s="770" t="s">
        <v>2526</v>
      </c>
      <c r="H300" s="770" t="s">
        <v>29</v>
      </c>
      <c r="I300" s="770" t="s">
        <v>2539</v>
      </c>
      <c r="J300" s="770">
        <v>43566.0</v>
      </c>
      <c r="K300" s="773" t="s">
        <v>3809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6355</v>
      </c>
      <c r="C301" s="776" t="s">
        <v>3793</v>
      </c>
      <c r="D301" s="760" t="s">
        <v>6317</v>
      </c>
      <c r="E301" s="772">
        <v>95592.52</v>
      </c>
      <c r="F301" s="760" t="s">
        <v>5071</v>
      </c>
      <c r="G301" s="760" t="s">
        <v>56</v>
      </c>
      <c r="H301" s="760" t="s">
        <v>29</v>
      </c>
      <c r="I301" s="760" t="s">
        <v>6348</v>
      </c>
      <c r="J301" s="793">
        <v>44180.0</v>
      </c>
      <c r="K301" s="777" t="s">
        <v>3801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6356</v>
      </c>
      <c r="C302" s="760" t="s">
        <v>3793</v>
      </c>
      <c r="D302" s="760" t="s">
        <v>6316</v>
      </c>
      <c r="E302" s="772">
        <v>0.0</v>
      </c>
      <c r="F302" s="760" t="s">
        <v>5306</v>
      </c>
      <c r="G302" s="760" t="s">
        <v>56</v>
      </c>
      <c r="H302" s="760" t="s">
        <v>29</v>
      </c>
      <c r="I302" s="760" t="s">
        <v>3851</v>
      </c>
      <c r="J302" s="770">
        <v>44215.0</v>
      </c>
      <c r="K302" s="777" t="s">
        <v>3797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3032</v>
      </c>
      <c r="C303" s="776" t="s">
        <v>2523</v>
      </c>
      <c r="D303" s="760" t="s">
        <v>6317</v>
      </c>
      <c r="E303" s="772">
        <v>3500.0</v>
      </c>
      <c r="F303" s="760" t="s">
        <v>3031</v>
      </c>
      <c r="G303" s="770" t="s">
        <v>2526</v>
      </c>
      <c r="H303" s="770" t="s">
        <v>29</v>
      </c>
      <c r="I303" s="770" t="s">
        <v>2539</v>
      </c>
      <c r="J303" s="770">
        <v>43559.0</v>
      </c>
      <c r="K303" s="773" t="s">
        <v>4179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6356</v>
      </c>
      <c r="C304" s="776" t="s">
        <v>3793</v>
      </c>
      <c r="D304" s="760" t="s">
        <v>2534</v>
      </c>
      <c r="E304" s="772">
        <v>6000.0</v>
      </c>
      <c r="F304" s="760" t="s">
        <v>5306</v>
      </c>
      <c r="G304" s="760" t="s">
        <v>56</v>
      </c>
      <c r="H304" s="760" t="s">
        <v>29</v>
      </c>
      <c r="I304" s="760" t="s">
        <v>3851</v>
      </c>
      <c r="J304" s="770">
        <v>44215.0</v>
      </c>
      <c r="K304" s="777" t="s">
        <v>3797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2958</v>
      </c>
      <c r="C305" s="776" t="s">
        <v>2523</v>
      </c>
      <c r="D305" s="760" t="s">
        <v>6317</v>
      </c>
      <c r="E305" s="772">
        <v>50000.0</v>
      </c>
      <c r="F305" s="760" t="s">
        <v>2957</v>
      </c>
      <c r="G305" s="770" t="s">
        <v>2526</v>
      </c>
      <c r="H305" s="770" t="s">
        <v>29</v>
      </c>
      <c r="I305" s="770" t="s">
        <v>2527</v>
      </c>
      <c r="J305" s="770">
        <v>43703.0</v>
      </c>
      <c r="K305" s="773" t="s">
        <v>4179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6357</v>
      </c>
      <c r="C306" s="776" t="s">
        <v>3793</v>
      </c>
      <c r="D306" s="760" t="s">
        <v>6317</v>
      </c>
      <c r="E306" s="772">
        <v>200000.0</v>
      </c>
      <c r="F306" s="760" t="s">
        <v>5315</v>
      </c>
      <c r="G306" s="760" t="s">
        <v>56</v>
      </c>
      <c r="H306" s="760" t="s">
        <v>29</v>
      </c>
      <c r="I306" s="749" t="s">
        <v>4048</v>
      </c>
      <c r="J306" s="770">
        <v>44203.0</v>
      </c>
      <c r="K306" s="777" t="s">
        <v>3801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6358</v>
      </c>
      <c r="C307" s="776" t="s">
        <v>3793</v>
      </c>
      <c r="D307" s="760" t="s">
        <v>6317</v>
      </c>
      <c r="E307" s="772">
        <v>7000.0</v>
      </c>
      <c r="F307" s="760" t="s">
        <v>1200</v>
      </c>
      <c r="G307" s="760" t="s">
        <v>18</v>
      </c>
      <c r="H307" s="760" t="s">
        <v>29</v>
      </c>
      <c r="I307" s="760" t="s">
        <v>167</v>
      </c>
      <c r="J307" s="770">
        <v>44218.0</v>
      </c>
      <c r="K307" s="777" t="s">
        <v>3801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6359</v>
      </c>
      <c r="C308" s="760" t="s">
        <v>3793</v>
      </c>
      <c r="D308" s="760" t="s">
        <v>6316</v>
      </c>
      <c r="E308" s="772">
        <v>0.0</v>
      </c>
      <c r="F308" s="760" t="s">
        <v>4035</v>
      </c>
      <c r="G308" s="760" t="s">
        <v>56</v>
      </c>
      <c r="H308" s="760" t="s">
        <v>29</v>
      </c>
      <c r="I308" s="760" t="s">
        <v>3636</v>
      </c>
      <c r="J308" s="770">
        <v>44165.0</v>
      </c>
      <c r="K308" s="777" t="s">
        <v>3801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6360</v>
      </c>
      <c r="C309" s="776" t="s">
        <v>3793</v>
      </c>
      <c r="D309" s="760" t="s">
        <v>2534</v>
      </c>
      <c r="E309" s="772">
        <v>299695.62</v>
      </c>
      <c r="F309" s="760" t="s">
        <v>4345</v>
      </c>
      <c r="G309" s="760" t="s">
        <v>56</v>
      </c>
      <c r="H309" s="760" t="s">
        <v>29</v>
      </c>
      <c r="I309" s="760" t="s">
        <v>4060</v>
      </c>
      <c r="J309" s="770">
        <v>44195.0</v>
      </c>
      <c r="K309" s="777" t="s">
        <v>3809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6318</v>
      </c>
      <c r="C310" s="776" t="s">
        <v>3793</v>
      </c>
      <c r="D310" s="760" t="s">
        <v>2534</v>
      </c>
      <c r="E310" s="772">
        <v>203869.45</v>
      </c>
      <c r="F310" s="760" t="s">
        <v>5032</v>
      </c>
      <c r="G310" s="760" t="s">
        <v>2526</v>
      </c>
      <c r="H310" s="760" t="s">
        <v>29</v>
      </c>
      <c r="I310" s="760" t="s">
        <v>2526</v>
      </c>
      <c r="J310" s="770">
        <v>43749.0</v>
      </c>
      <c r="K310" s="777" t="s">
        <v>4179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2958</v>
      </c>
      <c r="C311" s="776" t="s">
        <v>2523</v>
      </c>
      <c r="D311" s="760" t="s">
        <v>6317</v>
      </c>
      <c r="E311" s="772">
        <v>1000.0</v>
      </c>
      <c r="F311" s="760" t="s">
        <v>2957</v>
      </c>
      <c r="G311" s="770" t="s">
        <v>2526</v>
      </c>
      <c r="H311" s="770" t="s">
        <v>29</v>
      </c>
      <c r="I311" s="770" t="s">
        <v>2527</v>
      </c>
      <c r="J311" s="770">
        <v>43703.0</v>
      </c>
      <c r="K311" s="773" t="s">
        <v>4179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3492</v>
      </c>
      <c r="C312" s="776" t="s">
        <v>2523</v>
      </c>
      <c r="D312" s="760" t="s">
        <v>6317</v>
      </c>
      <c r="E312" s="772">
        <v>10000.0</v>
      </c>
      <c r="F312" s="760" t="s">
        <v>3491</v>
      </c>
      <c r="G312" s="770" t="s">
        <v>2526</v>
      </c>
      <c r="H312" s="770" t="s">
        <v>29</v>
      </c>
      <c r="I312" s="770" t="s">
        <v>2527</v>
      </c>
      <c r="J312" s="770">
        <v>43717.0</v>
      </c>
      <c r="K312" s="773" t="s">
        <v>4179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6318</v>
      </c>
      <c r="C313" s="760" t="s">
        <v>3793</v>
      </c>
      <c r="D313" s="760" t="s">
        <v>6316</v>
      </c>
      <c r="E313" s="772">
        <v>0.0</v>
      </c>
      <c r="F313" s="760" t="s">
        <v>5032</v>
      </c>
      <c r="G313" s="760" t="s">
        <v>2526</v>
      </c>
      <c r="H313" s="760" t="s">
        <v>29</v>
      </c>
      <c r="I313" s="760" t="s">
        <v>2526</v>
      </c>
      <c r="J313" s="770">
        <v>43749.0</v>
      </c>
      <c r="K313" s="777" t="s">
        <v>4179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6323</v>
      </c>
      <c r="C314" s="760" t="s">
        <v>3793</v>
      </c>
      <c r="D314" s="760" t="s">
        <v>6316</v>
      </c>
      <c r="E314" s="772">
        <v>0.0</v>
      </c>
      <c r="F314" s="760" t="s">
        <v>5095</v>
      </c>
      <c r="G314" s="760" t="s">
        <v>2526</v>
      </c>
      <c r="H314" s="760" t="s">
        <v>29</v>
      </c>
      <c r="I314" s="760" t="s">
        <v>2526</v>
      </c>
      <c r="J314" s="770">
        <v>44225.0</v>
      </c>
      <c r="K314" s="777" t="s">
        <v>3801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3529</v>
      </c>
      <c r="C315" s="776" t="s">
        <v>2523</v>
      </c>
      <c r="D315" s="760" t="s">
        <v>6317</v>
      </c>
      <c r="E315" s="772">
        <v>29853.44</v>
      </c>
      <c r="F315" s="760" t="s">
        <v>3528</v>
      </c>
      <c r="G315" s="770" t="s">
        <v>2526</v>
      </c>
      <c r="H315" s="770" t="s">
        <v>29</v>
      </c>
      <c r="I315" s="770" t="s">
        <v>2539</v>
      </c>
      <c r="J315" s="770">
        <v>43822.0</v>
      </c>
      <c r="K315" s="773" t="s">
        <v>3809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3558</v>
      </c>
      <c r="C316" s="776" t="s">
        <v>2523</v>
      </c>
      <c r="D316" s="760" t="s">
        <v>6317</v>
      </c>
      <c r="E316" s="772">
        <v>3500.0</v>
      </c>
      <c r="F316" s="760" t="s">
        <v>3557</v>
      </c>
      <c r="G316" s="770" t="s">
        <v>18</v>
      </c>
      <c r="H316" s="770" t="s">
        <v>175</v>
      </c>
      <c r="I316" s="770" t="s">
        <v>197</v>
      </c>
      <c r="J316" s="770">
        <v>44273.0</v>
      </c>
      <c r="K316" s="773" t="s">
        <v>3801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3032</v>
      </c>
      <c r="C317" s="776" t="s">
        <v>2523</v>
      </c>
      <c r="D317" s="760" t="s">
        <v>6317</v>
      </c>
      <c r="E317" s="772">
        <v>193917.59</v>
      </c>
      <c r="F317" s="760" t="s">
        <v>3031</v>
      </c>
      <c r="G317" s="770" t="s">
        <v>2526</v>
      </c>
      <c r="H317" s="770" t="s">
        <v>29</v>
      </c>
      <c r="I317" s="770" t="s">
        <v>2539</v>
      </c>
      <c r="J317" s="770">
        <v>43559.0</v>
      </c>
      <c r="K317" s="773" t="s">
        <v>4179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2538</v>
      </c>
      <c r="C318" s="776" t="s">
        <v>2523</v>
      </c>
      <c r="D318" s="760" t="s">
        <v>6317</v>
      </c>
      <c r="E318" s="772">
        <v>10000.0</v>
      </c>
      <c r="F318" s="760" t="s">
        <v>2537</v>
      </c>
      <c r="G318" s="770" t="s">
        <v>2526</v>
      </c>
      <c r="H318" s="770" t="s">
        <v>29</v>
      </c>
      <c r="I318" s="770" t="s">
        <v>2539</v>
      </c>
      <c r="J318" s="770">
        <v>43874.0</v>
      </c>
      <c r="K318" s="773" t="s">
        <v>3801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2624</v>
      </c>
      <c r="C319" s="760" t="s">
        <v>2523</v>
      </c>
      <c r="D319" s="760" t="s">
        <v>6316</v>
      </c>
      <c r="E319" s="772">
        <v>72.06</v>
      </c>
      <c r="F319" s="760" t="s">
        <v>2623</v>
      </c>
      <c r="G319" s="770" t="s">
        <v>2526</v>
      </c>
      <c r="H319" s="770" t="s">
        <v>29</v>
      </c>
      <c r="I319" s="770" t="s">
        <v>2539</v>
      </c>
      <c r="J319" s="770">
        <v>43685.0</v>
      </c>
      <c r="K319" s="773" t="s">
        <v>4179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2639</v>
      </c>
      <c r="C320" s="760" t="s">
        <v>2523</v>
      </c>
      <c r="D320" s="760" t="s">
        <v>6316</v>
      </c>
      <c r="E320" s="772">
        <v>295.22</v>
      </c>
      <c r="F320" s="760" t="s">
        <v>2638</v>
      </c>
      <c r="G320" s="770" t="s">
        <v>18</v>
      </c>
      <c r="H320" s="770" t="s">
        <v>29</v>
      </c>
      <c r="I320" s="770" t="s">
        <v>369</v>
      </c>
      <c r="J320" s="770">
        <v>43382.0</v>
      </c>
      <c r="K320" s="773" t="s">
        <v>3813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2691</v>
      </c>
      <c r="C321" s="760" t="s">
        <v>2523</v>
      </c>
      <c r="D321" s="760" t="s">
        <v>6316</v>
      </c>
      <c r="E321" s="772">
        <v>47.86</v>
      </c>
      <c r="F321" s="760" t="s">
        <v>2690</v>
      </c>
      <c r="G321" s="770" t="s">
        <v>2526</v>
      </c>
      <c r="H321" s="770" t="s">
        <v>29</v>
      </c>
      <c r="I321" s="770" t="s">
        <v>2527</v>
      </c>
      <c r="J321" s="770">
        <v>43665.0</v>
      </c>
      <c r="K321" s="773" t="s">
        <v>4179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3050</v>
      </c>
      <c r="C322" s="760" t="s">
        <v>2523</v>
      </c>
      <c r="D322" s="760" t="s">
        <v>6316</v>
      </c>
      <c r="E322" s="772"/>
      <c r="F322" s="760" t="s">
        <v>3049</v>
      </c>
      <c r="G322" s="770" t="s">
        <v>18</v>
      </c>
      <c r="H322" s="770" t="s">
        <v>29</v>
      </c>
      <c r="I322" s="770" t="s">
        <v>2780</v>
      </c>
      <c r="J322" s="770">
        <v>43515.0</v>
      </c>
      <c r="K322" s="773" t="s">
        <v>3813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3062</v>
      </c>
      <c r="C323" s="760" t="s">
        <v>2523</v>
      </c>
      <c r="D323" s="760" t="s">
        <v>6316</v>
      </c>
      <c r="E323" s="772">
        <v>4170.42</v>
      </c>
      <c r="F323" s="760" t="s">
        <v>3061</v>
      </c>
      <c r="G323" s="770" t="s">
        <v>2526</v>
      </c>
      <c r="H323" s="770" t="s">
        <v>29</v>
      </c>
      <c r="I323" s="770" t="s">
        <v>2539</v>
      </c>
      <c r="J323" s="770">
        <v>43664.0</v>
      </c>
      <c r="K323" s="773" t="s">
        <v>4179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2767</v>
      </c>
      <c r="C324" s="760" t="s">
        <v>2523</v>
      </c>
      <c r="D324" s="760" t="s">
        <v>6316</v>
      </c>
      <c r="E324" s="772">
        <v>6.32</v>
      </c>
      <c r="F324" s="760" t="s">
        <v>2766</v>
      </c>
      <c r="G324" s="770" t="s">
        <v>2526</v>
      </c>
      <c r="H324" s="770" t="s">
        <v>29</v>
      </c>
      <c r="I324" s="770" t="s">
        <v>2527</v>
      </c>
      <c r="J324" s="770" t="s">
        <v>2576</v>
      </c>
      <c r="K324" s="773" t="s">
        <v>3801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3422</v>
      </c>
      <c r="C325" s="760" t="s">
        <v>2523</v>
      </c>
      <c r="D325" s="760" t="s">
        <v>6316</v>
      </c>
      <c r="E325" s="772">
        <v>242.83</v>
      </c>
      <c r="F325" s="760" t="s">
        <v>3421</v>
      </c>
      <c r="G325" s="770" t="s">
        <v>2526</v>
      </c>
      <c r="H325" s="770" t="s">
        <v>29</v>
      </c>
      <c r="I325" s="770" t="s">
        <v>2527</v>
      </c>
      <c r="J325" s="770">
        <v>43675.0</v>
      </c>
      <c r="K325" s="773" t="s">
        <v>4179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3260</v>
      </c>
      <c r="C326" s="776" t="s">
        <v>2523</v>
      </c>
      <c r="D326" s="760" t="s">
        <v>2534</v>
      </c>
      <c r="E326" s="772">
        <v>57000.0</v>
      </c>
      <c r="F326" s="760" t="s">
        <v>3259</v>
      </c>
      <c r="G326" s="770" t="s">
        <v>2526</v>
      </c>
      <c r="H326" s="770" t="s">
        <v>29</v>
      </c>
      <c r="I326" s="770" t="s">
        <v>2539</v>
      </c>
      <c r="J326" s="770">
        <v>43622.0</v>
      </c>
      <c r="K326" s="773" t="s">
        <v>3809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2538</v>
      </c>
      <c r="C327" s="760" t="s">
        <v>2523</v>
      </c>
      <c r="D327" s="760" t="s">
        <v>6316</v>
      </c>
      <c r="E327" s="772">
        <v>299695.62</v>
      </c>
      <c r="F327" s="760" t="s">
        <v>2537</v>
      </c>
      <c r="G327" s="770" t="s">
        <v>2526</v>
      </c>
      <c r="H327" s="770" t="s">
        <v>29</v>
      </c>
      <c r="I327" s="770" t="s">
        <v>2539</v>
      </c>
      <c r="J327" s="770">
        <v>43874.0</v>
      </c>
      <c r="K327" s="773" t="s">
        <v>3801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2649</v>
      </c>
      <c r="C328" s="760" t="s">
        <v>2523</v>
      </c>
      <c r="D328" s="760" t="s">
        <v>6316</v>
      </c>
      <c r="E328" s="772">
        <v>29853.44</v>
      </c>
      <c r="F328" s="760" t="s">
        <v>2648</v>
      </c>
      <c r="G328" s="770" t="s">
        <v>2526</v>
      </c>
      <c r="H328" s="770" t="s">
        <v>29</v>
      </c>
      <c r="I328" s="770" t="s">
        <v>2527</v>
      </c>
      <c r="J328" s="770">
        <v>43620.0</v>
      </c>
      <c r="K328" s="773" t="s">
        <v>3809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2878</v>
      </c>
      <c r="C329" s="776" t="s">
        <v>2523</v>
      </c>
      <c r="D329" s="760" t="s">
        <v>6317</v>
      </c>
      <c r="E329" s="772">
        <v>11000.0</v>
      </c>
      <c r="F329" s="760" t="s">
        <v>2877</v>
      </c>
      <c r="G329" s="770" t="s">
        <v>18</v>
      </c>
      <c r="H329" s="770" t="s">
        <v>175</v>
      </c>
      <c r="I329" s="770" t="s">
        <v>197</v>
      </c>
      <c r="J329" s="770">
        <v>44298.0</v>
      </c>
      <c r="K329" s="773" t="s">
        <v>3801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2958</v>
      </c>
      <c r="C330" s="776" t="s">
        <v>2523</v>
      </c>
      <c r="D330" s="760" t="s">
        <v>6317</v>
      </c>
      <c r="E330" s="772">
        <v>12000.0</v>
      </c>
      <c r="F330" s="760" t="s">
        <v>2957</v>
      </c>
      <c r="G330" s="770" t="s">
        <v>2526</v>
      </c>
      <c r="H330" s="770" t="s">
        <v>29</v>
      </c>
      <c r="I330" s="770" t="s">
        <v>2527</v>
      </c>
      <c r="J330" s="770">
        <v>43703.0</v>
      </c>
      <c r="K330" s="773" t="s">
        <v>4179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2649</v>
      </c>
      <c r="C331" s="776" t="s">
        <v>2523</v>
      </c>
      <c r="D331" s="760" t="s">
        <v>2534</v>
      </c>
      <c r="E331" s="772">
        <v>162050.69</v>
      </c>
      <c r="F331" s="760" t="s">
        <v>2648</v>
      </c>
      <c r="G331" s="770" t="s">
        <v>2526</v>
      </c>
      <c r="H331" s="770" t="s">
        <v>29</v>
      </c>
      <c r="I331" s="770" t="s">
        <v>2527</v>
      </c>
      <c r="J331" s="770">
        <v>43620.0</v>
      </c>
      <c r="K331" s="773" t="s">
        <v>3809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6335</v>
      </c>
      <c r="C332" s="776" t="s">
        <v>3793</v>
      </c>
      <c r="D332" s="760" t="s">
        <v>6317</v>
      </c>
      <c r="E332" s="772">
        <v>5000.0</v>
      </c>
      <c r="F332" s="760" t="s">
        <v>4463</v>
      </c>
      <c r="G332" s="760" t="s">
        <v>2526</v>
      </c>
      <c r="H332" s="760" t="s">
        <v>29</v>
      </c>
      <c r="I332" s="760" t="s">
        <v>2526</v>
      </c>
      <c r="J332" s="770">
        <v>43901.0</v>
      </c>
      <c r="K332" s="777" t="s">
        <v>3797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6361</v>
      </c>
      <c r="C333" s="760" t="s">
        <v>3793</v>
      </c>
      <c r="D333" s="760" t="s">
        <v>6316</v>
      </c>
      <c r="E333" s="772">
        <v>0.0</v>
      </c>
      <c r="F333" s="760" t="s">
        <v>4989</v>
      </c>
      <c r="G333" s="760" t="s">
        <v>56</v>
      </c>
      <c r="H333" s="760" t="s">
        <v>29</v>
      </c>
      <c r="I333" s="760" t="s">
        <v>182</v>
      </c>
      <c r="J333" s="770">
        <v>44183.0</v>
      </c>
      <c r="K333" s="777" t="s">
        <v>3797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6361</v>
      </c>
      <c r="C334" s="776" t="s">
        <v>3793</v>
      </c>
      <c r="D334" s="760" t="s">
        <v>2534</v>
      </c>
      <c r="E334" s="772">
        <v>103154.55</v>
      </c>
      <c r="F334" s="760" t="s">
        <v>4989</v>
      </c>
      <c r="G334" s="760" t="s">
        <v>56</v>
      </c>
      <c r="H334" s="760" t="s">
        <v>29</v>
      </c>
      <c r="I334" s="760" t="s">
        <v>182</v>
      </c>
      <c r="J334" s="770">
        <v>44183.0</v>
      </c>
      <c r="K334" s="777" t="s">
        <v>3797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2878</v>
      </c>
      <c r="C335" s="776" t="s">
        <v>2523</v>
      </c>
      <c r="D335" s="760" t="s">
        <v>6317</v>
      </c>
      <c r="E335" s="772">
        <v>100000.0</v>
      </c>
      <c r="F335" s="760" t="s">
        <v>2877</v>
      </c>
      <c r="G335" s="770" t="s">
        <v>18</v>
      </c>
      <c r="H335" s="770" t="s">
        <v>175</v>
      </c>
      <c r="I335" s="770" t="s">
        <v>197</v>
      </c>
      <c r="J335" s="770">
        <v>44298.0</v>
      </c>
      <c r="K335" s="773" t="s">
        <v>3801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2958</v>
      </c>
      <c r="C336" s="776" t="s">
        <v>2523</v>
      </c>
      <c r="D336" s="760" t="s">
        <v>6317</v>
      </c>
      <c r="E336" s="772">
        <v>9000.0</v>
      </c>
      <c r="F336" s="760" t="s">
        <v>2957</v>
      </c>
      <c r="G336" s="770" t="s">
        <v>2526</v>
      </c>
      <c r="H336" s="770" t="s">
        <v>29</v>
      </c>
      <c r="I336" s="770" t="s">
        <v>2527</v>
      </c>
      <c r="J336" s="770">
        <v>43703.0</v>
      </c>
      <c r="K336" s="773" t="s">
        <v>4179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6355</v>
      </c>
      <c r="C337" s="776" t="s">
        <v>3793</v>
      </c>
      <c r="D337" s="760" t="s">
        <v>6317</v>
      </c>
      <c r="E337" s="772">
        <v>5000.0</v>
      </c>
      <c r="F337" s="760" t="s">
        <v>5071</v>
      </c>
      <c r="G337" s="760" t="s">
        <v>56</v>
      </c>
      <c r="H337" s="760" t="s">
        <v>29</v>
      </c>
      <c r="I337" s="760" t="s">
        <v>4459</v>
      </c>
      <c r="J337" s="770">
        <v>44180.0</v>
      </c>
      <c r="K337" s="777" t="s">
        <v>3801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6362</v>
      </c>
      <c r="C338" s="760" t="s">
        <v>3793</v>
      </c>
      <c r="D338" s="760" t="s">
        <v>6316</v>
      </c>
      <c r="E338" s="772">
        <v>0.0</v>
      </c>
      <c r="F338" s="760" t="s">
        <v>4737</v>
      </c>
      <c r="G338" s="760" t="s">
        <v>56</v>
      </c>
      <c r="H338" s="760" t="s">
        <v>1797</v>
      </c>
      <c r="I338" s="760" t="s">
        <v>6231</v>
      </c>
      <c r="J338" s="770">
        <v>44246.0</v>
      </c>
      <c r="K338" s="777" t="s">
        <v>3797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3017</v>
      </c>
      <c r="C339" s="776" t="s">
        <v>2523</v>
      </c>
      <c r="D339" s="760" t="s">
        <v>6317</v>
      </c>
      <c r="E339" s="772">
        <v>150895.05</v>
      </c>
      <c r="F339" s="760" t="s">
        <v>3016</v>
      </c>
      <c r="G339" s="770" t="s">
        <v>2526</v>
      </c>
      <c r="H339" s="770" t="s">
        <v>29</v>
      </c>
      <c r="I339" s="770" t="s">
        <v>2527</v>
      </c>
      <c r="J339" s="770">
        <v>43605.0</v>
      </c>
      <c r="K339" s="773" t="s">
        <v>3809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6362</v>
      </c>
      <c r="C340" s="776" t="s">
        <v>3793</v>
      </c>
      <c r="D340" s="760" t="s">
        <v>2534</v>
      </c>
      <c r="E340" s="772">
        <v>263682.77</v>
      </c>
      <c r="F340" s="760" t="s">
        <v>4737</v>
      </c>
      <c r="G340" s="760" t="s">
        <v>56</v>
      </c>
      <c r="H340" s="760" t="s">
        <v>1797</v>
      </c>
      <c r="I340" s="760" t="s">
        <v>6231</v>
      </c>
      <c r="J340" s="770">
        <v>44246.0</v>
      </c>
      <c r="K340" s="777" t="s">
        <v>3797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3032</v>
      </c>
      <c r="C341" s="776" t="s">
        <v>2523</v>
      </c>
      <c r="D341" s="760" t="s">
        <v>6317</v>
      </c>
      <c r="E341" s="772">
        <v>54000.0</v>
      </c>
      <c r="F341" s="760" t="s">
        <v>3031</v>
      </c>
      <c r="G341" s="770" t="s">
        <v>2526</v>
      </c>
      <c r="H341" s="770" t="s">
        <v>29</v>
      </c>
      <c r="I341" s="770" t="s">
        <v>2539</v>
      </c>
      <c r="J341" s="770">
        <v>43559.0</v>
      </c>
      <c r="K341" s="773" t="s">
        <v>4179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6363</v>
      </c>
      <c r="C342" s="776" t="s">
        <v>3793</v>
      </c>
      <c r="D342" s="760" t="s">
        <v>2534</v>
      </c>
      <c r="E342" s="772">
        <v>10000.0</v>
      </c>
      <c r="F342" s="760" t="s">
        <v>4013</v>
      </c>
      <c r="G342" s="760" t="s">
        <v>56</v>
      </c>
      <c r="H342" s="760" t="s">
        <v>29</v>
      </c>
      <c r="I342" s="760" t="s">
        <v>3636</v>
      </c>
      <c r="J342" s="770">
        <v>44228.0</v>
      </c>
      <c r="K342" s="777" t="s">
        <v>3797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3388</v>
      </c>
      <c r="C343" s="776" t="s">
        <v>2523</v>
      </c>
      <c r="D343" s="760" t="s">
        <v>6317</v>
      </c>
      <c r="E343" s="772">
        <v>18500.0</v>
      </c>
      <c r="F343" s="760" t="s">
        <v>3387</v>
      </c>
      <c r="G343" s="770" t="s">
        <v>18</v>
      </c>
      <c r="H343" s="770" t="s">
        <v>175</v>
      </c>
      <c r="I343" s="770" t="s">
        <v>197</v>
      </c>
      <c r="J343" s="770">
        <v>44279.0</v>
      </c>
      <c r="K343" s="773" t="s">
        <v>3801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3429</v>
      </c>
      <c r="C344" s="760" t="s">
        <v>2523</v>
      </c>
      <c r="D344" s="760" t="s">
        <v>6316</v>
      </c>
      <c r="E344" s="772">
        <v>19321.39</v>
      </c>
      <c r="F344" s="760" t="s">
        <v>6351</v>
      </c>
      <c r="G344" s="770" t="s">
        <v>18</v>
      </c>
      <c r="H344" s="770" t="s">
        <v>175</v>
      </c>
      <c r="I344" s="770" t="s">
        <v>176</v>
      </c>
      <c r="J344" s="770">
        <v>44278.0</v>
      </c>
      <c r="K344" s="773" t="s">
        <v>3801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2958</v>
      </c>
      <c r="C345" s="776" t="s">
        <v>2523</v>
      </c>
      <c r="D345" s="760" t="s">
        <v>6317</v>
      </c>
      <c r="E345" s="772">
        <v>103664.69</v>
      </c>
      <c r="F345" s="760" t="s">
        <v>2957</v>
      </c>
      <c r="G345" s="770" t="s">
        <v>2526</v>
      </c>
      <c r="H345" s="770" t="s">
        <v>29</v>
      </c>
      <c r="I345" s="770" t="s">
        <v>2527</v>
      </c>
      <c r="J345" s="770">
        <v>43703.0</v>
      </c>
      <c r="K345" s="773" t="s">
        <v>4179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3245</v>
      </c>
      <c r="C346" s="776" t="s">
        <v>2523</v>
      </c>
      <c r="D346" s="760" t="s">
        <v>6317</v>
      </c>
      <c r="E346" s="772">
        <v>11000.0</v>
      </c>
      <c r="F346" s="760" t="s">
        <v>3244</v>
      </c>
      <c r="G346" s="770" t="s">
        <v>2526</v>
      </c>
      <c r="H346" s="770" t="s">
        <v>29</v>
      </c>
      <c r="I346" s="770" t="s">
        <v>2527</v>
      </c>
      <c r="J346" s="770">
        <v>43873.0</v>
      </c>
      <c r="K346" s="773" t="s">
        <v>3801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3305</v>
      </c>
      <c r="C347" s="760" t="s">
        <v>2523</v>
      </c>
      <c r="D347" s="760" t="s">
        <v>6316</v>
      </c>
      <c r="E347" s="772">
        <v>797.3</v>
      </c>
      <c r="F347" s="760" t="s">
        <v>3304</v>
      </c>
      <c r="G347" s="770" t="s">
        <v>2526</v>
      </c>
      <c r="H347" s="770" t="s">
        <v>29</v>
      </c>
      <c r="I347" s="770" t="s">
        <v>2527</v>
      </c>
      <c r="J347" s="770">
        <v>43710.0</v>
      </c>
      <c r="K347" s="773" t="s">
        <v>4179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3123</v>
      </c>
      <c r="C348" s="776" t="s">
        <v>2523</v>
      </c>
      <c r="D348" s="760" t="s">
        <v>2534</v>
      </c>
      <c r="E348" s="787">
        <v>151479.55</v>
      </c>
      <c r="F348" s="760" t="s">
        <v>3122</v>
      </c>
      <c r="G348" s="770" t="s">
        <v>2526</v>
      </c>
      <c r="H348" s="770" t="s">
        <v>29</v>
      </c>
      <c r="I348" s="770" t="s">
        <v>2527</v>
      </c>
      <c r="J348" s="770">
        <v>43732.0</v>
      </c>
      <c r="K348" s="773" t="s">
        <v>4179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2565</v>
      </c>
      <c r="C349" s="776" t="s">
        <v>2523</v>
      </c>
      <c r="D349" s="760" t="s">
        <v>2534</v>
      </c>
      <c r="E349" s="772">
        <v>405479.42</v>
      </c>
      <c r="F349" s="760" t="s">
        <v>2564</v>
      </c>
      <c r="G349" s="770" t="s">
        <v>2526</v>
      </c>
      <c r="H349" s="770" t="s">
        <v>29</v>
      </c>
      <c r="I349" s="770" t="s">
        <v>2527</v>
      </c>
      <c r="J349" s="770">
        <v>43684.0</v>
      </c>
      <c r="K349" s="773" t="s">
        <v>4179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3059</v>
      </c>
      <c r="C350" s="776" t="s">
        <v>2523</v>
      </c>
      <c r="D350" s="760" t="s">
        <v>6317</v>
      </c>
      <c r="E350" s="772">
        <v>70000.0</v>
      </c>
      <c r="F350" s="760" t="s">
        <v>3058</v>
      </c>
      <c r="G350" s="770" t="s">
        <v>18</v>
      </c>
      <c r="H350" s="770" t="s">
        <v>175</v>
      </c>
      <c r="I350" s="770" t="s">
        <v>197</v>
      </c>
      <c r="J350" s="770">
        <v>44278.0</v>
      </c>
      <c r="K350" s="773" t="s">
        <v>3797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3245</v>
      </c>
      <c r="C351" s="776" t="s">
        <v>2523</v>
      </c>
      <c r="D351" s="760" t="s">
        <v>6317</v>
      </c>
      <c r="E351" s="772">
        <v>15000.0</v>
      </c>
      <c r="F351" s="760" t="s">
        <v>3244</v>
      </c>
      <c r="G351" s="770" t="s">
        <v>2526</v>
      </c>
      <c r="H351" s="770" t="s">
        <v>29</v>
      </c>
      <c r="I351" s="770" t="s">
        <v>2527</v>
      </c>
      <c r="J351" s="770">
        <v>43873.0</v>
      </c>
      <c r="K351" s="773" t="s">
        <v>3801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3472</v>
      </c>
      <c r="C352" s="760" t="s">
        <v>2523</v>
      </c>
      <c r="D352" s="760" t="s">
        <v>6316</v>
      </c>
      <c r="E352" s="772">
        <v>13320.06</v>
      </c>
      <c r="F352" s="760" t="s">
        <v>3471</v>
      </c>
      <c r="G352" s="770" t="s">
        <v>2526</v>
      </c>
      <c r="H352" s="770" t="s">
        <v>29</v>
      </c>
      <c r="I352" s="770" t="s">
        <v>2527</v>
      </c>
      <c r="J352" s="770">
        <v>44041.0</v>
      </c>
      <c r="K352" s="773" t="s">
        <v>3801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2958</v>
      </c>
      <c r="C353" s="776" t="s">
        <v>2523</v>
      </c>
      <c r="D353" s="760" t="s">
        <v>6317</v>
      </c>
      <c r="E353" s="772">
        <v>15000.0</v>
      </c>
      <c r="F353" s="760" t="s">
        <v>2957</v>
      </c>
      <c r="G353" s="770" t="s">
        <v>2526</v>
      </c>
      <c r="H353" s="770" t="s">
        <v>29</v>
      </c>
      <c r="I353" s="770" t="s">
        <v>2527</v>
      </c>
      <c r="J353" s="770">
        <v>43703.0</v>
      </c>
      <c r="K353" s="773" t="s">
        <v>4179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2790</v>
      </c>
      <c r="C354" s="776" t="s">
        <v>2523</v>
      </c>
      <c r="D354" s="760" t="s">
        <v>2534</v>
      </c>
      <c r="E354" s="772">
        <v>107481.43</v>
      </c>
      <c r="F354" s="760" t="s">
        <v>2789</v>
      </c>
      <c r="G354" s="770" t="s">
        <v>2526</v>
      </c>
      <c r="H354" s="770" t="s">
        <v>29</v>
      </c>
      <c r="I354" s="770" t="s">
        <v>2526</v>
      </c>
      <c r="J354" s="770">
        <v>44118.0</v>
      </c>
      <c r="K354" s="773" t="s">
        <v>3801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2786</v>
      </c>
      <c r="C355" s="776" t="s">
        <v>2523</v>
      </c>
      <c r="D355" s="760" t="s">
        <v>2534</v>
      </c>
      <c r="E355" s="772">
        <v>89000.0</v>
      </c>
      <c r="F355" s="760" t="s">
        <v>2785</v>
      </c>
      <c r="G355" s="770" t="s">
        <v>2526</v>
      </c>
      <c r="H355" s="770" t="s">
        <v>29</v>
      </c>
      <c r="I355" s="770" t="s">
        <v>2526</v>
      </c>
      <c r="J355" s="770">
        <v>44124.0</v>
      </c>
      <c r="K355" s="773" t="s">
        <v>3801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3372</v>
      </c>
      <c r="C356" s="776" t="s">
        <v>2523</v>
      </c>
      <c r="D356" s="760" t="s">
        <v>6317</v>
      </c>
      <c r="E356" s="772">
        <v>140003.78</v>
      </c>
      <c r="F356" s="760" t="s">
        <v>1998</v>
      </c>
      <c r="G356" s="770" t="s">
        <v>18</v>
      </c>
      <c r="H356" s="770" t="s">
        <v>175</v>
      </c>
      <c r="I356" s="770" t="s">
        <v>176</v>
      </c>
      <c r="J356" s="770">
        <v>44280.0</v>
      </c>
      <c r="K356" s="773" t="s">
        <v>3801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6364</v>
      </c>
      <c r="C357" s="776" t="s">
        <v>3793</v>
      </c>
      <c r="D357" s="760" t="s">
        <v>6317</v>
      </c>
      <c r="E357" s="772">
        <v>200000.0</v>
      </c>
      <c r="F357" s="760" t="s">
        <v>3801</v>
      </c>
      <c r="G357" s="760" t="s">
        <v>56</v>
      </c>
      <c r="H357" s="760" t="s">
        <v>29</v>
      </c>
      <c r="I357" s="760" t="s">
        <v>3636</v>
      </c>
      <c r="J357" s="770">
        <v>44160.0</v>
      </c>
      <c r="K357" s="777" t="s">
        <v>3801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6365</v>
      </c>
      <c r="C358" s="760" t="s">
        <v>3793</v>
      </c>
      <c r="D358" s="760" t="s">
        <v>6316</v>
      </c>
      <c r="E358" s="772">
        <v>0.0</v>
      </c>
      <c r="F358" s="760" t="s">
        <v>4575</v>
      </c>
      <c r="G358" s="760" t="s">
        <v>18</v>
      </c>
      <c r="H358" s="760" t="s">
        <v>29</v>
      </c>
      <c r="I358" s="760" t="s">
        <v>369</v>
      </c>
      <c r="J358" s="770">
        <v>43880.0</v>
      </c>
      <c r="K358" s="777" t="s">
        <v>3813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2878</v>
      </c>
      <c r="C359" s="776" t="s">
        <v>2523</v>
      </c>
      <c r="D359" s="760" t="s">
        <v>6317</v>
      </c>
      <c r="E359" s="772">
        <v>44600.0</v>
      </c>
      <c r="F359" s="760" t="s">
        <v>2877</v>
      </c>
      <c r="G359" s="770" t="s">
        <v>18</v>
      </c>
      <c r="H359" s="770" t="s">
        <v>175</v>
      </c>
      <c r="I359" s="770" t="s">
        <v>197</v>
      </c>
      <c r="J359" s="770">
        <v>44298.0</v>
      </c>
      <c r="K359" s="773" t="s">
        <v>3801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3236</v>
      </c>
      <c r="C360" s="776" t="s">
        <v>2523</v>
      </c>
      <c r="D360" s="760" t="s">
        <v>6317</v>
      </c>
      <c r="E360" s="772">
        <v>54600.0</v>
      </c>
      <c r="F360" s="760" t="s">
        <v>1680</v>
      </c>
      <c r="G360" s="770" t="s">
        <v>18</v>
      </c>
      <c r="H360" s="770" t="s">
        <v>175</v>
      </c>
      <c r="I360" s="770" t="s">
        <v>197</v>
      </c>
      <c r="J360" s="770">
        <v>44287.0</v>
      </c>
      <c r="K360" s="773" t="s">
        <v>3809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2707</v>
      </c>
      <c r="C361" s="776" t="s">
        <v>2523</v>
      </c>
      <c r="D361" s="760" t="s">
        <v>6317</v>
      </c>
      <c r="E361" s="772">
        <v>11500.0</v>
      </c>
      <c r="F361" s="760" t="s">
        <v>467</v>
      </c>
      <c r="G361" s="770" t="s">
        <v>18</v>
      </c>
      <c r="H361" s="770" t="s">
        <v>175</v>
      </c>
      <c r="I361" s="770" t="s">
        <v>197</v>
      </c>
      <c r="J361" s="770">
        <v>44333.0</v>
      </c>
      <c r="K361" s="773" t="s">
        <v>3809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3080</v>
      </c>
      <c r="C362" s="776" t="s">
        <v>2523</v>
      </c>
      <c r="D362" s="760" t="s">
        <v>6317</v>
      </c>
      <c r="E362" s="772">
        <v>98710.87</v>
      </c>
      <c r="F362" s="760" t="s">
        <v>3079</v>
      </c>
      <c r="G362" s="770" t="s">
        <v>2526</v>
      </c>
      <c r="H362" s="770" t="s">
        <v>29</v>
      </c>
      <c r="I362" s="770" t="s">
        <v>2527</v>
      </c>
      <c r="J362" s="770">
        <v>43711.0</v>
      </c>
      <c r="K362" s="773" t="s">
        <v>4179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6337</v>
      </c>
      <c r="C363" s="776" t="s">
        <v>3793</v>
      </c>
      <c r="D363" s="760" t="s">
        <v>6317</v>
      </c>
      <c r="E363" s="772">
        <v>10000.0</v>
      </c>
      <c r="F363" s="760" t="s">
        <v>4600</v>
      </c>
      <c r="G363" s="760" t="s">
        <v>2526</v>
      </c>
      <c r="H363" s="760" t="s">
        <v>29</v>
      </c>
      <c r="I363" s="760" t="s">
        <v>2526</v>
      </c>
      <c r="J363" s="795">
        <v>43717.0</v>
      </c>
      <c r="K363" s="777" t="s">
        <v>4179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3080</v>
      </c>
      <c r="C364" s="776" t="s">
        <v>2523</v>
      </c>
      <c r="D364" s="760" t="s">
        <v>2534</v>
      </c>
      <c r="E364" s="772">
        <v>1330000.0</v>
      </c>
      <c r="F364" s="760" t="s">
        <v>3079</v>
      </c>
      <c r="G364" s="770" t="s">
        <v>2526</v>
      </c>
      <c r="H364" s="770" t="s">
        <v>29</v>
      </c>
      <c r="I364" s="770" t="s">
        <v>2527</v>
      </c>
      <c r="J364" s="770">
        <v>43711.0</v>
      </c>
      <c r="K364" s="773" t="s">
        <v>4179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6366</v>
      </c>
      <c r="C365" s="776" t="s">
        <v>3793</v>
      </c>
      <c r="D365" s="760" t="s">
        <v>6317</v>
      </c>
      <c r="E365" s="772">
        <v>15000.0</v>
      </c>
      <c r="F365" s="760" t="s">
        <v>5245</v>
      </c>
      <c r="G365" s="760" t="s">
        <v>18</v>
      </c>
      <c r="H365" s="760" t="s">
        <v>19</v>
      </c>
      <c r="I365" s="760" t="s">
        <v>257</v>
      </c>
      <c r="J365" s="770">
        <v>44291.0</v>
      </c>
      <c r="K365" s="777" t="s">
        <v>3813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3388</v>
      </c>
      <c r="C366" s="776" t="s">
        <v>2523</v>
      </c>
      <c r="D366" s="760" t="s">
        <v>6317</v>
      </c>
      <c r="E366" s="772">
        <v>10000.0</v>
      </c>
      <c r="F366" s="760" t="s">
        <v>3387</v>
      </c>
      <c r="G366" s="770" t="s">
        <v>18</v>
      </c>
      <c r="H366" s="770" t="s">
        <v>175</v>
      </c>
      <c r="I366" s="770" t="s">
        <v>197</v>
      </c>
      <c r="J366" s="770">
        <v>44279.0</v>
      </c>
      <c r="K366" s="773" t="s">
        <v>3801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3093</v>
      </c>
      <c r="C367" s="776" t="s">
        <v>2523</v>
      </c>
      <c r="D367" s="760" t="s">
        <v>6317</v>
      </c>
      <c r="E367" s="772">
        <v>7000.0</v>
      </c>
      <c r="F367" s="760" t="s">
        <v>3092</v>
      </c>
      <c r="G367" s="770" t="s">
        <v>18</v>
      </c>
      <c r="H367" s="770" t="s">
        <v>175</v>
      </c>
      <c r="I367" s="770" t="s">
        <v>197</v>
      </c>
      <c r="J367" s="770">
        <v>44280.0</v>
      </c>
      <c r="K367" s="773" t="s">
        <v>3801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2643</v>
      </c>
      <c r="C368" s="776" t="s">
        <v>2523</v>
      </c>
      <c r="D368" s="760" t="s">
        <v>6317</v>
      </c>
      <c r="E368" s="772">
        <v>15000.0</v>
      </c>
      <c r="F368" s="760" t="s">
        <v>2642</v>
      </c>
      <c r="G368" s="770" t="s">
        <v>18</v>
      </c>
      <c r="H368" s="770" t="s">
        <v>175</v>
      </c>
      <c r="I368" s="770" t="s">
        <v>197</v>
      </c>
      <c r="J368" s="770">
        <v>44295.0</v>
      </c>
      <c r="K368" s="773" t="s">
        <v>3797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3017</v>
      </c>
      <c r="C369" s="776" t="s">
        <v>2523</v>
      </c>
      <c r="D369" s="760" t="s">
        <v>6317</v>
      </c>
      <c r="E369" s="772">
        <v>10000.0</v>
      </c>
      <c r="F369" s="760" t="s">
        <v>3016</v>
      </c>
      <c r="G369" s="770" t="s">
        <v>2526</v>
      </c>
      <c r="H369" s="770" t="s">
        <v>29</v>
      </c>
      <c r="I369" s="770" t="s">
        <v>2527</v>
      </c>
      <c r="J369" s="770">
        <v>43605.0</v>
      </c>
      <c r="K369" s="773" t="s">
        <v>3809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3032</v>
      </c>
      <c r="C370" s="776" t="s">
        <v>2523</v>
      </c>
      <c r="D370" s="760" t="s">
        <v>2534</v>
      </c>
      <c r="E370" s="772">
        <v>4300.0</v>
      </c>
      <c r="F370" s="760" t="s">
        <v>3031</v>
      </c>
      <c r="G370" s="770" t="s">
        <v>2526</v>
      </c>
      <c r="H370" s="770" t="s">
        <v>29</v>
      </c>
      <c r="I370" s="770" t="s">
        <v>2539</v>
      </c>
      <c r="J370" s="770">
        <v>43559.0</v>
      </c>
      <c r="K370" s="773" t="s">
        <v>4179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3192</v>
      </c>
      <c r="C371" s="776" t="s">
        <v>2523</v>
      </c>
      <c r="D371" s="760" t="s">
        <v>6317</v>
      </c>
      <c r="E371" s="772">
        <v>50000.0</v>
      </c>
      <c r="F371" s="760" t="s">
        <v>3191</v>
      </c>
      <c r="G371" s="770" t="s">
        <v>18</v>
      </c>
      <c r="H371" s="770" t="s">
        <v>175</v>
      </c>
      <c r="I371" s="770" t="s">
        <v>197</v>
      </c>
      <c r="J371" s="770">
        <v>44322.0</v>
      </c>
      <c r="K371" s="773" t="s">
        <v>3801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3035</v>
      </c>
      <c r="C372" s="776" t="s">
        <v>2523</v>
      </c>
      <c r="D372" s="760" t="s">
        <v>6317</v>
      </c>
      <c r="E372" s="772">
        <v>0.0</v>
      </c>
      <c r="F372" s="760" t="s">
        <v>3034</v>
      </c>
      <c r="G372" s="770" t="s">
        <v>18</v>
      </c>
      <c r="H372" s="770" t="s">
        <v>175</v>
      </c>
      <c r="I372" s="770" t="s">
        <v>2611</v>
      </c>
      <c r="J372" s="770">
        <v>44266.0</v>
      </c>
      <c r="K372" s="773" t="s">
        <v>3809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2958</v>
      </c>
      <c r="C373" s="776" t="s">
        <v>2523</v>
      </c>
      <c r="D373" s="760" t="s">
        <v>6317</v>
      </c>
      <c r="E373" s="772">
        <v>40000.0</v>
      </c>
      <c r="F373" s="760" t="s">
        <v>2957</v>
      </c>
      <c r="G373" s="770" t="s">
        <v>2526</v>
      </c>
      <c r="H373" s="770" t="s">
        <v>29</v>
      </c>
      <c r="I373" s="770" t="s">
        <v>2527</v>
      </c>
      <c r="J373" s="770">
        <v>43703.0</v>
      </c>
      <c r="K373" s="773" t="s">
        <v>4179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3032</v>
      </c>
      <c r="C374" s="776" t="s">
        <v>2523</v>
      </c>
      <c r="D374" s="760" t="s">
        <v>6317</v>
      </c>
      <c r="E374" s="772">
        <v>17000.0</v>
      </c>
      <c r="F374" s="760" t="s">
        <v>3031</v>
      </c>
      <c r="G374" s="770" t="s">
        <v>2526</v>
      </c>
      <c r="H374" s="770" t="s">
        <v>29</v>
      </c>
      <c r="I374" s="770" t="s">
        <v>2539</v>
      </c>
      <c r="J374" s="770">
        <v>43559.0</v>
      </c>
      <c r="K374" s="773" t="s">
        <v>4179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3192</v>
      </c>
      <c r="C375" s="776" t="s">
        <v>2523</v>
      </c>
      <c r="D375" s="760" t="s">
        <v>6317</v>
      </c>
      <c r="E375" s="772">
        <v>40000.0</v>
      </c>
      <c r="F375" s="760" t="s">
        <v>3191</v>
      </c>
      <c r="G375" s="770" t="s">
        <v>18</v>
      </c>
      <c r="H375" s="770" t="s">
        <v>175</v>
      </c>
      <c r="I375" s="770" t="s">
        <v>197</v>
      </c>
      <c r="J375" s="770">
        <v>44322.0</v>
      </c>
      <c r="K375" s="773" t="s">
        <v>3801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3417</v>
      </c>
      <c r="C376" s="776" t="s">
        <v>2523</v>
      </c>
      <c r="D376" s="760" t="s">
        <v>6317</v>
      </c>
      <c r="E376" s="772">
        <v>150000.0</v>
      </c>
      <c r="F376" s="760" t="s">
        <v>3416</v>
      </c>
      <c r="G376" s="770" t="s">
        <v>18</v>
      </c>
      <c r="H376" s="770" t="s">
        <v>175</v>
      </c>
      <c r="I376" s="770" t="s">
        <v>197</v>
      </c>
      <c r="J376" s="770">
        <v>44319.0</v>
      </c>
      <c r="K376" s="773" t="s">
        <v>3801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3017</v>
      </c>
      <c r="C377" s="776" t="s">
        <v>2523</v>
      </c>
      <c r="D377" s="760" t="s">
        <v>6317</v>
      </c>
      <c r="E377" s="772">
        <v>280000.0</v>
      </c>
      <c r="F377" s="760" t="s">
        <v>3016</v>
      </c>
      <c r="G377" s="770" t="s">
        <v>2526</v>
      </c>
      <c r="H377" s="770" t="s">
        <v>29</v>
      </c>
      <c r="I377" s="770" t="s">
        <v>2527</v>
      </c>
      <c r="J377" s="770">
        <v>43605.0</v>
      </c>
      <c r="K377" s="773" t="s">
        <v>3809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3454</v>
      </c>
      <c r="C378" s="776" t="s">
        <v>2523</v>
      </c>
      <c r="D378" s="760" t="s">
        <v>6317</v>
      </c>
      <c r="E378" s="772">
        <v>2000.0</v>
      </c>
      <c r="F378" s="760" t="s">
        <v>2152</v>
      </c>
      <c r="G378" s="770" t="s">
        <v>18</v>
      </c>
      <c r="H378" s="770" t="s">
        <v>175</v>
      </c>
      <c r="I378" s="770" t="s">
        <v>176</v>
      </c>
      <c r="J378" s="770">
        <v>44280.0</v>
      </c>
      <c r="K378" s="773" t="s">
        <v>3797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3619</v>
      </c>
      <c r="C379" s="776" t="s">
        <v>3608</v>
      </c>
      <c r="D379" s="760" t="s">
        <v>2534</v>
      </c>
      <c r="E379" s="772">
        <v>57300.0</v>
      </c>
      <c r="F379" s="760" t="s">
        <v>3618</v>
      </c>
      <c r="G379" s="770" t="s">
        <v>18</v>
      </c>
      <c r="H379" s="770" t="s">
        <v>29</v>
      </c>
      <c r="I379" s="770" t="s">
        <v>3620</v>
      </c>
      <c r="J379" s="770">
        <v>43759.0</v>
      </c>
      <c r="K379" s="773" t="s">
        <v>5202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3250</v>
      </c>
      <c r="C380" s="776" t="s">
        <v>2523</v>
      </c>
      <c r="D380" s="760" t="s">
        <v>6317</v>
      </c>
      <c r="E380" s="772">
        <v>13000.0</v>
      </c>
      <c r="F380" s="760" t="s">
        <v>1698</v>
      </c>
      <c r="G380" s="770" t="s">
        <v>18</v>
      </c>
      <c r="H380" s="770" t="s">
        <v>175</v>
      </c>
      <c r="I380" s="770" t="s">
        <v>176</v>
      </c>
      <c r="J380" s="770">
        <v>44322.0</v>
      </c>
      <c r="K380" s="773" t="s">
        <v>3801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6355</v>
      </c>
      <c r="C381" s="776" t="s">
        <v>3793</v>
      </c>
      <c r="D381" s="760" t="s">
        <v>6317</v>
      </c>
      <c r="E381" s="772">
        <v>50000.0</v>
      </c>
      <c r="F381" s="760" t="s">
        <v>5071</v>
      </c>
      <c r="G381" s="760" t="s">
        <v>56</v>
      </c>
      <c r="H381" s="760" t="s">
        <v>29</v>
      </c>
      <c r="I381" s="760" t="s">
        <v>4459</v>
      </c>
      <c r="J381" s="793">
        <v>44180.0</v>
      </c>
      <c r="K381" s="777" t="s">
        <v>3801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2823</v>
      </c>
      <c r="C382" s="776" t="s">
        <v>2523</v>
      </c>
      <c r="D382" s="760" t="s">
        <v>6317</v>
      </c>
      <c r="E382" s="772">
        <v>40000.0</v>
      </c>
      <c r="F382" s="760" t="s">
        <v>759</v>
      </c>
      <c r="G382" s="770" t="s">
        <v>18</v>
      </c>
      <c r="H382" s="770" t="s">
        <v>175</v>
      </c>
      <c r="I382" s="770" t="s">
        <v>176</v>
      </c>
      <c r="J382" s="770">
        <v>44321.0</v>
      </c>
      <c r="K382" s="773" t="s">
        <v>3801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3250</v>
      </c>
      <c r="C383" s="776" t="s">
        <v>2523</v>
      </c>
      <c r="D383" s="760" t="s">
        <v>6317</v>
      </c>
      <c r="E383" s="772">
        <v>10000.0</v>
      </c>
      <c r="F383" s="760" t="s">
        <v>1698</v>
      </c>
      <c r="G383" s="770" t="s">
        <v>18</v>
      </c>
      <c r="H383" s="770" t="s">
        <v>175</v>
      </c>
      <c r="I383" s="770" t="s">
        <v>176</v>
      </c>
      <c r="J383" s="770">
        <v>44322.0</v>
      </c>
      <c r="K383" s="773" t="s">
        <v>3801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2793</v>
      </c>
      <c r="C384" s="776" t="s">
        <v>2523</v>
      </c>
      <c r="D384" s="760" t="s">
        <v>6317</v>
      </c>
      <c r="E384" s="772">
        <v>31306.96</v>
      </c>
      <c r="F384" s="760" t="s">
        <v>2792</v>
      </c>
      <c r="G384" s="770" t="s">
        <v>18</v>
      </c>
      <c r="H384" s="770" t="s">
        <v>175</v>
      </c>
      <c r="I384" s="770" t="s">
        <v>176</v>
      </c>
      <c r="J384" s="770">
        <v>44328.0</v>
      </c>
      <c r="K384" s="773" t="s">
        <v>3801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2711</v>
      </c>
      <c r="C385" s="776" t="s">
        <v>2523</v>
      </c>
      <c r="D385" s="760" t="s">
        <v>6317</v>
      </c>
      <c r="E385" s="772">
        <v>9000.0</v>
      </c>
      <c r="F385" s="760" t="s">
        <v>2710</v>
      </c>
      <c r="G385" s="770" t="s">
        <v>18</v>
      </c>
      <c r="H385" s="770" t="s">
        <v>175</v>
      </c>
      <c r="I385" s="770" t="s">
        <v>2611</v>
      </c>
      <c r="J385" s="770">
        <v>44260.0</v>
      </c>
      <c r="K385" s="773" t="s">
        <v>3801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3222</v>
      </c>
      <c r="C386" s="776" t="s">
        <v>2523</v>
      </c>
      <c r="D386" s="760" t="s">
        <v>6317</v>
      </c>
      <c r="E386" s="772">
        <v>40000.0</v>
      </c>
      <c r="F386" s="760" t="s">
        <v>3221</v>
      </c>
      <c r="G386" s="770" t="s">
        <v>2526</v>
      </c>
      <c r="H386" s="770" t="s">
        <v>29</v>
      </c>
      <c r="I386" s="770" t="s">
        <v>2527</v>
      </c>
      <c r="J386" s="770">
        <v>43564.0</v>
      </c>
      <c r="K386" s="773" t="s">
        <v>3813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6367</v>
      </c>
      <c r="C387" s="776" t="s">
        <v>3793</v>
      </c>
      <c r="D387" s="760" t="s">
        <v>6317</v>
      </c>
      <c r="E387" s="772">
        <v>506343.93</v>
      </c>
      <c r="F387" s="760" t="s">
        <v>3929</v>
      </c>
      <c r="G387" s="760" t="s">
        <v>18</v>
      </c>
      <c r="H387" s="760" t="s">
        <v>19</v>
      </c>
      <c r="I387" s="760" t="s">
        <v>257</v>
      </c>
      <c r="J387" s="796">
        <v>44298.0</v>
      </c>
      <c r="K387" s="777" t="s">
        <v>3809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2971</v>
      </c>
      <c r="C388" s="776" t="s">
        <v>2523</v>
      </c>
      <c r="D388" s="760" t="s">
        <v>6317</v>
      </c>
      <c r="E388" s="772">
        <v>5000.0</v>
      </c>
      <c r="F388" s="760" t="s">
        <v>2970</v>
      </c>
      <c r="G388" s="770" t="s">
        <v>2526</v>
      </c>
      <c r="H388" s="770" t="s">
        <v>29</v>
      </c>
      <c r="I388" s="770" t="s">
        <v>2539</v>
      </c>
      <c r="J388" s="770">
        <v>43752.0</v>
      </c>
      <c r="K388" s="773" t="s">
        <v>3801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3222</v>
      </c>
      <c r="C389" s="776" t="s">
        <v>2523</v>
      </c>
      <c r="D389" s="760" t="s">
        <v>6317</v>
      </c>
      <c r="E389" s="772">
        <v>50000.0</v>
      </c>
      <c r="F389" s="760" t="s">
        <v>3221</v>
      </c>
      <c r="G389" s="770" t="s">
        <v>2526</v>
      </c>
      <c r="H389" s="770" t="s">
        <v>29</v>
      </c>
      <c r="I389" s="770" t="s">
        <v>2527</v>
      </c>
      <c r="J389" s="770">
        <v>43564.0</v>
      </c>
      <c r="K389" s="773" t="s">
        <v>3813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3067</v>
      </c>
      <c r="C390" s="776" t="s">
        <v>2523</v>
      </c>
      <c r="D390" s="760" t="s">
        <v>6317</v>
      </c>
      <c r="E390" s="772">
        <v>15000.0</v>
      </c>
      <c r="F390" s="760" t="s">
        <v>3066</v>
      </c>
      <c r="G390" s="770" t="s">
        <v>18</v>
      </c>
      <c r="H390" s="770" t="s">
        <v>175</v>
      </c>
      <c r="I390" s="770" t="s">
        <v>176</v>
      </c>
      <c r="J390" s="770">
        <v>44295.0</v>
      </c>
      <c r="K390" s="773" t="s">
        <v>3807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3215</v>
      </c>
      <c r="C391" s="776" t="s">
        <v>2523</v>
      </c>
      <c r="D391" s="760" t="s">
        <v>2534</v>
      </c>
      <c r="E391" s="772">
        <v>30000.0</v>
      </c>
      <c r="F391" s="760" t="s">
        <v>3214</v>
      </c>
      <c r="G391" s="770" t="s">
        <v>2526</v>
      </c>
      <c r="H391" s="770" t="s">
        <v>29</v>
      </c>
      <c r="I391" s="770" t="s">
        <v>2526</v>
      </c>
      <c r="J391" s="770">
        <v>44036.0</v>
      </c>
      <c r="K391" s="773" t="s">
        <v>3809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2958</v>
      </c>
      <c r="C392" s="776" t="s">
        <v>2523</v>
      </c>
      <c r="D392" s="760" t="s">
        <v>6317</v>
      </c>
      <c r="E392" s="772">
        <v>600000.0</v>
      </c>
      <c r="F392" s="760" t="s">
        <v>2957</v>
      </c>
      <c r="G392" s="770" t="s">
        <v>2526</v>
      </c>
      <c r="H392" s="770" t="s">
        <v>29</v>
      </c>
      <c r="I392" s="770" t="s">
        <v>2527</v>
      </c>
      <c r="J392" s="770">
        <v>43703.0</v>
      </c>
      <c r="K392" s="773" t="s">
        <v>4179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6354</v>
      </c>
      <c r="C393" s="776" t="s">
        <v>3793</v>
      </c>
      <c r="D393" s="760" t="s">
        <v>6317</v>
      </c>
      <c r="E393" s="772">
        <v>40000.0</v>
      </c>
      <c r="F393" s="760" t="s">
        <v>5372</v>
      </c>
      <c r="G393" s="760" t="s">
        <v>56</v>
      </c>
      <c r="H393" s="760" t="s">
        <v>29</v>
      </c>
      <c r="I393" s="760" t="s">
        <v>4060</v>
      </c>
      <c r="J393" s="770">
        <v>44134.0</v>
      </c>
      <c r="K393" s="777" t="s">
        <v>3797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6368</v>
      </c>
      <c r="C394" s="776" t="s">
        <v>3793</v>
      </c>
      <c r="D394" s="760" t="s">
        <v>2534</v>
      </c>
      <c r="E394" s="772">
        <v>15000.0</v>
      </c>
      <c r="F394" s="760" t="s">
        <v>4226</v>
      </c>
      <c r="G394" s="760" t="s">
        <v>56</v>
      </c>
      <c r="H394" s="760" t="s">
        <v>29</v>
      </c>
      <c r="I394" s="760" t="s">
        <v>4060</v>
      </c>
      <c r="J394" s="770">
        <v>44194.0</v>
      </c>
      <c r="K394" s="777" t="s">
        <v>3801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2958</v>
      </c>
      <c r="C395" s="776" t="s">
        <v>2523</v>
      </c>
      <c r="D395" s="760" t="s">
        <v>6317</v>
      </c>
      <c r="E395" s="772">
        <v>100000.0</v>
      </c>
      <c r="F395" s="760" t="s">
        <v>2957</v>
      </c>
      <c r="G395" s="770" t="s">
        <v>2526</v>
      </c>
      <c r="H395" s="770" t="s">
        <v>29</v>
      </c>
      <c r="I395" s="770" t="s">
        <v>2527</v>
      </c>
      <c r="J395" s="770">
        <v>43703.0</v>
      </c>
      <c r="K395" s="773" t="s">
        <v>4179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2561</v>
      </c>
      <c r="C396" s="776" t="s">
        <v>2523</v>
      </c>
      <c r="D396" s="760" t="s">
        <v>6317</v>
      </c>
      <c r="E396" s="772">
        <v>5000.0</v>
      </c>
      <c r="F396" s="760" t="s">
        <v>2560</v>
      </c>
      <c r="G396" s="770" t="s">
        <v>2526</v>
      </c>
      <c r="H396" s="770" t="s">
        <v>29</v>
      </c>
      <c r="I396" s="770" t="s">
        <v>2527</v>
      </c>
      <c r="J396" s="770">
        <v>43753.0</v>
      </c>
      <c r="K396" s="773" t="s">
        <v>3801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3192</v>
      </c>
      <c r="C397" s="776" t="s">
        <v>2523</v>
      </c>
      <c r="D397" s="760" t="s">
        <v>6317</v>
      </c>
      <c r="E397" s="772">
        <v>312377.96</v>
      </c>
      <c r="F397" s="760" t="s">
        <v>3191</v>
      </c>
      <c r="G397" s="770" t="s">
        <v>18</v>
      </c>
      <c r="H397" s="770" t="s">
        <v>175</v>
      </c>
      <c r="I397" s="770" t="s">
        <v>197</v>
      </c>
      <c r="J397" s="770">
        <v>44322.0</v>
      </c>
      <c r="K397" s="773" t="s">
        <v>3801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2988</v>
      </c>
      <c r="C398" s="776" t="s">
        <v>2523</v>
      </c>
      <c r="D398" s="760" t="s">
        <v>6317</v>
      </c>
      <c r="E398" s="772">
        <v>15000.0</v>
      </c>
      <c r="F398" s="760" t="s">
        <v>1170</v>
      </c>
      <c r="G398" s="770" t="s">
        <v>18</v>
      </c>
      <c r="H398" s="770" t="s">
        <v>175</v>
      </c>
      <c r="I398" s="770" t="s">
        <v>176</v>
      </c>
      <c r="J398" s="770">
        <v>44319.0</v>
      </c>
      <c r="K398" s="773" t="s">
        <v>3801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6369</v>
      </c>
      <c r="C399" s="776" t="s">
        <v>3793</v>
      </c>
      <c r="D399" s="760" t="s">
        <v>6317</v>
      </c>
      <c r="E399" s="772">
        <v>15000.0</v>
      </c>
      <c r="F399" s="760" t="s">
        <v>4939</v>
      </c>
      <c r="G399" s="760" t="s">
        <v>56</v>
      </c>
      <c r="H399" s="760" t="s">
        <v>29</v>
      </c>
      <c r="I399" s="760" t="s">
        <v>3636</v>
      </c>
      <c r="J399" s="770">
        <v>44090.0</v>
      </c>
      <c r="K399" s="777" t="s">
        <v>3809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3222</v>
      </c>
      <c r="C400" s="776" t="s">
        <v>2523</v>
      </c>
      <c r="D400" s="760" t="s">
        <v>6317</v>
      </c>
      <c r="E400" s="772">
        <v>40000.0</v>
      </c>
      <c r="F400" s="760" t="s">
        <v>3221</v>
      </c>
      <c r="G400" s="770" t="s">
        <v>2526</v>
      </c>
      <c r="H400" s="770" t="s">
        <v>29</v>
      </c>
      <c r="I400" s="770" t="s">
        <v>2527</v>
      </c>
      <c r="J400" s="770">
        <v>43564.0</v>
      </c>
      <c r="K400" s="773" t="s">
        <v>3813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3192</v>
      </c>
      <c r="C401" s="776" t="s">
        <v>2523</v>
      </c>
      <c r="D401" s="760" t="s">
        <v>6317</v>
      </c>
      <c r="E401" s="772">
        <v>11500.0</v>
      </c>
      <c r="F401" s="760" t="s">
        <v>3191</v>
      </c>
      <c r="G401" s="770" t="s">
        <v>18</v>
      </c>
      <c r="H401" s="770" t="s">
        <v>175</v>
      </c>
      <c r="I401" s="770" t="s">
        <v>197</v>
      </c>
      <c r="J401" s="770">
        <v>44322.0</v>
      </c>
      <c r="K401" s="773" t="s">
        <v>3801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2643</v>
      </c>
      <c r="C402" s="776" t="s">
        <v>2523</v>
      </c>
      <c r="D402" s="760" t="s">
        <v>6317</v>
      </c>
      <c r="E402" s="772">
        <v>100000.0</v>
      </c>
      <c r="F402" s="760" t="s">
        <v>2642</v>
      </c>
      <c r="G402" s="770" t="s">
        <v>18</v>
      </c>
      <c r="H402" s="770" t="s">
        <v>175</v>
      </c>
      <c r="I402" s="770" t="s">
        <v>197</v>
      </c>
      <c r="J402" s="770">
        <v>44295.0</v>
      </c>
      <c r="K402" s="773" t="s">
        <v>3797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3385</v>
      </c>
      <c r="C403" s="776" t="s">
        <v>2523</v>
      </c>
      <c r="D403" s="760" t="s">
        <v>6317</v>
      </c>
      <c r="E403" s="772">
        <v>100000.0</v>
      </c>
      <c r="F403" s="760" t="s">
        <v>3384</v>
      </c>
      <c r="G403" s="770" t="s">
        <v>2526</v>
      </c>
      <c r="H403" s="770" t="s">
        <v>29</v>
      </c>
      <c r="I403" s="770" t="s">
        <v>2527</v>
      </c>
      <c r="J403" s="770">
        <v>43894.0</v>
      </c>
      <c r="K403" s="773" t="s">
        <v>3809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6370</v>
      </c>
      <c r="C404" s="776" t="s">
        <v>3793</v>
      </c>
      <c r="D404" s="760" t="s">
        <v>2534</v>
      </c>
      <c r="E404" s="772">
        <v>7000.0</v>
      </c>
      <c r="F404" s="760" t="s">
        <v>4228</v>
      </c>
      <c r="G404" s="760" t="s">
        <v>18</v>
      </c>
      <c r="H404" s="760" t="s">
        <v>29</v>
      </c>
      <c r="I404" s="760" t="s">
        <v>3800</v>
      </c>
      <c r="J404" s="770">
        <v>44075.0</v>
      </c>
      <c r="K404" s="777" t="s">
        <v>3801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6322</v>
      </c>
      <c r="C405" s="760" t="s">
        <v>3793</v>
      </c>
      <c r="D405" s="760" t="s">
        <v>6316</v>
      </c>
      <c r="E405" s="772">
        <v>0.0</v>
      </c>
      <c r="F405" s="760" t="s">
        <v>4664</v>
      </c>
      <c r="G405" s="760" t="s">
        <v>2526</v>
      </c>
      <c r="H405" s="760" t="s">
        <v>29</v>
      </c>
      <c r="I405" s="760" t="s">
        <v>2526</v>
      </c>
      <c r="J405" s="770">
        <v>43872.0</v>
      </c>
      <c r="K405" s="777" t="s">
        <v>3801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3417</v>
      </c>
      <c r="C406" s="776" t="s">
        <v>2523</v>
      </c>
      <c r="D406" s="760" t="s">
        <v>6317</v>
      </c>
      <c r="E406" s="772">
        <v>30000.0</v>
      </c>
      <c r="F406" s="760" t="s">
        <v>3416</v>
      </c>
      <c r="G406" s="770" t="s">
        <v>18</v>
      </c>
      <c r="H406" s="770" t="s">
        <v>175</v>
      </c>
      <c r="I406" s="770" t="s">
        <v>197</v>
      </c>
      <c r="J406" s="770">
        <v>44319.0</v>
      </c>
      <c r="K406" s="773" t="s">
        <v>3801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6371</v>
      </c>
      <c r="C407" s="776" t="s">
        <v>3793</v>
      </c>
      <c r="D407" s="760" t="s">
        <v>6317</v>
      </c>
      <c r="E407" s="772">
        <v>10000.0</v>
      </c>
      <c r="F407" s="760" t="s">
        <v>1045</v>
      </c>
      <c r="G407" s="760" t="s">
        <v>56</v>
      </c>
      <c r="H407" s="760" t="s">
        <v>29</v>
      </c>
      <c r="I407" s="760" t="s">
        <v>4095</v>
      </c>
      <c r="J407" s="770">
        <v>44145.0</v>
      </c>
      <c r="K407" s="777" t="s">
        <v>3797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6372</v>
      </c>
      <c r="C408" s="776" t="s">
        <v>3793</v>
      </c>
      <c r="D408" s="760" t="s">
        <v>6317</v>
      </c>
      <c r="E408" s="772">
        <v>150000.0</v>
      </c>
      <c r="F408" s="760" t="s">
        <v>4966</v>
      </c>
      <c r="G408" s="760" t="s">
        <v>18</v>
      </c>
      <c r="H408" s="760" t="s">
        <v>19</v>
      </c>
      <c r="I408" s="760" t="s">
        <v>257</v>
      </c>
      <c r="J408" s="770">
        <v>44349.0</v>
      </c>
      <c r="K408" s="777" t="s">
        <v>4002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3017</v>
      </c>
      <c r="C409" s="776" t="s">
        <v>2523</v>
      </c>
      <c r="D409" s="760" t="s">
        <v>6317</v>
      </c>
      <c r="E409" s="772">
        <v>200000.0</v>
      </c>
      <c r="F409" s="760" t="s">
        <v>3016</v>
      </c>
      <c r="G409" s="770" t="s">
        <v>2526</v>
      </c>
      <c r="H409" s="770" t="s">
        <v>29</v>
      </c>
      <c r="I409" s="770" t="s">
        <v>2527</v>
      </c>
      <c r="J409" s="770">
        <v>43605.0</v>
      </c>
      <c r="K409" s="773" t="s">
        <v>3809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3388</v>
      </c>
      <c r="C410" s="776" t="s">
        <v>2523</v>
      </c>
      <c r="D410" s="760" t="s">
        <v>6317</v>
      </c>
      <c r="E410" s="772">
        <v>60000.0</v>
      </c>
      <c r="F410" s="760" t="s">
        <v>3387</v>
      </c>
      <c r="G410" s="770" t="s">
        <v>18</v>
      </c>
      <c r="H410" s="770" t="s">
        <v>175</v>
      </c>
      <c r="I410" s="770" t="s">
        <v>197</v>
      </c>
      <c r="J410" s="770">
        <v>44279.0</v>
      </c>
      <c r="K410" s="773" t="s">
        <v>3801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6373</v>
      </c>
      <c r="C411" s="776" t="s">
        <v>3793</v>
      </c>
      <c r="D411" s="760" t="s">
        <v>6317</v>
      </c>
      <c r="E411" s="772">
        <v>30000.0</v>
      </c>
      <c r="F411" s="760" t="s">
        <v>3869</v>
      </c>
      <c r="G411" s="760" t="s">
        <v>56</v>
      </c>
      <c r="H411" s="760" t="s">
        <v>29</v>
      </c>
      <c r="I411" s="751" t="s">
        <v>3870</v>
      </c>
      <c r="J411" s="770">
        <v>44180.0</v>
      </c>
      <c r="K411" s="777" t="s">
        <v>3809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2872</v>
      </c>
      <c r="C412" s="760" t="s">
        <v>2523</v>
      </c>
      <c r="D412" s="760" t="s">
        <v>6316</v>
      </c>
      <c r="E412" s="772">
        <v>373842.57</v>
      </c>
      <c r="F412" s="760" t="s">
        <v>2871</v>
      </c>
      <c r="G412" s="770" t="s">
        <v>2636</v>
      </c>
      <c r="H412" s="770" t="s">
        <v>29</v>
      </c>
      <c r="I412" s="797" t="s">
        <v>2636</v>
      </c>
      <c r="J412" s="770">
        <v>43829.0</v>
      </c>
      <c r="K412" s="773" t="s">
        <v>3813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3245</v>
      </c>
      <c r="C413" s="776" t="s">
        <v>2523</v>
      </c>
      <c r="D413" s="760" t="s">
        <v>6317</v>
      </c>
      <c r="E413" s="772">
        <v>8000.0</v>
      </c>
      <c r="F413" s="760" t="s">
        <v>3244</v>
      </c>
      <c r="G413" s="770" t="s">
        <v>2526</v>
      </c>
      <c r="H413" s="770" t="s">
        <v>29</v>
      </c>
      <c r="I413" s="770" t="s">
        <v>2527</v>
      </c>
      <c r="J413" s="770">
        <v>43873.0</v>
      </c>
      <c r="K413" s="773" t="s">
        <v>3801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2958</v>
      </c>
      <c r="C414" s="776" t="s">
        <v>2523</v>
      </c>
      <c r="D414" s="760" t="s">
        <v>6317</v>
      </c>
      <c r="E414" s="772">
        <v>504274.77</v>
      </c>
      <c r="F414" s="760" t="s">
        <v>2957</v>
      </c>
      <c r="G414" s="770" t="s">
        <v>2526</v>
      </c>
      <c r="H414" s="770" t="s">
        <v>29</v>
      </c>
      <c r="I414" s="770" t="s">
        <v>2527</v>
      </c>
      <c r="J414" s="770">
        <v>43703.0</v>
      </c>
      <c r="K414" s="773" t="s">
        <v>4179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2958</v>
      </c>
      <c r="C415" s="776" t="s">
        <v>2523</v>
      </c>
      <c r="D415" s="760" t="s">
        <v>6317</v>
      </c>
      <c r="E415" s="772">
        <v>150000.0</v>
      </c>
      <c r="F415" s="760" t="s">
        <v>2957</v>
      </c>
      <c r="G415" s="770" t="s">
        <v>2526</v>
      </c>
      <c r="H415" s="770" t="s">
        <v>29</v>
      </c>
      <c r="I415" s="770" t="s">
        <v>2527</v>
      </c>
      <c r="J415" s="770">
        <v>43703.0</v>
      </c>
      <c r="K415" s="773" t="s">
        <v>4179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3250</v>
      </c>
      <c r="C416" s="776" t="s">
        <v>2523</v>
      </c>
      <c r="D416" s="760" t="s">
        <v>6317</v>
      </c>
      <c r="E416" s="772">
        <v>399197.6</v>
      </c>
      <c r="F416" s="760" t="s">
        <v>1698</v>
      </c>
      <c r="G416" s="770" t="s">
        <v>18</v>
      </c>
      <c r="H416" s="770" t="s">
        <v>175</v>
      </c>
      <c r="I416" s="770" t="s">
        <v>176</v>
      </c>
      <c r="J416" s="770">
        <v>44322.0</v>
      </c>
      <c r="K416" s="773" t="s">
        <v>3801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3002</v>
      </c>
      <c r="C417" s="776" t="s">
        <v>2523</v>
      </c>
      <c r="D417" s="760" t="s">
        <v>6317</v>
      </c>
      <c r="E417" s="772">
        <v>45000.0</v>
      </c>
      <c r="F417" s="760" t="s">
        <v>3001</v>
      </c>
      <c r="G417" s="770" t="s">
        <v>18</v>
      </c>
      <c r="H417" s="770" t="s">
        <v>175</v>
      </c>
      <c r="I417" s="770" t="s">
        <v>176</v>
      </c>
      <c r="J417" s="770">
        <v>44313.0</v>
      </c>
      <c r="K417" s="773" t="s">
        <v>3801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3024</v>
      </c>
      <c r="C418" s="776" t="s">
        <v>2523</v>
      </c>
      <c r="D418" s="760" t="s">
        <v>6317</v>
      </c>
      <c r="E418" s="772">
        <v>40000.0</v>
      </c>
      <c r="F418" s="760" t="s">
        <v>1230</v>
      </c>
      <c r="G418" s="770" t="s">
        <v>18</v>
      </c>
      <c r="H418" s="770" t="s">
        <v>175</v>
      </c>
      <c r="I418" s="770" t="s">
        <v>176</v>
      </c>
      <c r="J418" s="770">
        <v>44280.0</v>
      </c>
      <c r="K418" s="773" t="s">
        <v>3807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2878</v>
      </c>
      <c r="C419" s="776" t="s">
        <v>2523</v>
      </c>
      <c r="D419" s="760" t="s">
        <v>6317</v>
      </c>
      <c r="E419" s="772">
        <v>10000.0</v>
      </c>
      <c r="F419" s="760" t="s">
        <v>2877</v>
      </c>
      <c r="G419" s="770" t="s">
        <v>18</v>
      </c>
      <c r="H419" s="770" t="s">
        <v>175</v>
      </c>
      <c r="I419" s="770" t="s">
        <v>197</v>
      </c>
      <c r="J419" s="770">
        <v>44298.0</v>
      </c>
      <c r="K419" s="773" t="s">
        <v>3801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3385</v>
      </c>
      <c r="C420" s="776" t="s">
        <v>2523</v>
      </c>
      <c r="D420" s="760" t="s">
        <v>6317</v>
      </c>
      <c r="E420" s="772">
        <v>62000.0</v>
      </c>
      <c r="F420" s="760" t="s">
        <v>3384</v>
      </c>
      <c r="G420" s="770" t="s">
        <v>2526</v>
      </c>
      <c r="H420" s="770" t="s">
        <v>29</v>
      </c>
      <c r="I420" s="770" t="s">
        <v>2527</v>
      </c>
      <c r="J420" s="770">
        <v>43894.0</v>
      </c>
      <c r="K420" s="773" t="s">
        <v>3809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6374</v>
      </c>
      <c r="C421" s="776" t="s">
        <v>3793</v>
      </c>
      <c r="D421" s="760" t="s">
        <v>6317</v>
      </c>
      <c r="E421" s="772">
        <v>10000.0</v>
      </c>
      <c r="F421" s="760" t="s">
        <v>4443</v>
      </c>
      <c r="G421" s="760" t="s">
        <v>56</v>
      </c>
      <c r="H421" s="760" t="s">
        <v>29</v>
      </c>
      <c r="I421" s="760" t="s">
        <v>182</v>
      </c>
      <c r="J421" s="770">
        <v>44102.0</v>
      </c>
      <c r="K421" s="777" t="s">
        <v>3801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6375</v>
      </c>
      <c r="C422" s="760" t="s">
        <v>3793</v>
      </c>
      <c r="D422" s="760" t="s">
        <v>6316</v>
      </c>
      <c r="E422" s="772">
        <v>0.0</v>
      </c>
      <c r="F422" s="760" t="s">
        <v>4288</v>
      </c>
      <c r="G422" s="760" t="s">
        <v>18</v>
      </c>
      <c r="H422" s="760" t="s">
        <v>29</v>
      </c>
      <c r="I422" s="760" t="s">
        <v>4289</v>
      </c>
      <c r="J422" s="770">
        <v>44260.0</v>
      </c>
      <c r="K422" s="777" t="s">
        <v>3813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6376</v>
      </c>
      <c r="C423" s="760" t="s">
        <v>3793</v>
      </c>
      <c r="D423" s="760" t="s">
        <v>6316</v>
      </c>
      <c r="E423" s="772">
        <v>0.0</v>
      </c>
      <c r="F423" s="760" t="s">
        <v>4521</v>
      </c>
      <c r="G423" s="760" t="s">
        <v>18</v>
      </c>
      <c r="H423" s="760" t="s">
        <v>29</v>
      </c>
      <c r="I423" s="760" t="s">
        <v>4289</v>
      </c>
      <c r="J423" s="770">
        <v>44166.0</v>
      </c>
      <c r="K423" s="777" t="s">
        <v>3801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6377</v>
      </c>
      <c r="C424" s="760" t="s">
        <v>3793</v>
      </c>
      <c r="D424" s="760" t="s">
        <v>6316</v>
      </c>
      <c r="E424" s="772">
        <v>0.0</v>
      </c>
      <c r="F424" s="760" t="s">
        <v>4905</v>
      </c>
      <c r="G424" s="760" t="s">
        <v>18</v>
      </c>
      <c r="H424" s="760" t="s">
        <v>29</v>
      </c>
      <c r="I424" s="760" t="s">
        <v>4289</v>
      </c>
      <c r="J424" s="770">
        <v>44291.0</v>
      </c>
      <c r="K424" s="777" t="s">
        <v>3813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6378</v>
      </c>
      <c r="C425" s="760" t="s">
        <v>3793</v>
      </c>
      <c r="D425" s="760" t="s">
        <v>6316</v>
      </c>
      <c r="E425" s="772">
        <v>0.0</v>
      </c>
      <c r="F425" s="760" t="s">
        <v>5351</v>
      </c>
      <c r="G425" s="760" t="s">
        <v>18</v>
      </c>
      <c r="H425" s="760" t="s">
        <v>29</v>
      </c>
      <c r="I425" s="760" t="s">
        <v>4289</v>
      </c>
      <c r="J425" s="770">
        <v>44166.0</v>
      </c>
      <c r="K425" s="777" t="s">
        <v>3801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2705</v>
      </c>
      <c r="C426" s="776" t="s">
        <v>2523</v>
      </c>
      <c r="D426" s="760" t="s">
        <v>6317</v>
      </c>
      <c r="E426" s="772">
        <v>20000.0</v>
      </c>
      <c r="F426" s="760" t="s">
        <v>461</v>
      </c>
      <c r="G426" s="770" t="s">
        <v>18</v>
      </c>
      <c r="H426" s="770" t="s">
        <v>175</v>
      </c>
      <c r="I426" s="770" t="s">
        <v>176</v>
      </c>
      <c r="J426" s="770">
        <v>44358.0</v>
      </c>
      <c r="K426" s="773" t="s">
        <v>3801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6379</v>
      </c>
      <c r="C427" s="776" t="s">
        <v>3793</v>
      </c>
      <c r="D427" s="760" t="s">
        <v>6317</v>
      </c>
      <c r="E427" s="772">
        <v>50000.0</v>
      </c>
      <c r="F427" s="760" t="s">
        <v>4796</v>
      </c>
      <c r="G427" s="760" t="s">
        <v>56</v>
      </c>
      <c r="H427" s="760" t="s">
        <v>29</v>
      </c>
      <c r="I427" s="760" t="s">
        <v>4057</v>
      </c>
      <c r="J427" s="770">
        <v>44183.0</v>
      </c>
      <c r="K427" s="777" t="s">
        <v>3801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2882</v>
      </c>
      <c r="C428" s="776" t="s">
        <v>2523</v>
      </c>
      <c r="D428" s="760" t="s">
        <v>6317</v>
      </c>
      <c r="E428" s="772">
        <v>13000.0</v>
      </c>
      <c r="F428" s="760" t="s">
        <v>2881</v>
      </c>
      <c r="G428" s="770" t="s">
        <v>18</v>
      </c>
      <c r="H428" s="770" t="s">
        <v>175</v>
      </c>
      <c r="I428" s="770" t="s">
        <v>176</v>
      </c>
      <c r="J428" s="770">
        <v>44322.0</v>
      </c>
      <c r="K428" s="773" t="s">
        <v>3801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2823</v>
      </c>
      <c r="C429" s="776" t="s">
        <v>2523</v>
      </c>
      <c r="D429" s="760" t="s">
        <v>6317</v>
      </c>
      <c r="E429" s="772">
        <v>46000.0</v>
      </c>
      <c r="F429" s="760" t="s">
        <v>759</v>
      </c>
      <c r="G429" s="770" t="s">
        <v>18</v>
      </c>
      <c r="H429" s="770" t="s">
        <v>175</v>
      </c>
      <c r="I429" s="770" t="s">
        <v>176</v>
      </c>
      <c r="J429" s="770">
        <v>44321.0</v>
      </c>
      <c r="K429" s="773" t="s">
        <v>3801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3192</v>
      </c>
      <c r="C430" s="776" t="s">
        <v>2523</v>
      </c>
      <c r="D430" s="760" t="s">
        <v>6317</v>
      </c>
      <c r="E430" s="772">
        <v>60000.0</v>
      </c>
      <c r="F430" s="760" t="s">
        <v>3191</v>
      </c>
      <c r="G430" s="770" t="s">
        <v>18</v>
      </c>
      <c r="H430" s="770" t="s">
        <v>175</v>
      </c>
      <c r="I430" s="770" t="s">
        <v>197</v>
      </c>
      <c r="J430" s="770">
        <v>44322.0</v>
      </c>
      <c r="K430" s="773" t="s">
        <v>3801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6357</v>
      </c>
      <c r="C431" s="776" t="s">
        <v>3793</v>
      </c>
      <c r="D431" s="760" t="s">
        <v>6317</v>
      </c>
      <c r="E431" s="772">
        <v>100000.0</v>
      </c>
      <c r="F431" s="760" t="s">
        <v>5315</v>
      </c>
      <c r="G431" s="760" t="s">
        <v>56</v>
      </c>
      <c r="H431" s="760" t="s">
        <v>29</v>
      </c>
      <c r="I431" s="760" t="s">
        <v>4048</v>
      </c>
      <c r="J431" s="770">
        <v>44203.0</v>
      </c>
      <c r="K431" s="777" t="s">
        <v>3801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2958</v>
      </c>
      <c r="C432" s="776" t="s">
        <v>2523</v>
      </c>
      <c r="D432" s="760" t="s">
        <v>6317</v>
      </c>
      <c r="E432" s="772">
        <v>50000.0</v>
      </c>
      <c r="F432" s="760" t="s">
        <v>2957</v>
      </c>
      <c r="G432" s="770" t="s">
        <v>2526</v>
      </c>
      <c r="H432" s="770" t="s">
        <v>29</v>
      </c>
      <c r="I432" s="770" t="s">
        <v>2527</v>
      </c>
      <c r="J432" s="770">
        <v>43703.0</v>
      </c>
      <c r="K432" s="773" t="s">
        <v>4179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3192</v>
      </c>
      <c r="C433" s="776" t="s">
        <v>2523</v>
      </c>
      <c r="D433" s="760" t="s">
        <v>6317</v>
      </c>
      <c r="E433" s="772">
        <v>8000.0</v>
      </c>
      <c r="F433" s="760" t="s">
        <v>3191</v>
      </c>
      <c r="G433" s="770" t="s">
        <v>18</v>
      </c>
      <c r="H433" s="770" t="s">
        <v>175</v>
      </c>
      <c r="I433" s="770" t="s">
        <v>197</v>
      </c>
      <c r="J433" s="770">
        <v>44322.0</v>
      </c>
      <c r="K433" s="773" t="s">
        <v>3801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6380</v>
      </c>
      <c r="C434" s="760" t="s">
        <v>3793</v>
      </c>
      <c r="D434" s="760" t="s">
        <v>6316</v>
      </c>
      <c r="E434" s="772">
        <v>0.0</v>
      </c>
      <c r="F434" s="760" t="s">
        <v>5019</v>
      </c>
      <c r="G434" s="760" t="s">
        <v>18</v>
      </c>
      <c r="H434" s="760" t="s">
        <v>29</v>
      </c>
      <c r="I434" s="760" t="s">
        <v>6381</v>
      </c>
      <c r="J434" s="770">
        <v>44384.0</v>
      </c>
      <c r="K434" s="777" t="s">
        <v>3809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2545</v>
      </c>
      <c r="C435" s="776" t="s">
        <v>2523</v>
      </c>
      <c r="D435" s="760" t="s">
        <v>6317</v>
      </c>
      <c r="E435" s="772">
        <v>10000.0</v>
      </c>
      <c r="F435" s="760" t="s">
        <v>2544</v>
      </c>
      <c r="G435" s="770" t="s">
        <v>18</v>
      </c>
      <c r="H435" s="770" t="s">
        <v>175</v>
      </c>
      <c r="I435" s="770" t="s">
        <v>197</v>
      </c>
      <c r="J435" s="770">
        <v>44321.0</v>
      </c>
      <c r="K435" s="773" t="s">
        <v>3809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3632</v>
      </c>
      <c r="C436" s="776" t="s">
        <v>3608</v>
      </c>
      <c r="D436" s="760" t="s">
        <v>6317</v>
      </c>
      <c r="E436" s="772">
        <v>47000.0</v>
      </c>
      <c r="F436" s="760" t="s">
        <v>3631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3801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6371</v>
      </c>
      <c r="C437" s="776" t="s">
        <v>3793</v>
      </c>
      <c r="D437" s="760" t="s">
        <v>6317</v>
      </c>
      <c r="E437" s="772">
        <v>156000.0</v>
      </c>
      <c r="F437" s="798" t="s">
        <v>1045</v>
      </c>
      <c r="G437" s="760" t="s">
        <v>56</v>
      </c>
      <c r="H437" s="760" t="s">
        <v>29</v>
      </c>
      <c r="I437" s="760" t="s">
        <v>4095</v>
      </c>
      <c r="J437" s="793">
        <v>44145.0</v>
      </c>
      <c r="K437" s="777" t="s">
        <v>3797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3278</v>
      </c>
      <c r="C438" s="776" t="s">
        <v>2523</v>
      </c>
      <c r="D438" s="760" t="s">
        <v>6317</v>
      </c>
      <c r="E438" s="772">
        <v>20000.0</v>
      </c>
      <c r="F438" s="760" t="s">
        <v>3277</v>
      </c>
      <c r="G438" s="770" t="s">
        <v>18</v>
      </c>
      <c r="H438" s="770" t="s">
        <v>175</v>
      </c>
      <c r="I438" s="770" t="s">
        <v>176</v>
      </c>
      <c r="J438" s="770">
        <v>44319.0</v>
      </c>
      <c r="K438" s="773" t="s">
        <v>3801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3239</v>
      </c>
      <c r="C439" s="776" t="s">
        <v>2523</v>
      </c>
      <c r="D439" s="760" t="s">
        <v>6317</v>
      </c>
      <c r="E439" s="772">
        <v>5000.0</v>
      </c>
      <c r="F439" s="760" t="s">
        <v>3238</v>
      </c>
      <c r="G439" s="770" t="s">
        <v>18</v>
      </c>
      <c r="H439" s="770" t="s">
        <v>175</v>
      </c>
      <c r="I439" s="770" t="s">
        <v>197</v>
      </c>
      <c r="J439" s="770">
        <v>44321.0</v>
      </c>
      <c r="K439" s="773" t="s">
        <v>3807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3454</v>
      </c>
      <c r="C440" s="776" t="s">
        <v>2523</v>
      </c>
      <c r="D440" s="760" t="s">
        <v>6317</v>
      </c>
      <c r="E440" s="772">
        <v>45000.0</v>
      </c>
      <c r="F440" s="760" t="s">
        <v>2152</v>
      </c>
      <c r="G440" s="770" t="s">
        <v>18</v>
      </c>
      <c r="H440" s="770" t="s">
        <v>175</v>
      </c>
      <c r="I440" s="770" t="s">
        <v>176</v>
      </c>
      <c r="J440" s="770">
        <v>44280.0</v>
      </c>
      <c r="K440" s="773" t="s">
        <v>3797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6382</v>
      </c>
      <c r="C441" s="760" t="s">
        <v>3793</v>
      </c>
      <c r="D441" s="760" t="s">
        <v>6316</v>
      </c>
      <c r="E441" s="772">
        <v>0.0</v>
      </c>
      <c r="F441" s="760" t="s">
        <v>5055</v>
      </c>
      <c r="G441" s="760" t="s">
        <v>18</v>
      </c>
      <c r="H441" s="760" t="s">
        <v>29</v>
      </c>
      <c r="I441" s="760" t="s">
        <v>3800</v>
      </c>
      <c r="J441" s="770">
        <v>44166.0</v>
      </c>
      <c r="K441" s="777" t="s">
        <v>3801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3067</v>
      </c>
      <c r="C442" s="776" t="s">
        <v>2523</v>
      </c>
      <c r="D442" s="760" t="s">
        <v>6317</v>
      </c>
      <c r="E442" s="772">
        <v>6000.0</v>
      </c>
      <c r="F442" s="760" t="s">
        <v>3066</v>
      </c>
      <c r="G442" s="770" t="s">
        <v>18</v>
      </c>
      <c r="H442" s="770" t="s">
        <v>175</v>
      </c>
      <c r="I442" s="770" t="s">
        <v>176</v>
      </c>
      <c r="J442" s="770">
        <v>44295.0</v>
      </c>
      <c r="K442" s="773" t="s">
        <v>3807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2711</v>
      </c>
      <c r="C443" s="776" t="s">
        <v>2523</v>
      </c>
      <c r="D443" s="760" t="s">
        <v>6317</v>
      </c>
      <c r="E443" s="772">
        <v>4000.0</v>
      </c>
      <c r="F443" s="760" t="s">
        <v>2710</v>
      </c>
      <c r="G443" s="770" t="s">
        <v>18</v>
      </c>
      <c r="H443" s="770" t="s">
        <v>175</v>
      </c>
      <c r="I443" s="770" t="s">
        <v>2611</v>
      </c>
      <c r="J443" s="770">
        <v>44260.0</v>
      </c>
      <c r="K443" s="773" t="s">
        <v>3801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3028</v>
      </c>
      <c r="C444" s="760" t="s">
        <v>2523</v>
      </c>
      <c r="D444" s="760" t="s">
        <v>6316</v>
      </c>
      <c r="E444" s="772">
        <v>156601.32</v>
      </c>
      <c r="F444" s="760" t="s">
        <v>3027</v>
      </c>
      <c r="G444" s="770" t="s">
        <v>18</v>
      </c>
      <c r="H444" s="770" t="s">
        <v>175</v>
      </c>
      <c r="I444" s="770" t="s">
        <v>197</v>
      </c>
      <c r="J444" s="770">
        <v>44280.0</v>
      </c>
      <c r="K444" s="773" t="s">
        <v>3801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2711</v>
      </c>
      <c r="C445" s="776" t="s">
        <v>2523</v>
      </c>
      <c r="D445" s="760" t="s">
        <v>6317</v>
      </c>
      <c r="E445" s="772">
        <v>107481.43</v>
      </c>
      <c r="F445" s="760" t="s">
        <v>2710</v>
      </c>
      <c r="G445" s="770" t="s">
        <v>18</v>
      </c>
      <c r="H445" s="770" t="s">
        <v>175</v>
      </c>
      <c r="I445" s="770" t="s">
        <v>2611</v>
      </c>
      <c r="J445" s="770">
        <v>44260.0</v>
      </c>
      <c r="K445" s="773" t="s">
        <v>3801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3028</v>
      </c>
      <c r="C446" s="776" t="s">
        <v>2523</v>
      </c>
      <c r="D446" s="760" t="s">
        <v>6317</v>
      </c>
      <c r="E446" s="772">
        <v>10000.0</v>
      </c>
      <c r="F446" s="760" t="s">
        <v>3027</v>
      </c>
      <c r="G446" s="770" t="s">
        <v>18</v>
      </c>
      <c r="H446" s="770" t="s">
        <v>175</v>
      </c>
      <c r="I446" s="770" t="s">
        <v>197</v>
      </c>
      <c r="J446" s="770">
        <v>44280.0</v>
      </c>
      <c r="K446" s="773" t="s">
        <v>3801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3132</v>
      </c>
      <c r="C447" s="776" t="s">
        <v>2523</v>
      </c>
      <c r="D447" s="760" t="s">
        <v>6317</v>
      </c>
      <c r="E447" s="772">
        <v>20000.0</v>
      </c>
      <c r="F447" s="760" t="s">
        <v>3131</v>
      </c>
      <c r="G447" s="770" t="s">
        <v>18</v>
      </c>
      <c r="H447" s="770" t="s">
        <v>175</v>
      </c>
      <c r="I447" s="770" t="s">
        <v>176</v>
      </c>
      <c r="J447" s="770">
        <v>44263.0</v>
      </c>
      <c r="K447" s="773" t="s">
        <v>3797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2958</v>
      </c>
      <c r="C448" s="776" t="s">
        <v>2523</v>
      </c>
      <c r="D448" s="760" t="s">
        <v>6317</v>
      </c>
      <c r="E448" s="772">
        <v>50000.0</v>
      </c>
      <c r="F448" s="760" t="s">
        <v>2957</v>
      </c>
      <c r="G448" s="770" t="s">
        <v>2526</v>
      </c>
      <c r="H448" s="770" t="s">
        <v>29</v>
      </c>
      <c r="I448" s="770" t="s">
        <v>2527</v>
      </c>
      <c r="J448" s="770">
        <v>43703.0</v>
      </c>
      <c r="K448" s="773" t="s">
        <v>4179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6383</v>
      </c>
      <c r="C449" s="760" t="s">
        <v>3793</v>
      </c>
      <c r="D449" s="760" t="s">
        <v>6316</v>
      </c>
      <c r="E449" s="772">
        <v>0.0</v>
      </c>
      <c r="F449" s="760" t="s">
        <v>3832</v>
      </c>
      <c r="G449" s="760" t="s">
        <v>56</v>
      </c>
      <c r="H449" s="760" t="s">
        <v>29</v>
      </c>
      <c r="I449" s="760" t="s">
        <v>3636</v>
      </c>
      <c r="J449" s="770">
        <v>44085.0</v>
      </c>
      <c r="K449" s="777" t="s">
        <v>3809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3222</v>
      </c>
      <c r="C450" s="776" t="s">
        <v>2523</v>
      </c>
      <c r="D450" s="760" t="s">
        <v>6317</v>
      </c>
      <c r="E450" s="772">
        <v>10000.0</v>
      </c>
      <c r="F450" s="760" t="s">
        <v>3221</v>
      </c>
      <c r="G450" s="770" t="s">
        <v>2526</v>
      </c>
      <c r="H450" s="770" t="s">
        <v>29</v>
      </c>
      <c r="I450" s="770" t="s">
        <v>2527</v>
      </c>
      <c r="J450" s="770">
        <v>43564.0</v>
      </c>
      <c r="K450" s="773" t="s">
        <v>3813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3192</v>
      </c>
      <c r="C451" s="776" t="s">
        <v>2523</v>
      </c>
      <c r="D451" s="760" t="s">
        <v>6317</v>
      </c>
      <c r="E451" s="772">
        <v>30000.0</v>
      </c>
      <c r="F451" s="760" t="s">
        <v>3191</v>
      </c>
      <c r="G451" s="770" t="s">
        <v>18</v>
      </c>
      <c r="H451" s="770" t="s">
        <v>175</v>
      </c>
      <c r="I451" s="770" t="s">
        <v>197</v>
      </c>
      <c r="J451" s="770">
        <v>44322.0</v>
      </c>
      <c r="K451" s="773" t="s">
        <v>3801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3385</v>
      </c>
      <c r="C452" s="776" t="s">
        <v>2523</v>
      </c>
      <c r="D452" s="760" t="s">
        <v>6317</v>
      </c>
      <c r="E452" s="772">
        <v>300000.0</v>
      </c>
      <c r="F452" s="760" t="s">
        <v>3384</v>
      </c>
      <c r="G452" s="770" t="s">
        <v>2526</v>
      </c>
      <c r="H452" s="770" t="s">
        <v>29</v>
      </c>
      <c r="I452" s="770" t="s">
        <v>2527</v>
      </c>
      <c r="J452" s="770">
        <v>43894.0</v>
      </c>
      <c r="K452" s="773" t="s">
        <v>3809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3067</v>
      </c>
      <c r="C453" s="776" t="s">
        <v>2523</v>
      </c>
      <c r="D453" s="760" t="s">
        <v>6317</v>
      </c>
      <c r="E453" s="772">
        <v>10000.0</v>
      </c>
      <c r="F453" s="760" t="s">
        <v>3066</v>
      </c>
      <c r="G453" s="770" t="s">
        <v>18</v>
      </c>
      <c r="H453" s="770" t="s">
        <v>175</v>
      </c>
      <c r="I453" s="770" t="s">
        <v>176</v>
      </c>
      <c r="J453" s="770">
        <v>44295.0</v>
      </c>
      <c r="K453" s="773" t="s">
        <v>3807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3192</v>
      </c>
      <c r="C454" s="776" t="s">
        <v>2523</v>
      </c>
      <c r="D454" s="760" t="s">
        <v>6317</v>
      </c>
      <c r="E454" s="772">
        <v>468601.48</v>
      </c>
      <c r="F454" s="760" t="s">
        <v>3191</v>
      </c>
      <c r="G454" s="770" t="s">
        <v>18</v>
      </c>
      <c r="H454" s="770" t="s">
        <v>175</v>
      </c>
      <c r="I454" s="770" t="s">
        <v>197</v>
      </c>
      <c r="J454" s="770">
        <v>44322.0</v>
      </c>
      <c r="K454" s="773" t="s">
        <v>3801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3250</v>
      </c>
      <c r="C455" s="776" t="s">
        <v>2523</v>
      </c>
      <c r="D455" s="760" t="s">
        <v>6317</v>
      </c>
      <c r="E455" s="779">
        <v>2200.0</v>
      </c>
      <c r="F455" s="760" t="s">
        <v>1698</v>
      </c>
      <c r="G455" s="770" t="s">
        <v>18</v>
      </c>
      <c r="H455" s="770" t="s">
        <v>175</v>
      </c>
      <c r="I455" s="770" t="s">
        <v>176</v>
      </c>
      <c r="J455" s="770">
        <v>44322.0</v>
      </c>
      <c r="K455" s="773" t="s">
        <v>3801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3192</v>
      </c>
      <c r="C456" s="776" t="s">
        <v>2523</v>
      </c>
      <c r="D456" s="760" t="s">
        <v>6317</v>
      </c>
      <c r="E456" s="772">
        <v>20000.0</v>
      </c>
      <c r="F456" s="760" t="s">
        <v>3191</v>
      </c>
      <c r="G456" s="770" t="s">
        <v>18</v>
      </c>
      <c r="H456" s="770" t="s">
        <v>175</v>
      </c>
      <c r="I456" s="770" t="s">
        <v>197</v>
      </c>
      <c r="J456" s="770">
        <v>44322.0</v>
      </c>
      <c r="K456" s="773" t="s">
        <v>3801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2971</v>
      </c>
      <c r="C457" s="776" t="s">
        <v>2523</v>
      </c>
      <c r="D457" s="760" t="s">
        <v>6317</v>
      </c>
      <c r="E457" s="772">
        <v>15000.0</v>
      </c>
      <c r="F457" s="760" t="s">
        <v>2970</v>
      </c>
      <c r="G457" s="770" t="s">
        <v>2526</v>
      </c>
      <c r="H457" s="770" t="s">
        <v>29</v>
      </c>
      <c r="I457" s="770" t="s">
        <v>2539</v>
      </c>
      <c r="J457" s="770">
        <v>43752.0</v>
      </c>
      <c r="K457" s="773" t="s">
        <v>3801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2545</v>
      </c>
      <c r="C458" s="776" t="s">
        <v>2523</v>
      </c>
      <c r="D458" s="760" t="s">
        <v>6317</v>
      </c>
      <c r="E458" s="772">
        <v>30000.0</v>
      </c>
      <c r="F458" s="760" t="s">
        <v>2544</v>
      </c>
      <c r="G458" s="770" t="s">
        <v>18</v>
      </c>
      <c r="H458" s="770" t="s">
        <v>175</v>
      </c>
      <c r="I458" s="770" t="s">
        <v>197</v>
      </c>
      <c r="J458" s="770">
        <v>44321.0</v>
      </c>
      <c r="K458" s="773" t="s">
        <v>3809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2920</v>
      </c>
      <c r="C459" s="776" t="s">
        <v>2523</v>
      </c>
      <c r="D459" s="760" t="s">
        <v>6317</v>
      </c>
      <c r="E459" s="772">
        <v>40000.0</v>
      </c>
      <c r="F459" s="760" t="s">
        <v>2919</v>
      </c>
      <c r="G459" s="770" t="s">
        <v>18</v>
      </c>
      <c r="H459" s="770" t="s">
        <v>175</v>
      </c>
      <c r="I459" s="770" t="s">
        <v>176</v>
      </c>
      <c r="J459" s="770">
        <v>44272.0</v>
      </c>
      <c r="K459" s="773" t="s">
        <v>6338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6384</v>
      </c>
      <c r="C460" s="760" t="s">
        <v>3793</v>
      </c>
      <c r="D460" s="760" t="s">
        <v>6316</v>
      </c>
      <c r="E460" s="772">
        <v>0.0</v>
      </c>
      <c r="F460" s="760" t="s">
        <v>4400</v>
      </c>
      <c r="G460" s="760" t="s">
        <v>18</v>
      </c>
      <c r="H460" s="760" t="s">
        <v>19</v>
      </c>
      <c r="I460" s="760" t="s">
        <v>257</v>
      </c>
      <c r="J460" s="770"/>
      <c r="K460" s="777" t="s">
        <v>3801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3417</v>
      </c>
      <c r="C461" s="776" t="s">
        <v>2523</v>
      </c>
      <c r="D461" s="760" t="s">
        <v>6317</v>
      </c>
      <c r="E461" s="772">
        <v>100000.0</v>
      </c>
      <c r="F461" s="760" t="s">
        <v>3416</v>
      </c>
      <c r="G461" s="770" t="s">
        <v>18</v>
      </c>
      <c r="H461" s="770" t="s">
        <v>175</v>
      </c>
      <c r="I461" s="770" t="s">
        <v>197</v>
      </c>
      <c r="J461" s="770">
        <v>44319.0</v>
      </c>
      <c r="K461" s="773" t="s">
        <v>3801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2941</v>
      </c>
      <c r="C462" s="776" t="s">
        <v>2523</v>
      </c>
      <c r="D462" s="760" t="s">
        <v>2534</v>
      </c>
      <c r="E462" s="772">
        <v>15000.0</v>
      </c>
      <c r="F462" s="760" t="s">
        <v>2940</v>
      </c>
      <c r="G462" s="770" t="s">
        <v>2526</v>
      </c>
      <c r="H462" s="770" t="s">
        <v>29</v>
      </c>
      <c r="I462" s="770" t="s">
        <v>2527</v>
      </c>
      <c r="J462" s="770">
        <v>43859.0</v>
      </c>
      <c r="K462" s="773" t="s">
        <v>3809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6385</v>
      </c>
      <c r="C463" s="776" t="s">
        <v>3793</v>
      </c>
      <c r="D463" s="760" t="s">
        <v>6317</v>
      </c>
      <c r="E463" s="772">
        <v>3440319.83</v>
      </c>
      <c r="F463" s="760" t="s">
        <v>4339</v>
      </c>
      <c r="G463" s="760" t="s">
        <v>18</v>
      </c>
      <c r="H463" s="760" t="s">
        <v>29</v>
      </c>
      <c r="I463" s="760" t="s">
        <v>3683</v>
      </c>
      <c r="J463" s="770"/>
      <c r="K463" s="777" t="s">
        <v>3813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3192</v>
      </c>
      <c r="C464" s="776" t="s">
        <v>2523</v>
      </c>
      <c r="D464" s="760" t="s">
        <v>6317</v>
      </c>
      <c r="E464" s="772">
        <v>10000.0</v>
      </c>
      <c r="F464" s="760" t="s">
        <v>3191</v>
      </c>
      <c r="G464" s="770" t="s">
        <v>18</v>
      </c>
      <c r="H464" s="770" t="s">
        <v>175</v>
      </c>
      <c r="I464" s="770" t="s">
        <v>197</v>
      </c>
      <c r="J464" s="770">
        <v>44322.0</v>
      </c>
      <c r="K464" s="773" t="s">
        <v>3801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6355</v>
      </c>
      <c r="C465" s="776" t="s">
        <v>3793</v>
      </c>
      <c r="D465" s="760" t="s">
        <v>6317</v>
      </c>
      <c r="E465" s="772">
        <v>155000.0</v>
      </c>
      <c r="F465" s="760" t="s">
        <v>5071</v>
      </c>
      <c r="G465" s="749" t="s">
        <v>56</v>
      </c>
      <c r="H465" s="760" t="s">
        <v>29</v>
      </c>
      <c r="I465" s="749" t="s">
        <v>4459</v>
      </c>
      <c r="J465" s="793">
        <v>44180.0</v>
      </c>
      <c r="K465" s="777" t="s">
        <v>3801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6386</v>
      </c>
      <c r="C466" s="801" t="s">
        <v>3793</v>
      </c>
      <c r="D466" s="802" t="s">
        <v>6317</v>
      </c>
      <c r="E466" s="803">
        <v>5000.0</v>
      </c>
      <c r="F466" s="802" t="s">
        <v>598</v>
      </c>
      <c r="G466" s="802" t="s">
        <v>18</v>
      </c>
      <c r="H466" s="802" t="s">
        <v>19</v>
      </c>
      <c r="I466" s="802" t="s">
        <v>257</v>
      </c>
      <c r="J466" s="804">
        <v>44407.0</v>
      </c>
      <c r="K466" s="805" t="s">
        <v>3797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6369</v>
      </c>
      <c r="C467" s="760" t="s">
        <v>3793</v>
      </c>
      <c r="D467" s="760" t="s">
        <v>6316</v>
      </c>
      <c r="E467" s="772">
        <v>0.0</v>
      </c>
      <c r="F467" s="760" t="s">
        <v>4939</v>
      </c>
      <c r="G467" s="760" t="s">
        <v>56</v>
      </c>
      <c r="H467" s="760" t="s">
        <v>29</v>
      </c>
      <c r="I467" s="760" t="s">
        <v>3636</v>
      </c>
      <c r="J467" s="770">
        <v>44090.0</v>
      </c>
      <c r="K467" s="777" t="s">
        <v>3809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2643</v>
      </c>
      <c r="C468" s="776" t="s">
        <v>2523</v>
      </c>
      <c r="D468" s="760" t="s">
        <v>6317</v>
      </c>
      <c r="E468" s="772">
        <v>150000.0</v>
      </c>
      <c r="F468" s="760" t="s">
        <v>2642</v>
      </c>
      <c r="G468" s="770" t="s">
        <v>18</v>
      </c>
      <c r="H468" s="770" t="s">
        <v>175</v>
      </c>
      <c r="I468" s="770" t="s">
        <v>197</v>
      </c>
      <c r="J468" s="770">
        <v>44295.0</v>
      </c>
      <c r="K468" s="773" t="s">
        <v>3797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2823</v>
      </c>
      <c r="C469" s="776" t="s">
        <v>2523</v>
      </c>
      <c r="D469" s="760" t="s">
        <v>6317</v>
      </c>
      <c r="E469" s="772">
        <v>13000.0</v>
      </c>
      <c r="F469" s="760" t="s">
        <v>759</v>
      </c>
      <c r="G469" s="770" t="s">
        <v>18</v>
      </c>
      <c r="H469" s="770" t="s">
        <v>175</v>
      </c>
      <c r="I469" s="770" t="s">
        <v>176</v>
      </c>
      <c r="J469" s="770">
        <v>44321.0</v>
      </c>
      <c r="K469" s="773" t="s">
        <v>3801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6387</v>
      </c>
      <c r="C470" s="776" t="s">
        <v>3793</v>
      </c>
      <c r="D470" s="760" t="s">
        <v>6317</v>
      </c>
      <c r="E470" s="772">
        <v>199844.32</v>
      </c>
      <c r="F470" s="760" t="s">
        <v>4377</v>
      </c>
      <c r="G470" s="760" t="s">
        <v>56</v>
      </c>
      <c r="H470" s="760" t="s">
        <v>29</v>
      </c>
      <c r="I470" s="760" t="s">
        <v>3636</v>
      </c>
      <c r="J470" s="770">
        <v>44228.0</v>
      </c>
      <c r="K470" s="777" t="s">
        <v>3797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3192</v>
      </c>
      <c r="C471" s="776" t="s">
        <v>2523</v>
      </c>
      <c r="D471" s="760" t="s">
        <v>6317</v>
      </c>
      <c r="E471" s="772">
        <v>10000.0</v>
      </c>
      <c r="F471" s="760" t="s">
        <v>3191</v>
      </c>
      <c r="G471" s="770" t="s">
        <v>18</v>
      </c>
      <c r="H471" s="770" t="s">
        <v>175</v>
      </c>
      <c r="I471" s="770" t="s">
        <v>197</v>
      </c>
      <c r="J471" s="770">
        <v>44322.0</v>
      </c>
      <c r="K471" s="773" t="s">
        <v>3801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2920</v>
      </c>
      <c r="C472" s="776" t="s">
        <v>2523</v>
      </c>
      <c r="D472" s="760" t="s">
        <v>2534</v>
      </c>
      <c r="E472" s="772">
        <v>30000.0</v>
      </c>
      <c r="F472" s="760" t="s">
        <v>2919</v>
      </c>
      <c r="G472" s="770" t="s">
        <v>18</v>
      </c>
      <c r="H472" s="770" t="s">
        <v>175</v>
      </c>
      <c r="I472" s="770" t="s">
        <v>176</v>
      </c>
      <c r="J472" s="770">
        <v>44272.0</v>
      </c>
      <c r="K472" s="773" t="s">
        <v>6338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6388</v>
      </c>
      <c r="C473" s="760" t="s">
        <v>3793</v>
      </c>
      <c r="D473" s="760" t="s">
        <v>6316</v>
      </c>
      <c r="E473" s="772">
        <v>0.0</v>
      </c>
      <c r="F473" s="760" t="s">
        <v>4028</v>
      </c>
      <c r="G473" s="760" t="s">
        <v>18</v>
      </c>
      <c r="H473" s="760" t="s">
        <v>29</v>
      </c>
      <c r="I473" s="760" t="s">
        <v>3800</v>
      </c>
      <c r="J473" s="770">
        <v>44141.0</v>
      </c>
      <c r="K473" s="777" t="s">
        <v>3801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2958</v>
      </c>
      <c r="C474" s="776" t="s">
        <v>2523</v>
      </c>
      <c r="D474" s="760" t="s">
        <v>6317</v>
      </c>
      <c r="E474" s="772">
        <v>6000.0</v>
      </c>
      <c r="F474" s="760" t="s">
        <v>2957</v>
      </c>
      <c r="G474" s="770" t="s">
        <v>2526</v>
      </c>
      <c r="H474" s="770" t="s">
        <v>29</v>
      </c>
      <c r="I474" s="770" t="s">
        <v>2527</v>
      </c>
      <c r="J474" s="770">
        <v>43703.0</v>
      </c>
      <c r="K474" s="773" t="s">
        <v>4179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6389</v>
      </c>
      <c r="C475" s="776" t="s">
        <v>3793</v>
      </c>
      <c r="D475" s="760" t="s">
        <v>6317</v>
      </c>
      <c r="E475" s="772">
        <v>20000.0</v>
      </c>
      <c r="F475" s="760" t="s">
        <v>4024</v>
      </c>
      <c r="G475" s="760" t="s">
        <v>2526</v>
      </c>
      <c r="H475" s="760" t="s">
        <v>29</v>
      </c>
      <c r="I475" s="760" t="s">
        <v>2526</v>
      </c>
      <c r="J475" s="770">
        <v>44235.0</v>
      </c>
      <c r="K475" s="777" t="s">
        <v>3801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3566</v>
      </c>
      <c r="C476" s="776" t="s">
        <v>2523</v>
      </c>
      <c r="D476" s="760" t="s">
        <v>6317</v>
      </c>
      <c r="E476" s="772">
        <v>16000.0</v>
      </c>
      <c r="F476" s="760" t="s">
        <v>3565</v>
      </c>
      <c r="G476" s="770" t="s">
        <v>2526</v>
      </c>
      <c r="H476" s="770" t="s">
        <v>29</v>
      </c>
      <c r="I476" s="770" t="s">
        <v>2527</v>
      </c>
      <c r="J476" s="770">
        <v>43567.0</v>
      </c>
      <c r="K476" s="773" t="s">
        <v>3801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6390</v>
      </c>
      <c r="C477" s="760" t="s">
        <v>3793</v>
      </c>
      <c r="D477" s="760" t="s">
        <v>6316</v>
      </c>
      <c r="E477" s="772">
        <v>0.0</v>
      </c>
      <c r="F477" s="760" t="s">
        <v>3965</v>
      </c>
      <c r="G477" s="760" t="s">
        <v>56</v>
      </c>
      <c r="H477" s="760" t="s">
        <v>29</v>
      </c>
      <c r="I477" s="760" t="s">
        <v>3966</v>
      </c>
      <c r="J477" s="770">
        <v>44120.0</v>
      </c>
      <c r="K477" s="777" t="s">
        <v>3801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2775</v>
      </c>
      <c r="C478" s="776" t="s">
        <v>2523</v>
      </c>
      <c r="D478" s="760" t="s">
        <v>6317</v>
      </c>
      <c r="E478" s="772">
        <v>500.0</v>
      </c>
      <c r="F478" s="760" t="s">
        <v>641</v>
      </c>
      <c r="G478" s="770" t="s">
        <v>18</v>
      </c>
      <c r="H478" s="770" t="s">
        <v>175</v>
      </c>
      <c r="I478" s="770" t="s">
        <v>176</v>
      </c>
      <c r="J478" s="770">
        <v>44280.0</v>
      </c>
      <c r="K478" s="773" t="s">
        <v>3801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6390</v>
      </c>
      <c r="C479" s="776" t="s">
        <v>3793</v>
      </c>
      <c r="D479" s="760" t="s">
        <v>2534</v>
      </c>
      <c r="E479" s="772">
        <v>200000.0</v>
      </c>
      <c r="F479" s="760" t="s">
        <v>3965</v>
      </c>
      <c r="G479" s="760" t="s">
        <v>56</v>
      </c>
      <c r="H479" s="760" t="s">
        <v>29</v>
      </c>
      <c r="I479" s="760" t="s">
        <v>3966</v>
      </c>
      <c r="J479" s="770">
        <v>44120.0</v>
      </c>
      <c r="K479" s="777" t="s">
        <v>3801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2830</v>
      </c>
      <c r="C480" s="776" t="s">
        <v>2523</v>
      </c>
      <c r="D480" s="760" t="s">
        <v>6317</v>
      </c>
      <c r="E480" s="772">
        <v>12000.0</v>
      </c>
      <c r="F480" s="760" t="s">
        <v>823</v>
      </c>
      <c r="G480" s="770" t="s">
        <v>18</v>
      </c>
      <c r="H480" s="770" t="s">
        <v>175</v>
      </c>
      <c r="I480" s="770" t="s">
        <v>197</v>
      </c>
      <c r="J480" s="770">
        <v>44328.0</v>
      </c>
      <c r="K480" s="773" t="s">
        <v>3797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6391</v>
      </c>
      <c r="C481" s="776" t="s">
        <v>3793</v>
      </c>
      <c r="D481" s="760" t="s">
        <v>6317</v>
      </c>
      <c r="E481" s="772">
        <v>30000.0</v>
      </c>
      <c r="F481" s="760" t="s">
        <v>4710</v>
      </c>
      <c r="G481" s="760" t="s">
        <v>56</v>
      </c>
      <c r="H481" s="760" t="s">
        <v>29</v>
      </c>
      <c r="I481" s="806" t="s">
        <v>4711</v>
      </c>
      <c r="J481" s="770">
        <v>44130.0</v>
      </c>
      <c r="K481" s="777" t="s">
        <v>3801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2958</v>
      </c>
      <c r="C482" s="776" t="s">
        <v>2523</v>
      </c>
      <c r="D482" s="760" t="s">
        <v>6317</v>
      </c>
      <c r="E482" s="772">
        <v>2000.0</v>
      </c>
      <c r="F482" s="760" t="s">
        <v>2957</v>
      </c>
      <c r="G482" s="770" t="s">
        <v>2526</v>
      </c>
      <c r="H482" s="770" t="s">
        <v>29</v>
      </c>
      <c r="I482" s="770" t="s">
        <v>2527</v>
      </c>
      <c r="J482" s="770">
        <v>43703.0</v>
      </c>
      <c r="K482" s="773" t="s">
        <v>4179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3067</v>
      </c>
      <c r="C483" s="776" t="s">
        <v>2523</v>
      </c>
      <c r="D483" s="760" t="s">
        <v>6317</v>
      </c>
      <c r="E483" s="772">
        <v>15000.0</v>
      </c>
      <c r="F483" s="760" t="s">
        <v>3066</v>
      </c>
      <c r="G483" s="770" t="s">
        <v>18</v>
      </c>
      <c r="H483" s="770" t="s">
        <v>175</v>
      </c>
      <c r="I483" s="770" t="s">
        <v>176</v>
      </c>
      <c r="J483" s="770">
        <v>44295.0</v>
      </c>
      <c r="K483" s="773" t="s">
        <v>3807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3035</v>
      </c>
      <c r="C484" s="776" t="s">
        <v>2523</v>
      </c>
      <c r="D484" s="760" t="s">
        <v>6317</v>
      </c>
      <c r="E484" s="772">
        <v>2000.0</v>
      </c>
      <c r="F484" s="760" t="s">
        <v>3034</v>
      </c>
      <c r="G484" s="770" t="s">
        <v>18</v>
      </c>
      <c r="H484" s="770" t="s">
        <v>175</v>
      </c>
      <c r="I484" s="770" t="s">
        <v>2611</v>
      </c>
      <c r="J484" s="770">
        <v>44266.0</v>
      </c>
      <c r="K484" s="773" t="s">
        <v>3809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2661</v>
      </c>
      <c r="C485" s="776" t="s">
        <v>2523</v>
      </c>
      <c r="D485" s="760" t="s">
        <v>6317</v>
      </c>
      <c r="E485" s="772">
        <v>1000000.0</v>
      </c>
      <c r="F485" s="760" t="s">
        <v>355</v>
      </c>
      <c r="G485" s="770" t="s">
        <v>18</v>
      </c>
      <c r="H485" s="770" t="s">
        <v>175</v>
      </c>
      <c r="I485" s="770" t="s">
        <v>176</v>
      </c>
      <c r="J485" s="770">
        <v>44263.0</v>
      </c>
      <c r="K485" s="773" t="s">
        <v>3801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6392</v>
      </c>
      <c r="C486" s="760" t="s">
        <v>3793</v>
      </c>
      <c r="D486" s="760" t="s">
        <v>6316</v>
      </c>
      <c r="E486" s="772">
        <v>0.0</v>
      </c>
      <c r="F486" s="760" t="s">
        <v>4786</v>
      </c>
      <c r="G486" s="760" t="s">
        <v>56</v>
      </c>
      <c r="H486" s="760" t="s">
        <v>29</v>
      </c>
      <c r="I486" s="760" t="s">
        <v>4057</v>
      </c>
      <c r="J486" s="770">
        <v>44775.0</v>
      </c>
      <c r="K486" s="777" t="s">
        <v>3813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2941</v>
      </c>
      <c r="C487" s="760" t="s">
        <v>2523</v>
      </c>
      <c r="D487" s="760" t="s">
        <v>6316</v>
      </c>
      <c r="E487" s="772">
        <v>467689.84</v>
      </c>
      <c r="F487" s="760" t="s">
        <v>2940</v>
      </c>
      <c r="G487" s="770" t="s">
        <v>2526</v>
      </c>
      <c r="H487" s="770" t="s">
        <v>29</v>
      </c>
      <c r="I487" s="770" t="s">
        <v>2527</v>
      </c>
      <c r="J487" s="770">
        <v>43859.0</v>
      </c>
      <c r="K487" s="773" t="s">
        <v>3809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6363</v>
      </c>
      <c r="C488" s="760" t="s">
        <v>3793</v>
      </c>
      <c r="D488" s="760" t="s">
        <v>6316</v>
      </c>
      <c r="E488" s="772">
        <v>0.0</v>
      </c>
      <c r="F488" s="760" t="s">
        <v>4013</v>
      </c>
      <c r="G488" s="760" t="s">
        <v>56</v>
      </c>
      <c r="H488" s="760" t="s">
        <v>29</v>
      </c>
      <c r="I488" s="760" t="s">
        <v>3636</v>
      </c>
      <c r="J488" s="770">
        <v>44228.0</v>
      </c>
      <c r="K488" s="777" t="s">
        <v>3797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6393</v>
      </c>
      <c r="C489" s="776" t="s">
        <v>3793</v>
      </c>
      <c r="D489" s="760" t="s">
        <v>6317</v>
      </c>
      <c r="E489" s="772">
        <v>387869.72</v>
      </c>
      <c r="F489" s="760" t="s">
        <v>6394</v>
      </c>
      <c r="G489" s="760" t="s">
        <v>2526</v>
      </c>
      <c r="H489" s="760" t="s">
        <v>29</v>
      </c>
      <c r="I489" s="760" t="s">
        <v>2526</v>
      </c>
      <c r="J489" s="770">
        <v>44195.0</v>
      </c>
      <c r="K489" s="777" t="s">
        <v>3809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6355</v>
      </c>
      <c r="C490" s="776" t="s">
        <v>3793</v>
      </c>
      <c r="D490" s="760" t="s">
        <v>6317</v>
      </c>
      <c r="E490" s="772">
        <v>169129.47</v>
      </c>
      <c r="F490" s="760" t="s">
        <v>5071</v>
      </c>
      <c r="G490" s="760" t="s">
        <v>56</v>
      </c>
      <c r="H490" s="760" t="s">
        <v>29</v>
      </c>
      <c r="I490" s="760" t="s">
        <v>4459</v>
      </c>
      <c r="J490" s="770">
        <v>44180.0</v>
      </c>
      <c r="K490" s="777" t="s">
        <v>3801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6395</v>
      </c>
      <c r="C491" s="776" t="s">
        <v>3793</v>
      </c>
      <c r="D491" s="760" t="s">
        <v>6317</v>
      </c>
      <c r="E491" s="772">
        <v>300000.0</v>
      </c>
      <c r="F491" s="760" t="s">
        <v>5333</v>
      </c>
      <c r="G491" s="760" t="s">
        <v>56</v>
      </c>
      <c r="H491" s="760" t="s">
        <v>29</v>
      </c>
      <c r="I491" s="760" t="s">
        <v>4438</v>
      </c>
      <c r="J491" s="770">
        <v>44397.0</v>
      </c>
      <c r="K491" s="777" t="s">
        <v>3809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3017</v>
      </c>
      <c r="C492" s="776" t="s">
        <v>2523</v>
      </c>
      <c r="D492" s="760" t="s">
        <v>6317</v>
      </c>
      <c r="E492" s="772">
        <v>15000.0</v>
      </c>
      <c r="F492" s="760" t="s">
        <v>3016</v>
      </c>
      <c r="G492" s="770" t="s">
        <v>2526</v>
      </c>
      <c r="H492" s="770" t="s">
        <v>29</v>
      </c>
      <c r="I492" s="770" t="s">
        <v>2527</v>
      </c>
      <c r="J492" s="770">
        <v>43605.0</v>
      </c>
      <c r="K492" s="773" t="s">
        <v>3809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3192</v>
      </c>
      <c r="C493" s="776" t="s">
        <v>2523</v>
      </c>
      <c r="D493" s="760" t="s">
        <v>6317</v>
      </c>
      <c r="E493" s="772">
        <v>36000.0</v>
      </c>
      <c r="F493" s="760" t="s">
        <v>3191</v>
      </c>
      <c r="G493" s="770" t="s">
        <v>18</v>
      </c>
      <c r="H493" s="770" t="s">
        <v>175</v>
      </c>
      <c r="I493" s="770" t="s">
        <v>197</v>
      </c>
      <c r="J493" s="770">
        <v>44322.0</v>
      </c>
      <c r="K493" s="773" t="s">
        <v>3801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6396</v>
      </c>
      <c r="C494" s="760" t="s">
        <v>3793</v>
      </c>
      <c r="D494" s="760" t="s">
        <v>6316</v>
      </c>
      <c r="E494" s="772">
        <v>0.0</v>
      </c>
      <c r="F494" s="760" t="s">
        <v>5112</v>
      </c>
      <c r="G494" s="760" t="s">
        <v>56</v>
      </c>
      <c r="H494" s="760" t="s">
        <v>29</v>
      </c>
      <c r="I494" s="760" t="s">
        <v>3966</v>
      </c>
      <c r="J494" s="770">
        <v>44078.0</v>
      </c>
      <c r="K494" s="777" t="s">
        <v>3797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3385</v>
      </c>
      <c r="C495" s="776" t="s">
        <v>2523</v>
      </c>
      <c r="D495" s="760" t="s">
        <v>6317</v>
      </c>
      <c r="E495" s="772">
        <v>29127.62</v>
      </c>
      <c r="F495" s="760" t="s">
        <v>3384</v>
      </c>
      <c r="G495" s="770" t="s">
        <v>2526</v>
      </c>
      <c r="H495" s="770" t="s">
        <v>29</v>
      </c>
      <c r="I495" s="770" t="s">
        <v>2527</v>
      </c>
      <c r="J495" s="770">
        <v>43894.0</v>
      </c>
      <c r="K495" s="773" t="s">
        <v>3809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2866</v>
      </c>
      <c r="C496" s="776" t="s">
        <v>2523</v>
      </c>
      <c r="D496" s="760" t="s">
        <v>6317</v>
      </c>
      <c r="E496" s="772">
        <v>4000.0</v>
      </c>
      <c r="F496" s="760" t="s">
        <v>2865</v>
      </c>
      <c r="G496" s="770" t="s">
        <v>18</v>
      </c>
      <c r="H496" s="770" t="s">
        <v>175</v>
      </c>
      <c r="I496" s="770" t="s">
        <v>197</v>
      </c>
      <c r="J496" s="770">
        <v>44291.0</v>
      </c>
      <c r="K496" s="773" t="s">
        <v>3801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6395</v>
      </c>
      <c r="C497" s="776" t="s">
        <v>3793</v>
      </c>
      <c r="D497" s="760" t="s">
        <v>2534</v>
      </c>
      <c r="E497" s="772">
        <v>83704.06</v>
      </c>
      <c r="F497" s="760" t="s">
        <v>6397</v>
      </c>
      <c r="G497" s="760" t="s">
        <v>56</v>
      </c>
      <c r="H497" s="760" t="s">
        <v>29</v>
      </c>
      <c r="I497" s="760" t="s">
        <v>4438</v>
      </c>
      <c r="J497" s="770">
        <v>44397.0</v>
      </c>
      <c r="K497" s="777" t="s">
        <v>3809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6398</v>
      </c>
      <c r="C498" s="776" t="s">
        <v>3793</v>
      </c>
      <c r="D498" s="760" t="s">
        <v>2534</v>
      </c>
      <c r="E498" s="772">
        <v>5000.0</v>
      </c>
      <c r="F498" s="760" t="s">
        <v>4157</v>
      </c>
      <c r="G498" s="760" t="s">
        <v>18</v>
      </c>
      <c r="H498" s="760" t="s">
        <v>29</v>
      </c>
      <c r="I498" s="760" t="s">
        <v>4158</v>
      </c>
      <c r="J498" s="770">
        <v>44305.0</v>
      </c>
      <c r="K498" s="777" t="s">
        <v>3813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3447</v>
      </c>
      <c r="C499" s="760" t="s">
        <v>2523</v>
      </c>
      <c r="D499" s="760" t="s">
        <v>6316</v>
      </c>
      <c r="E499" s="772">
        <v>110571.37</v>
      </c>
      <c r="F499" s="760" t="s">
        <v>3446</v>
      </c>
      <c r="G499" s="770" t="s">
        <v>2636</v>
      </c>
      <c r="H499" s="770" t="s">
        <v>29</v>
      </c>
      <c r="I499" s="770" t="s">
        <v>2636</v>
      </c>
      <c r="J499" s="770">
        <v>43990.0</v>
      </c>
      <c r="K499" s="773" t="s">
        <v>3813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6399</v>
      </c>
      <c r="C500" s="760" t="s">
        <v>3793</v>
      </c>
      <c r="D500" s="760" t="s">
        <v>6316</v>
      </c>
      <c r="E500" s="772">
        <v>0.0</v>
      </c>
      <c r="F500" s="760" t="s">
        <v>5133</v>
      </c>
      <c r="G500" s="760" t="s">
        <v>18</v>
      </c>
      <c r="H500" s="760" t="s">
        <v>29</v>
      </c>
      <c r="I500" s="760" t="s">
        <v>3800</v>
      </c>
      <c r="J500" s="770">
        <v>44148.0</v>
      </c>
      <c r="K500" s="777" t="s">
        <v>3801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2545</v>
      </c>
      <c r="C501" s="776" t="s">
        <v>2523</v>
      </c>
      <c r="D501" s="760" t="s">
        <v>6317</v>
      </c>
      <c r="E501" s="772">
        <v>3000.0</v>
      </c>
      <c r="F501" s="760" t="s">
        <v>2544</v>
      </c>
      <c r="G501" s="770" t="s">
        <v>18</v>
      </c>
      <c r="H501" s="770" t="s">
        <v>175</v>
      </c>
      <c r="I501" s="770" t="s">
        <v>197</v>
      </c>
      <c r="J501" s="770">
        <v>44321.0</v>
      </c>
      <c r="K501" s="773" t="s">
        <v>3809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3192</v>
      </c>
      <c r="C502" s="776" t="s">
        <v>2523</v>
      </c>
      <c r="D502" s="760" t="s">
        <v>6317</v>
      </c>
      <c r="E502" s="772">
        <v>9000.0</v>
      </c>
      <c r="F502" s="760" t="s">
        <v>3191</v>
      </c>
      <c r="G502" s="770" t="s">
        <v>18</v>
      </c>
      <c r="H502" s="770" t="s">
        <v>175</v>
      </c>
      <c r="I502" s="770" t="s">
        <v>197</v>
      </c>
      <c r="J502" s="770">
        <v>44322.0</v>
      </c>
      <c r="K502" s="773" t="s">
        <v>3801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6400</v>
      </c>
      <c r="C503" s="776" t="s">
        <v>3793</v>
      </c>
      <c r="D503" s="760" t="s">
        <v>6317</v>
      </c>
      <c r="E503" s="772">
        <v>10000.0</v>
      </c>
      <c r="F503" s="760" t="s">
        <v>5090</v>
      </c>
      <c r="G503" s="760" t="s">
        <v>18</v>
      </c>
      <c r="H503" s="760" t="s">
        <v>29</v>
      </c>
      <c r="I503" s="760" t="s">
        <v>3800</v>
      </c>
      <c r="J503" s="770">
        <v>44133.0</v>
      </c>
      <c r="K503" s="777" t="s">
        <v>3809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6401</v>
      </c>
      <c r="C504" s="776" t="s">
        <v>3793</v>
      </c>
      <c r="D504" s="760" t="s">
        <v>2534</v>
      </c>
      <c r="E504" s="772">
        <v>117509.41</v>
      </c>
      <c r="F504" s="760" t="s">
        <v>4167</v>
      </c>
      <c r="G504" s="760" t="s">
        <v>2526</v>
      </c>
      <c r="H504" s="760" t="s">
        <v>29</v>
      </c>
      <c r="I504" s="760" t="s">
        <v>2526</v>
      </c>
      <c r="J504" s="770">
        <v>44368.0</v>
      </c>
      <c r="K504" s="777" t="s">
        <v>3801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6402</v>
      </c>
      <c r="C505" s="760" t="s">
        <v>3793</v>
      </c>
      <c r="D505" s="760" t="s">
        <v>6316</v>
      </c>
      <c r="E505" s="772">
        <v>0.0</v>
      </c>
      <c r="F505" s="760" t="s">
        <v>4948</v>
      </c>
      <c r="G505" s="760" t="s">
        <v>18</v>
      </c>
      <c r="H505" s="760" t="s">
        <v>29</v>
      </c>
      <c r="I505" s="760" t="s">
        <v>3800</v>
      </c>
      <c r="J505" s="770">
        <v>44196.0</v>
      </c>
      <c r="K505" s="777" t="s">
        <v>3807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2958</v>
      </c>
      <c r="C506" s="776" t="s">
        <v>2523</v>
      </c>
      <c r="D506" s="760" t="s">
        <v>6317</v>
      </c>
      <c r="E506" s="772">
        <v>70000.0</v>
      </c>
      <c r="F506" s="760" t="s">
        <v>2957</v>
      </c>
      <c r="G506" s="770" t="s">
        <v>2526</v>
      </c>
      <c r="H506" s="770" t="s">
        <v>29</v>
      </c>
      <c r="I506" s="770" t="s">
        <v>2527</v>
      </c>
      <c r="J506" s="770">
        <v>43703.0</v>
      </c>
      <c r="K506" s="773" t="s">
        <v>4179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6366</v>
      </c>
      <c r="C507" s="776" t="s">
        <v>3793</v>
      </c>
      <c r="D507" s="760" t="s">
        <v>2534</v>
      </c>
      <c r="E507" s="772">
        <v>56000.0</v>
      </c>
      <c r="F507" s="760" t="s">
        <v>5245</v>
      </c>
      <c r="G507" s="760" t="s">
        <v>18</v>
      </c>
      <c r="H507" s="760" t="s">
        <v>19</v>
      </c>
      <c r="I507" s="760" t="s">
        <v>257</v>
      </c>
      <c r="J507" s="770">
        <v>44291.0</v>
      </c>
      <c r="K507" s="777" t="s">
        <v>3813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3561</v>
      </c>
      <c r="C508" s="776" t="s">
        <v>2523</v>
      </c>
      <c r="D508" s="760" t="s">
        <v>6317</v>
      </c>
      <c r="E508" s="772">
        <v>86000.0</v>
      </c>
      <c r="F508" s="760" t="s">
        <v>3560</v>
      </c>
      <c r="G508" s="770" t="s">
        <v>18</v>
      </c>
      <c r="H508" s="770" t="s">
        <v>175</v>
      </c>
      <c r="I508" s="770" t="s">
        <v>2611</v>
      </c>
      <c r="J508" s="770">
        <v>44267.0</v>
      </c>
      <c r="K508" s="773" t="s">
        <v>3801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3385</v>
      </c>
      <c r="C509" s="776" t="s">
        <v>2523</v>
      </c>
      <c r="D509" s="760" t="s">
        <v>6317</v>
      </c>
      <c r="E509" s="772">
        <v>1000.0</v>
      </c>
      <c r="F509" s="760" t="s">
        <v>3384</v>
      </c>
      <c r="G509" s="770" t="s">
        <v>2526</v>
      </c>
      <c r="H509" s="770" t="s">
        <v>29</v>
      </c>
      <c r="I509" s="770" t="s">
        <v>2527</v>
      </c>
      <c r="J509" s="770">
        <v>43894.0</v>
      </c>
      <c r="K509" s="773" t="s">
        <v>3809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6342</v>
      </c>
      <c r="C510" s="776" t="s">
        <v>3793</v>
      </c>
      <c r="D510" s="760" t="s">
        <v>6317</v>
      </c>
      <c r="E510" s="772">
        <v>10000.0</v>
      </c>
      <c r="F510" s="760" t="s">
        <v>4132</v>
      </c>
      <c r="G510" s="760" t="s">
        <v>18</v>
      </c>
      <c r="H510" s="760" t="s">
        <v>29</v>
      </c>
      <c r="I510" s="760" t="s">
        <v>4133</v>
      </c>
      <c r="J510" s="770">
        <v>44089.0</v>
      </c>
      <c r="K510" s="777" t="s">
        <v>3807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3417</v>
      </c>
      <c r="C511" s="776" t="s">
        <v>2523</v>
      </c>
      <c r="D511" s="760" t="s">
        <v>6317</v>
      </c>
      <c r="E511" s="772">
        <v>15000.0</v>
      </c>
      <c r="F511" s="760" t="s">
        <v>3416</v>
      </c>
      <c r="G511" s="770" t="s">
        <v>18</v>
      </c>
      <c r="H511" s="770" t="s">
        <v>175</v>
      </c>
      <c r="I511" s="770" t="s">
        <v>197</v>
      </c>
      <c r="J511" s="770">
        <v>44319.0</v>
      </c>
      <c r="K511" s="773" t="s">
        <v>3801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3395</v>
      </c>
      <c r="C512" s="776" t="s">
        <v>2523</v>
      </c>
      <c r="D512" s="760" t="s">
        <v>2534</v>
      </c>
      <c r="E512" s="772">
        <v>50000.0</v>
      </c>
      <c r="F512" s="760" t="s">
        <v>3394</v>
      </c>
      <c r="G512" s="770" t="s">
        <v>18</v>
      </c>
      <c r="H512" s="770" t="s">
        <v>175</v>
      </c>
      <c r="I512" s="770" t="s">
        <v>197</v>
      </c>
      <c r="J512" s="770">
        <v>44279.0</v>
      </c>
      <c r="K512" s="773" t="s">
        <v>3801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2793</v>
      </c>
      <c r="C513" s="776" t="s">
        <v>2523</v>
      </c>
      <c r="D513" s="760" t="s">
        <v>6317</v>
      </c>
      <c r="E513" s="772">
        <v>150000.0</v>
      </c>
      <c r="F513" s="760" t="s">
        <v>2792</v>
      </c>
      <c r="G513" s="770" t="s">
        <v>18</v>
      </c>
      <c r="H513" s="770" t="s">
        <v>175</v>
      </c>
      <c r="I513" s="770" t="s">
        <v>176</v>
      </c>
      <c r="J513" s="770">
        <v>44328.0</v>
      </c>
      <c r="K513" s="773" t="s">
        <v>3801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6343</v>
      </c>
      <c r="C514" s="776" t="s">
        <v>3793</v>
      </c>
      <c r="D514" s="760" t="s">
        <v>6317</v>
      </c>
      <c r="E514" s="772">
        <v>130000.0</v>
      </c>
      <c r="F514" s="760" t="s">
        <v>3855</v>
      </c>
      <c r="G514" s="760" t="s">
        <v>2526</v>
      </c>
      <c r="H514" s="760" t="s">
        <v>29</v>
      </c>
      <c r="I514" s="760" t="s">
        <v>2526</v>
      </c>
      <c r="J514" s="770">
        <v>44180.0</v>
      </c>
      <c r="K514" s="777" t="s">
        <v>3801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6343</v>
      </c>
      <c r="C515" s="776" t="s">
        <v>3793</v>
      </c>
      <c r="D515" s="760" t="s">
        <v>6317</v>
      </c>
      <c r="E515" s="772">
        <v>43000.0</v>
      </c>
      <c r="F515" s="760" t="s">
        <v>3855</v>
      </c>
      <c r="G515" s="760" t="s">
        <v>2526</v>
      </c>
      <c r="H515" s="760" t="s">
        <v>29</v>
      </c>
      <c r="I515" s="760" t="s">
        <v>2526</v>
      </c>
      <c r="J515" s="770">
        <v>44180.0</v>
      </c>
      <c r="K515" s="777" t="s">
        <v>3801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3385</v>
      </c>
      <c r="C516" s="776" t="s">
        <v>2523</v>
      </c>
      <c r="D516" s="760" t="s">
        <v>6317</v>
      </c>
      <c r="E516" s="772">
        <v>40000.0</v>
      </c>
      <c r="F516" s="760" t="s">
        <v>3384</v>
      </c>
      <c r="G516" s="770" t="s">
        <v>2526</v>
      </c>
      <c r="H516" s="770" t="s">
        <v>29</v>
      </c>
      <c r="I516" s="770" t="s">
        <v>2527</v>
      </c>
      <c r="J516" s="770">
        <v>43894.0</v>
      </c>
      <c r="K516" s="773" t="s">
        <v>3809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3017</v>
      </c>
      <c r="C517" s="776" t="s">
        <v>2523</v>
      </c>
      <c r="D517" s="760" t="s">
        <v>6317</v>
      </c>
      <c r="E517" s="772">
        <v>75000.0</v>
      </c>
      <c r="F517" s="760" t="s">
        <v>3016</v>
      </c>
      <c r="G517" s="770" t="s">
        <v>2526</v>
      </c>
      <c r="H517" s="770" t="s">
        <v>29</v>
      </c>
      <c r="I517" s="770" t="s">
        <v>2527</v>
      </c>
      <c r="J517" s="770">
        <v>43605.0</v>
      </c>
      <c r="K517" s="773" t="s">
        <v>3809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6355</v>
      </c>
      <c r="C518" s="776" t="s">
        <v>3793</v>
      </c>
      <c r="D518" s="760" t="s">
        <v>6317</v>
      </c>
      <c r="E518" s="772">
        <v>3000.0</v>
      </c>
      <c r="F518" s="760" t="s">
        <v>5071</v>
      </c>
      <c r="G518" s="760" t="s">
        <v>56</v>
      </c>
      <c r="H518" s="760" t="s">
        <v>29</v>
      </c>
      <c r="I518" s="760" t="s">
        <v>4459</v>
      </c>
      <c r="J518" s="770">
        <v>44180.0</v>
      </c>
      <c r="K518" s="777" t="s">
        <v>3801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3192</v>
      </c>
      <c r="C519" s="776" t="s">
        <v>2523</v>
      </c>
      <c r="D519" s="760" t="s">
        <v>6317</v>
      </c>
      <c r="E519" s="772">
        <v>2000.0</v>
      </c>
      <c r="F519" s="760" t="s">
        <v>3191</v>
      </c>
      <c r="G519" s="770" t="s">
        <v>18</v>
      </c>
      <c r="H519" s="770" t="s">
        <v>175</v>
      </c>
      <c r="I519" s="770" t="s">
        <v>197</v>
      </c>
      <c r="J519" s="770">
        <v>44322.0</v>
      </c>
      <c r="K519" s="773" t="s">
        <v>3801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2718</v>
      </c>
      <c r="C520" s="760" t="s">
        <v>2523</v>
      </c>
      <c r="D520" s="760" t="s">
        <v>6316</v>
      </c>
      <c r="E520" s="772">
        <v>104633.35</v>
      </c>
      <c r="F520" s="760" t="s">
        <v>2717</v>
      </c>
      <c r="G520" s="770" t="s">
        <v>18</v>
      </c>
      <c r="H520" s="770" t="s">
        <v>175</v>
      </c>
      <c r="I520" s="770" t="s">
        <v>2611</v>
      </c>
      <c r="J520" s="770">
        <v>44273.0</v>
      </c>
      <c r="K520" s="773" t="s">
        <v>3801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6400</v>
      </c>
      <c r="C521" s="760" t="s">
        <v>3793</v>
      </c>
      <c r="D521" s="760" t="s">
        <v>6316</v>
      </c>
      <c r="E521" s="772">
        <v>0.0</v>
      </c>
      <c r="F521" s="760" t="s">
        <v>5090</v>
      </c>
      <c r="G521" s="760" t="s">
        <v>18</v>
      </c>
      <c r="H521" s="760" t="s">
        <v>29</v>
      </c>
      <c r="I521" s="760" t="s">
        <v>3800</v>
      </c>
      <c r="J521" s="770">
        <v>44133.0</v>
      </c>
      <c r="K521" s="777" t="s">
        <v>3809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2886</v>
      </c>
      <c r="C522" s="776" t="s">
        <v>2523</v>
      </c>
      <c r="D522" s="760" t="s">
        <v>6317</v>
      </c>
      <c r="E522" s="772">
        <v>50000.0</v>
      </c>
      <c r="F522" s="760" t="s">
        <v>985</v>
      </c>
      <c r="G522" s="770" t="s">
        <v>18</v>
      </c>
      <c r="H522" s="770" t="s">
        <v>175</v>
      </c>
      <c r="I522" s="770" t="s">
        <v>176</v>
      </c>
      <c r="J522" s="770">
        <v>44340.0</v>
      </c>
      <c r="K522" s="773" t="s">
        <v>3809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3465</v>
      </c>
      <c r="C523" s="760" t="s">
        <v>2523</v>
      </c>
      <c r="D523" s="760" t="s">
        <v>6316</v>
      </c>
      <c r="E523" s="772">
        <v>397214.14</v>
      </c>
      <c r="F523" s="760" t="s">
        <v>3464</v>
      </c>
      <c r="G523" s="770" t="s">
        <v>2526</v>
      </c>
      <c r="H523" s="770" t="s">
        <v>29</v>
      </c>
      <c r="I523" s="770" t="s">
        <v>2539</v>
      </c>
      <c r="J523" s="770">
        <v>43539.0</v>
      </c>
      <c r="K523" s="773" t="s">
        <v>3801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3467</v>
      </c>
      <c r="C524" s="760" t="s">
        <v>2523</v>
      </c>
      <c r="D524" s="760" t="s">
        <v>6316</v>
      </c>
      <c r="E524" s="772">
        <v>40150.79</v>
      </c>
      <c r="F524" s="760" t="s">
        <v>3464</v>
      </c>
      <c r="G524" s="770" t="s">
        <v>2526</v>
      </c>
      <c r="H524" s="770" t="s">
        <v>29</v>
      </c>
      <c r="I524" s="770" t="s">
        <v>2539</v>
      </c>
      <c r="J524" s="770">
        <v>44397.0</v>
      </c>
      <c r="K524" s="773" t="s">
        <v>3842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3278</v>
      </c>
      <c r="C525" s="776" t="s">
        <v>2523</v>
      </c>
      <c r="D525" s="760" t="s">
        <v>6317</v>
      </c>
      <c r="E525" s="772">
        <v>20000.0</v>
      </c>
      <c r="F525" s="760" t="s">
        <v>3277</v>
      </c>
      <c r="G525" s="770" t="s">
        <v>18</v>
      </c>
      <c r="H525" s="770" t="s">
        <v>175</v>
      </c>
      <c r="I525" s="770" t="s">
        <v>176</v>
      </c>
      <c r="J525" s="770">
        <v>44319.0</v>
      </c>
      <c r="K525" s="773" t="s">
        <v>3801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2775</v>
      </c>
      <c r="C526" s="776" t="s">
        <v>2523</v>
      </c>
      <c r="D526" s="760" t="s">
        <v>6317</v>
      </c>
      <c r="E526" s="772">
        <v>130000.0</v>
      </c>
      <c r="F526" s="760" t="s">
        <v>641</v>
      </c>
      <c r="G526" s="770" t="s">
        <v>18</v>
      </c>
      <c r="H526" s="770" t="s">
        <v>175</v>
      </c>
      <c r="I526" s="770" t="s">
        <v>176</v>
      </c>
      <c r="J526" s="770">
        <v>44280.0</v>
      </c>
      <c r="K526" s="773" t="s">
        <v>3801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2823</v>
      </c>
      <c r="C527" s="776" t="s">
        <v>2523</v>
      </c>
      <c r="D527" s="760" t="s">
        <v>6317</v>
      </c>
      <c r="E527" s="772">
        <v>20000.0</v>
      </c>
      <c r="F527" s="760" t="s">
        <v>759</v>
      </c>
      <c r="G527" s="770" t="s">
        <v>18</v>
      </c>
      <c r="H527" s="770" t="s">
        <v>175</v>
      </c>
      <c r="I527" s="770" t="s">
        <v>176</v>
      </c>
      <c r="J527" s="770">
        <v>44321.0</v>
      </c>
      <c r="K527" s="773" t="s">
        <v>3801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3222</v>
      </c>
      <c r="C528" s="776" t="s">
        <v>2523</v>
      </c>
      <c r="D528" s="760" t="s">
        <v>6317</v>
      </c>
      <c r="E528" s="772">
        <v>300000.0</v>
      </c>
      <c r="F528" s="760" t="s">
        <v>3221</v>
      </c>
      <c r="G528" s="770" t="s">
        <v>2526</v>
      </c>
      <c r="H528" s="770" t="s">
        <v>29</v>
      </c>
      <c r="I528" s="770" t="s">
        <v>2527</v>
      </c>
      <c r="J528" s="770">
        <v>43564.0</v>
      </c>
      <c r="K528" s="773" t="s">
        <v>3813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6339</v>
      </c>
      <c r="C529" s="776" t="s">
        <v>3793</v>
      </c>
      <c r="D529" s="760" t="s">
        <v>6317</v>
      </c>
      <c r="E529" s="772">
        <v>25000.0</v>
      </c>
      <c r="F529" s="760" t="s">
        <v>4361</v>
      </c>
      <c r="G529" s="760" t="s">
        <v>56</v>
      </c>
      <c r="H529" s="760" t="s">
        <v>29</v>
      </c>
      <c r="I529" s="760" t="s">
        <v>3860</v>
      </c>
      <c r="J529" s="807">
        <v>44263.0</v>
      </c>
      <c r="K529" s="777" t="s">
        <v>3801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3017</v>
      </c>
      <c r="C530" s="776" t="s">
        <v>2523</v>
      </c>
      <c r="D530" s="760" t="s">
        <v>6317</v>
      </c>
      <c r="E530" s="772">
        <v>17000.0</v>
      </c>
      <c r="F530" s="760" t="s">
        <v>3016</v>
      </c>
      <c r="G530" s="770" t="s">
        <v>2526</v>
      </c>
      <c r="H530" s="770" t="s">
        <v>29</v>
      </c>
      <c r="I530" s="770" t="s">
        <v>2527</v>
      </c>
      <c r="J530" s="770">
        <v>43605.0</v>
      </c>
      <c r="K530" s="773" t="s">
        <v>3809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6403</v>
      </c>
      <c r="C531" s="760" t="s">
        <v>3793</v>
      </c>
      <c r="D531" s="760" t="s">
        <v>6316</v>
      </c>
      <c r="E531" s="772">
        <v>0.0</v>
      </c>
      <c r="F531" s="760" t="s">
        <v>3883</v>
      </c>
      <c r="G531" s="760" t="s">
        <v>18</v>
      </c>
      <c r="H531" s="760" t="s">
        <v>29</v>
      </c>
      <c r="I531" s="760" t="s">
        <v>3800</v>
      </c>
      <c r="J531" s="770">
        <v>44245.0</v>
      </c>
      <c r="K531" s="777" t="s">
        <v>3801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6404</v>
      </c>
      <c r="C532" s="776" t="s">
        <v>3793</v>
      </c>
      <c r="D532" s="760" t="s">
        <v>6317</v>
      </c>
      <c r="E532" s="772">
        <v>150000.0</v>
      </c>
      <c r="F532" s="760" t="s">
        <v>3805</v>
      </c>
      <c r="G532" s="760" t="s">
        <v>18</v>
      </c>
      <c r="H532" s="760" t="s">
        <v>29</v>
      </c>
      <c r="I532" s="760" t="s">
        <v>3800</v>
      </c>
      <c r="J532" s="770">
        <v>44326.0</v>
      </c>
      <c r="K532" s="777" t="s">
        <v>3807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6405</v>
      </c>
      <c r="C533" s="776" t="s">
        <v>3793</v>
      </c>
      <c r="D533" s="760" t="s">
        <v>6317</v>
      </c>
      <c r="E533" s="772">
        <v>84278.97</v>
      </c>
      <c r="F533" s="760" t="s">
        <v>5236</v>
      </c>
      <c r="G533" s="760" t="s">
        <v>2526</v>
      </c>
      <c r="H533" s="760" t="s">
        <v>29</v>
      </c>
      <c r="I533" s="760" t="s">
        <v>2526</v>
      </c>
      <c r="J533" s="770">
        <v>44355.0</v>
      </c>
      <c r="K533" s="777" t="s">
        <v>3809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3002</v>
      </c>
      <c r="C534" s="776" t="s">
        <v>2523</v>
      </c>
      <c r="D534" s="760" t="s">
        <v>6317</v>
      </c>
      <c r="E534" s="772">
        <v>130000.0</v>
      </c>
      <c r="F534" s="760" t="s">
        <v>3001</v>
      </c>
      <c r="G534" s="770" t="s">
        <v>18</v>
      </c>
      <c r="H534" s="770" t="s">
        <v>175</v>
      </c>
      <c r="I534" s="770" t="s">
        <v>176</v>
      </c>
      <c r="J534" s="770">
        <v>44313.0</v>
      </c>
      <c r="K534" s="773" t="s">
        <v>3801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6406</v>
      </c>
      <c r="C535" s="760" t="s">
        <v>3793</v>
      </c>
      <c r="D535" s="760" t="s">
        <v>6316</v>
      </c>
      <c r="E535" s="772">
        <v>0.0</v>
      </c>
      <c r="F535" s="760" t="s">
        <v>4211</v>
      </c>
      <c r="G535" s="760" t="s">
        <v>18</v>
      </c>
      <c r="H535" s="760" t="s">
        <v>29</v>
      </c>
      <c r="I535" s="760" t="s">
        <v>3800</v>
      </c>
      <c r="J535" s="770">
        <v>44085.0</v>
      </c>
      <c r="K535" s="777" t="s">
        <v>3807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6407</v>
      </c>
      <c r="C536" s="760" t="s">
        <v>3793</v>
      </c>
      <c r="D536" s="760" t="s">
        <v>6316</v>
      </c>
      <c r="E536" s="772">
        <v>0.0</v>
      </c>
      <c r="F536" s="760" t="s">
        <v>5076</v>
      </c>
      <c r="G536" s="760" t="s">
        <v>18</v>
      </c>
      <c r="H536" s="760" t="s">
        <v>29</v>
      </c>
      <c r="I536" s="760" t="s">
        <v>3800</v>
      </c>
      <c r="J536" s="770">
        <v>44147.0</v>
      </c>
      <c r="K536" s="777" t="s">
        <v>3809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3035</v>
      </c>
      <c r="C537" s="776" t="s">
        <v>2523</v>
      </c>
      <c r="D537" s="760" t="s">
        <v>6317</v>
      </c>
      <c r="E537" s="772">
        <v>20000.0</v>
      </c>
      <c r="F537" s="760" t="s">
        <v>3034</v>
      </c>
      <c r="G537" s="770" t="s">
        <v>18</v>
      </c>
      <c r="H537" s="770" t="s">
        <v>175</v>
      </c>
      <c r="I537" s="770" t="s">
        <v>2611</v>
      </c>
      <c r="J537" s="770">
        <v>44266.0</v>
      </c>
      <c r="K537" s="773" t="s">
        <v>3809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6408</v>
      </c>
      <c r="C538" s="760" t="s">
        <v>3793</v>
      </c>
      <c r="D538" s="760" t="s">
        <v>6316</v>
      </c>
      <c r="E538" s="772">
        <v>0.0</v>
      </c>
      <c r="F538" s="760" t="s">
        <v>5065</v>
      </c>
      <c r="G538" s="760" t="s">
        <v>18</v>
      </c>
      <c r="H538" s="760" t="s">
        <v>29</v>
      </c>
      <c r="I538" s="760" t="s">
        <v>6409</v>
      </c>
      <c r="J538" s="770">
        <v>44096.0</v>
      </c>
      <c r="K538" s="777" t="s">
        <v>3801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3009</v>
      </c>
      <c r="C539" s="776" t="s">
        <v>2523</v>
      </c>
      <c r="D539" s="760" t="s">
        <v>6317</v>
      </c>
      <c r="E539" s="772">
        <v>300000.0</v>
      </c>
      <c r="F539" s="760" t="s">
        <v>3008</v>
      </c>
      <c r="G539" s="770" t="s">
        <v>2636</v>
      </c>
      <c r="H539" s="770" t="s">
        <v>29</v>
      </c>
      <c r="I539" s="770" t="s">
        <v>2636</v>
      </c>
      <c r="J539" s="770">
        <v>44021.0</v>
      </c>
      <c r="K539" s="773" t="s">
        <v>3801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3388</v>
      </c>
      <c r="C540" s="776" t="s">
        <v>2523</v>
      </c>
      <c r="D540" s="760" t="s">
        <v>6317</v>
      </c>
      <c r="E540" s="772">
        <v>25000.0</v>
      </c>
      <c r="F540" s="760" t="s">
        <v>3387</v>
      </c>
      <c r="G540" s="770" t="s">
        <v>18</v>
      </c>
      <c r="H540" s="770" t="s">
        <v>175</v>
      </c>
      <c r="I540" s="770" t="s">
        <v>197</v>
      </c>
      <c r="J540" s="770">
        <v>44279.0</v>
      </c>
      <c r="K540" s="773" t="s">
        <v>3801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3478</v>
      </c>
      <c r="C541" s="760" t="s">
        <v>2523</v>
      </c>
      <c r="D541" s="760" t="s">
        <v>6316</v>
      </c>
      <c r="E541" s="772">
        <v>130029.24</v>
      </c>
      <c r="F541" s="760" t="s">
        <v>3477</v>
      </c>
      <c r="G541" s="770" t="s">
        <v>2636</v>
      </c>
      <c r="H541" s="770" t="s">
        <v>29</v>
      </c>
      <c r="I541" s="770" t="s">
        <v>2636</v>
      </c>
      <c r="J541" s="770">
        <v>43441.0</v>
      </c>
      <c r="K541" s="773" t="s">
        <v>3813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3441</v>
      </c>
      <c r="C542" s="760" t="s">
        <v>2523</v>
      </c>
      <c r="D542" s="760" t="s">
        <v>6316</v>
      </c>
      <c r="E542" s="772">
        <v>555581.44</v>
      </c>
      <c r="F542" s="760" t="s">
        <v>3440</v>
      </c>
      <c r="G542" s="770" t="s">
        <v>2526</v>
      </c>
      <c r="H542" s="770" t="s">
        <v>29</v>
      </c>
      <c r="I542" s="770" t="s">
        <v>2539</v>
      </c>
      <c r="J542" s="770">
        <v>43607.0</v>
      </c>
      <c r="K542" s="773" t="s">
        <v>4179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3483</v>
      </c>
      <c r="C543" s="776" t="s">
        <v>2523</v>
      </c>
      <c r="D543" s="760" t="s">
        <v>6317</v>
      </c>
      <c r="E543" s="772">
        <v>17000.0</v>
      </c>
      <c r="F543" s="760" t="s">
        <v>3482</v>
      </c>
      <c r="G543" s="770" t="s">
        <v>18</v>
      </c>
      <c r="H543" s="770" t="s">
        <v>175</v>
      </c>
      <c r="I543" s="770" t="s">
        <v>176</v>
      </c>
      <c r="J543" s="770">
        <v>44263.0</v>
      </c>
      <c r="K543" s="773" t="s">
        <v>3809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2604</v>
      </c>
      <c r="C544" s="776" t="s">
        <v>2523</v>
      </c>
      <c r="D544" s="760" t="s">
        <v>6317</v>
      </c>
      <c r="E544" s="772">
        <v>2502500.1</v>
      </c>
      <c r="F544" s="760" t="s">
        <v>246</v>
      </c>
      <c r="G544" s="770" t="s">
        <v>18</v>
      </c>
      <c r="H544" s="770" t="s">
        <v>175</v>
      </c>
      <c r="I544" s="770" t="s">
        <v>176</v>
      </c>
      <c r="J544" s="770">
        <v>44266.0</v>
      </c>
      <c r="K544" s="773" t="s">
        <v>3797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6410</v>
      </c>
      <c r="C545" s="776" t="s">
        <v>3793</v>
      </c>
      <c r="D545" s="760" t="s">
        <v>2534</v>
      </c>
      <c r="E545" s="772">
        <v>0.0</v>
      </c>
      <c r="F545" s="760" t="s">
        <v>4197</v>
      </c>
      <c r="G545" s="760" t="s">
        <v>2526</v>
      </c>
      <c r="H545" s="760" t="s">
        <v>29</v>
      </c>
      <c r="I545" s="760" t="s">
        <v>2526</v>
      </c>
      <c r="J545" s="770">
        <v>43869.0</v>
      </c>
      <c r="K545" s="777" t="s">
        <v>3801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6411</v>
      </c>
      <c r="C546" s="760" t="s">
        <v>3793</v>
      </c>
      <c r="D546" s="760" t="s">
        <v>6316</v>
      </c>
      <c r="E546" s="772">
        <v>0.0</v>
      </c>
      <c r="F546" s="760" t="s">
        <v>4241</v>
      </c>
      <c r="G546" s="760" t="s">
        <v>18</v>
      </c>
      <c r="H546" s="760" t="s">
        <v>29</v>
      </c>
      <c r="I546" s="760" t="s">
        <v>3800</v>
      </c>
      <c r="J546" s="770">
        <v>44203.0</v>
      </c>
      <c r="K546" s="777" t="s">
        <v>3801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6412</v>
      </c>
      <c r="C547" s="760" t="s">
        <v>3793</v>
      </c>
      <c r="D547" s="760" t="s">
        <v>6316</v>
      </c>
      <c r="E547" s="772">
        <v>0.0</v>
      </c>
      <c r="F547" s="760" t="s">
        <v>4241</v>
      </c>
      <c r="G547" s="760" t="s">
        <v>18</v>
      </c>
      <c r="H547" s="760" t="s">
        <v>29</v>
      </c>
      <c r="I547" s="760" t="s">
        <v>3800</v>
      </c>
      <c r="J547" s="770">
        <v>44203.0</v>
      </c>
      <c r="K547" s="777" t="s">
        <v>3842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6413</v>
      </c>
      <c r="C548" s="785" t="s">
        <v>3793</v>
      </c>
      <c r="D548" s="760" t="s">
        <v>6317</v>
      </c>
      <c r="E548" s="809">
        <v>4000.0</v>
      </c>
      <c r="F548" s="760" t="s">
        <v>3926</v>
      </c>
      <c r="G548" s="760" t="s">
        <v>56</v>
      </c>
      <c r="H548" s="760" t="s">
        <v>29</v>
      </c>
      <c r="I548" s="760" t="s">
        <v>3636</v>
      </c>
      <c r="J548" s="770">
        <v>44362.0</v>
      </c>
      <c r="K548" s="777" t="s">
        <v>3809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3067</v>
      </c>
      <c r="C549" s="785" t="s">
        <v>2523</v>
      </c>
      <c r="D549" s="760" t="s">
        <v>6317</v>
      </c>
      <c r="E549" s="809">
        <v>20000.0</v>
      </c>
      <c r="F549" s="760" t="s">
        <v>3066</v>
      </c>
      <c r="G549" s="770" t="s">
        <v>18</v>
      </c>
      <c r="H549" s="770" t="s">
        <v>175</v>
      </c>
      <c r="I549" s="770" t="s">
        <v>176</v>
      </c>
      <c r="J549" s="770">
        <v>44295.0</v>
      </c>
      <c r="K549" s="773" t="s">
        <v>3807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3417</v>
      </c>
      <c r="C550" s="785" t="s">
        <v>2523</v>
      </c>
      <c r="D550" s="760" t="s">
        <v>6317</v>
      </c>
      <c r="E550" s="809">
        <v>5000.0</v>
      </c>
      <c r="F550" s="760" t="s">
        <v>3416</v>
      </c>
      <c r="G550" s="770" t="s">
        <v>18</v>
      </c>
      <c r="H550" s="770" t="s">
        <v>175</v>
      </c>
      <c r="I550" s="770" t="s">
        <v>197</v>
      </c>
      <c r="J550" s="770">
        <v>44319.0</v>
      </c>
      <c r="K550" s="773" t="s">
        <v>3801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6414</v>
      </c>
      <c r="C551" s="760" t="s">
        <v>3793</v>
      </c>
      <c r="D551" s="760" t="s">
        <v>6316</v>
      </c>
      <c r="E551" s="772">
        <v>0.0</v>
      </c>
      <c r="F551" s="760" t="s">
        <v>5165</v>
      </c>
      <c r="G551" s="760" t="s">
        <v>4048</v>
      </c>
      <c r="H551" s="760" t="s">
        <v>29</v>
      </c>
      <c r="I551" s="760" t="s">
        <v>56</v>
      </c>
      <c r="J551" s="770">
        <v>44250.0</v>
      </c>
      <c r="K551" s="777" t="s">
        <v>3842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6415</v>
      </c>
      <c r="C552" s="760" t="s">
        <v>3793</v>
      </c>
      <c r="D552" s="760" t="s">
        <v>6316</v>
      </c>
      <c r="E552" s="772">
        <v>0.0</v>
      </c>
      <c r="F552" s="760" t="s">
        <v>5082</v>
      </c>
      <c r="G552" s="760" t="s">
        <v>18</v>
      </c>
      <c r="H552" s="760" t="s">
        <v>29</v>
      </c>
      <c r="I552" s="760" t="s">
        <v>3800</v>
      </c>
      <c r="J552" s="770">
        <v>44120.0</v>
      </c>
      <c r="K552" s="777" t="s">
        <v>3801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2643</v>
      </c>
      <c r="C553" s="785" t="s">
        <v>2523</v>
      </c>
      <c r="D553" s="760" t="s">
        <v>6317</v>
      </c>
      <c r="E553" s="809">
        <v>10000.0</v>
      </c>
      <c r="F553" s="760" t="s">
        <v>2642</v>
      </c>
      <c r="G553" s="770" t="s">
        <v>18</v>
      </c>
      <c r="H553" s="770" t="s">
        <v>175</v>
      </c>
      <c r="I553" s="770" t="s">
        <v>197</v>
      </c>
      <c r="J553" s="770">
        <v>44295.0</v>
      </c>
      <c r="K553" s="773" t="s">
        <v>3797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3009</v>
      </c>
      <c r="C554" s="785" t="s">
        <v>2523</v>
      </c>
      <c r="D554" s="760" t="s">
        <v>6317</v>
      </c>
      <c r="E554" s="809">
        <v>300000.0</v>
      </c>
      <c r="F554" s="760" t="s">
        <v>3008</v>
      </c>
      <c r="G554" s="770" t="s">
        <v>2636</v>
      </c>
      <c r="H554" s="770" t="s">
        <v>29</v>
      </c>
      <c r="I554" s="770" t="s">
        <v>2636</v>
      </c>
      <c r="J554" s="770">
        <v>44021.0</v>
      </c>
      <c r="K554" s="773" t="s">
        <v>3801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6416</v>
      </c>
      <c r="C555" s="760" t="s">
        <v>3793</v>
      </c>
      <c r="D555" s="760" t="s">
        <v>6316</v>
      </c>
      <c r="E555" s="772">
        <v>0.0</v>
      </c>
      <c r="F555" s="760" t="s">
        <v>4246</v>
      </c>
      <c r="G555" s="760" t="s">
        <v>18</v>
      </c>
      <c r="H555" s="760" t="s">
        <v>29</v>
      </c>
      <c r="I555" s="760" t="s">
        <v>3800</v>
      </c>
      <c r="J555" s="770">
        <v>44202.0</v>
      </c>
      <c r="K555" s="777" t="s">
        <v>3801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6417</v>
      </c>
      <c r="C556" s="785" t="s">
        <v>3793</v>
      </c>
      <c r="D556" s="760" t="s">
        <v>6317</v>
      </c>
      <c r="E556" s="809">
        <v>135728.28</v>
      </c>
      <c r="F556" s="760" t="s">
        <v>4001</v>
      </c>
      <c r="G556" s="760" t="s">
        <v>18</v>
      </c>
      <c r="H556" s="760" t="s">
        <v>19</v>
      </c>
      <c r="I556" s="760" t="s">
        <v>257</v>
      </c>
      <c r="J556" s="770">
        <v>44204.0</v>
      </c>
      <c r="K556" s="777" t="s">
        <v>3801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3555</v>
      </c>
      <c r="C557" s="760" t="s">
        <v>2523</v>
      </c>
      <c r="D557" s="760" t="s">
        <v>6316</v>
      </c>
      <c r="E557" s="779">
        <v>107666.91</v>
      </c>
      <c r="F557" s="760" t="s">
        <v>3554</v>
      </c>
      <c r="G557" s="770" t="s">
        <v>2526</v>
      </c>
      <c r="H557" s="770" t="s">
        <v>29</v>
      </c>
      <c r="I557" s="770" t="s">
        <v>2527</v>
      </c>
      <c r="J557" s="770">
        <v>43843.0</v>
      </c>
      <c r="K557" s="773" t="s">
        <v>3809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6418</v>
      </c>
      <c r="C558" s="760" t="s">
        <v>3793</v>
      </c>
      <c r="D558" s="760" t="s">
        <v>6316</v>
      </c>
      <c r="E558" s="772">
        <v>0.0</v>
      </c>
      <c r="F558" s="760" t="s">
        <v>4766</v>
      </c>
      <c r="G558" s="760" t="s">
        <v>18</v>
      </c>
      <c r="H558" s="760" t="s">
        <v>29</v>
      </c>
      <c r="I558" s="760" t="s">
        <v>3800</v>
      </c>
      <c r="J558" s="770">
        <v>44384.0</v>
      </c>
      <c r="K558" s="777" t="s">
        <v>3807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2958</v>
      </c>
      <c r="C559" s="785" t="s">
        <v>2523</v>
      </c>
      <c r="D559" s="760" t="s">
        <v>6317</v>
      </c>
      <c r="E559" s="809">
        <v>7500.0</v>
      </c>
      <c r="F559" s="760" t="s">
        <v>2957</v>
      </c>
      <c r="G559" s="770" t="s">
        <v>2526</v>
      </c>
      <c r="H559" s="770" t="s">
        <v>29</v>
      </c>
      <c r="I559" s="770" t="s">
        <v>2527</v>
      </c>
      <c r="J559" s="770">
        <v>43703.0</v>
      </c>
      <c r="K559" s="773" t="s">
        <v>4179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6419</v>
      </c>
      <c r="C560" s="760" t="s">
        <v>3793</v>
      </c>
      <c r="D560" s="760" t="s">
        <v>6316</v>
      </c>
      <c r="E560" s="772">
        <v>0.0</v>
      </c>
      <c r="F560" s="760" t="s">
        <v>3799</v>
      </c>
      <c r="G560" s="760" t="s">
        <v>18</v>
      </c>
      <c r="H560" s="760" t="s">
        <v>29</v>
      </c>
      <c r="I560" s="760" t="s">
        <v>3800</v>
      </c>
      <c r="J560" s="770">
        <v>44186.0</v>
      </c>
      <c r="K560" s="777" t="s">
        <v>3801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6420</v>
      </c>
      <c r="C561" s="760" t="s">
        <v>3793</v>
      </c>
      <c r="D561" s="760" t="s">
        <v>6316</v>
      </c>
      <c r="E561" s="772">
        <v>0.0</v>
      </c>
      <c r="F561" s="760" t="s">
        <v>4598</v>
      </c>
      <c r="G561" s="760" t="s">
        <v>18</v>
      </c>
      <c r="H561" s="760" t="s">
        <v>29</v>
      </c>
      <c r="I561" s="760" t="s">
        <v>3800</v>
      </c>
      <c r="J561" s="770">
        <v>44456.0</v>
      </c>
      <c r="K561" s="777" t="s">
        <v>3842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3024</v>
      </c>
      <c r="C562" s="785" t="s">
        <v>2523</v>
      </c>
      <c r="D562" s="760" t="s">
        <v>6317</v>
      </c>
      <c r="E562" s="787">
        <v>159337.69</v>
      </c>
      <c r="F562" s="760" t="s">
        <v>1230</v>
      </c>
      <c r="G562" s="770" t="s">
        <v>18</v>
      </c>
      <c r="H562" s="770" t="s">
        <v>175</v>
      </c>
      <c r="I562" s="770" t="s">
        <v>176</v>
      </c>
      <c r="J562" s="770">
        <v>44280.0</v>
      </c>
      <c r="K562" s="773" t="s">
        <v>3807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2951</v>
      </c>
      <c r="C563" s="785" t="s">
        <v>2523</v>
      </c>
      <c r="D563" s="760" t="s">
        <v>6317</v>
      </c>
      <c r="E563" s="809">
        <v>20000.0</v>
      </c>
      <c r="F563" s="760" t="s">
        <v>2950</v>
      </c>
      <c r="G563" s="770" t="s">
        <v>18</v>
      </c>
      <c r="H563" s="770" t="s">
        <v>175</v>
      </c>
      <c r="I563" s="770" t="s">
        <v>197</v>
      </c>
      <c r="J563" s="770">
        <v>44319.0</v>
      </c>
      <c r="K563" s="773" t="s">
        <v>3797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2793</v>
      </c>
      <c r="C564" s="785" t="s">
        <v>2523</v>
      </c>
      <c r="D564" s="760" t="s">
        <v>6317</v>
      </c>
      <c r="E564" s="809">
        <v>271802.72</v>
      </c>
      <c r="F564" s="760" t="s">
        <v>2792</v>
      </c>
      <c r="G564" s="770" t="s">
        <v>18</v>
      </c>
      <c r="H564" s="770" t="s">
        <v>175</v>
      </c>
      <c r="I564" s="770" t="s">
        <v>176</v>
      </c>
      <c r="J564" s="770">
        <v>44328.0</v>
      </c>
      <c r="K564" s="773" t="s">
        <v>3801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6385</v>
      </c>
      <c r="C565" s="760" t="s">
        <v>3793</v>
      </c>
      <c r="D565" s="760" t="s">
        <v>6316</v>
      </c>
      <c r="E565" s="772">
        <v>0.0</v>
      </c>
      <c r="F565" s="760" t="s">
        <v>4339</v>
      </c>
      <c r="G565" s="760" t="s">
        <v>18</v>
      </c>
      <c r="H565" s="760" t="s">
        <v>29</v>
      </c>
      <c r="I565" s="760" t="s">
        <v>3683</v>
      </c>
      <c r="J565" s="770"/>
      <c r="K565" s="777" t="s">
        <v>3813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2604</v>
      </c>
      <c r="C566" s="785" t="s">
        <v>2523</v>
      </c>
      <c r="D566" s="760" t="s">
        <v>6317</v>
      </c>
      <c r="E566" s="809">
        <v>100000.0</v>
      </c>
      <c r="F566" s="760" t="s">
        <v>246</v>
      </c>
      <c r="G566" s="770" t="s">
        <v>18</v>
      </c>
      <c r="H566" s="770" t="s">
        <v>175</v>
      </c>
      <c r="I566" s="770" t="s">
        <v>176</v>
      </c>
      <c r="J566" s="770">
        <v>44266.0</v>
      </c>
      <c r="K566" s="773" t="s">
        <v>3797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6421</v>
      </c>
      <c r="C567" s="785" t="s">
        <v>3793</v>
      </c>
      <c r="D567" s="760" t="s">
        <v>2534</v>
      </c>
      <c r="E567" s="772">
        <v>157308.25</v>
      </c>
      <c r="F567" s="760" t="s">
        <v>5061</v>
      </c>
      <c r="G567" s="760" t="s">
        <v>2526</v>
      </c>
      <c r="H567" s="760" t="s">
        <v>29</v>
      </c>
      <c r="I567" s="760" t="s">
        <v>2526</v>
      </c>
      <c r="J567" s="770">
        <v>44250.0</v>
      </c>
      <c r="K567" s="777" t="s">
        <v>3801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6422</v>
      </c>
      <c r="C568" s="760" t="s">
        <v>3793</v>
      </c>
      <c r="D568" s="760" t="s">
        <v>6316</v>
      </c>
      <c r="E568" s="772">
        <v>0.0</v>
      </c>
      <c r="F568" s="760" t="s">
        <v>5345</v>
      </c>
      <c r="G568" s="760" t="s">
        <v>18</v>
      </c>
      <c r="H568" s="760" t="s">
        <v>29</v>
      </c>
      <c r="I568" s="760" t="s">
        <v>3800</v>
      </c>
      <c r="J568" s="770">
        <v>44088.0</v>
      </c>
      <c r="K568" s="777" t="s">
        <v>3813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3625</v>
      </c>
      <c r="C569" s="785" t="s">
        <v>3608</v>
      </c>
      <c r="D569" s="760" t="s">
        <v>6317</v>
      </c>
      <c r="E569" s="809">
        <v>50000.0</v>
      </c>
      <c r="F569" s="760" t="s">
        <v>426</v>
      </c>
      <c r="G569" s="770" t="s">
        <v>18</v>
      </c>
      <c r="H569" s="770" t="s">
        <v>29</v>
      </c>
      <c r="I569" s="770" t="s">
        <v>2780</v>
      </c>
      <c r="J569" s="770">
        <v>43934.0</v>
      </c>
      <c r="K569" s="773" t="s">
        <v>3797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3022</v>
      </c>
      <c r="C570" s="785" t="s">
        <v>2523</v>
      </c>
      <c r="D570" s="760" t="s">
        <v>6317</v>
      </c>
      <c r="E570" s="809">
        <v>30000.0</v>
      </c>
      <c r="F570" s="760" t="s">
        <v>3021</v>
      </c>
      <c r="G570" s="770" t="s">
        <v>18</v>
      </c>
      <c r="H570" s="770" t="s">
        <v>175</v>
      </c>
      <c r="I570" s="770" t="s">
        <v>176</v>
      </c>
      <c r="J570" s="770">
        <v>44319.0</v>
      </c>
      <c r="K570" s="773" t="s">
        <v>3801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6355</v>
      </c>
      <c r="C571" s="785" t="s">
        <v>3793</v>
      </c>
      <c r="D571" s="760" t="s">
        <v>6317</v>
      </c>
      <c r="E571" s="809">
        <v>20000.0</v>
      </c>
      <c r="F571" s="760" t="s">
        <v>5071</v>
      </c>
      <c r="G571" s="760" t="s">
        <v>56</v>
      </c>
      <c r="H571" s="760" t="s">
        <v>29</v>
      </c>
      <c r="I571" s="760" t="s">
        <v>4459</v>
      </c>
      <c r="J571" s="770">
        <v>44180.0</v>
      </c>
      <c r="K571" s="777" t="s">
        <v>3801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2664</v>
      </c>
      <c r="C572" s="785" t="s">
        <v>2523</v>
      </c>
      <c r="D572" s="760" t="s">
        <v>2534</v>
      </c>
      <c r="E572" s="809">
        <v>1421504.0</v>
      </c>
      <c r="F572" s="760" t="s">
        <v>2663</v>
      </c>
      <c r="G572" s="770" t="s">
        <v>18</v>
      </c>
      <c r="H572" s="770" t="s">
        <v>175</v>
      </c>
      <c r="I572" s="770" t="s">
        <v>176</v>
      </c>
      <c r="J572" s="770">
        <v>44280.0</v>
      </c>
      <c r="K572" s="773" t="s">
        <v>3813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2961</v>
      </c>
      <c r="C573" s="785" t="s">
        <v>2523</v>
      </c>
      <c r="D573" s="760" t="s">
        <v>6317</v>
      </c>
      <c r="E573" s="809">
        <v>8000.0</v>
      </c>
      <c r="F573" s="760" t="s">
        <v>2957</v>
      </c>
      <c r="G573" s="770" t="s">
        <v>2526</v>
      </c>
      <c r="H573" s="770" t="s">
        <v>29</v>
      </c>
      <c r="I573" s="770" t="s">
        <v>2527</v>
      </c>
      <c r="J573" s="770">
        <v>43704.0</v>
      </c>
      <c r="K573" s="773" t="s">
        <v>3809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3192</v>
      </c>
      <c r="C574" s="785" t="s">
        <v>2523</v>
      </c>
      <c r="D574" s="760" t="s">
        <v>6317</v>
      </c>
      <c r="E574" s="809">
        <v>20000.0</v>
      </c>
      <c r="F574" s="760" t="s">
        <v>3191</v>
      </c>
      <c r="G574" s="770" t="s">
        <v>18</v>
      </c>
      <c r="H574" s="770" t="s">
        <v>175</v>
      </c>
      <c r="I574" s="770" t="s">
        <v>197</v>
      </c>
      <c r="J574" s="770">
        <v>44322.0</v>
      </c>
      <c r="K574" s="773" t="s">
        <v>3801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2604</v>
      </c>
      <c r="C575" s="785" t="s">
        <v>2523</v>
      </c>
      <c r="D575" s="760" t="s">
        <v>6317</v>
      </c>
      <c r="E575" s="809">
        <v>300000.0</v>
      </c>
      <c r="F575" s="760" t="s">
        <v>246</v>
      </c>
      <c r="G575" s="770" t="s">
        <v>18</v>
      </c>
      <c r="H575" s="770" t="s">
        <v>175</v>
      </c>
      <c r="I575" s="770" t="s">
        <v>176</v>
      </c>
      <c r="J575" s="770">
        <v>44266.0</v>
      </c>
      <c r="K575" s="773" t="s">
        <v>3797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3417</v>
      </c>
      <c r="C576" s="785" t="s">
        <v>2523</v>
      </c>
      <c r="D576" s="760" t="s">
        <v>6317</v>
      </c>
      <c r="E576" s="809">
        <v>10000.0</v>
      </c>
      <c r="F576" s="760" t="s">
        <v>3416</v>
      </c>
      <c r="G576" s="770" t="s">
        <v>18</v>
      </c>
      <c r="H576" s="770" t="s">
        <v>175</v>
      </c>
      <c r="I576" s="770" t="s">
        <v>197</v>
      </c>
      <c r="J576" s="770">
        <v>44319.0</v>
      </c>
      <c r="K576" s="773" t="s">
        <v>3801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3017</v>
      </c>
      <c r="C577" s="785" t="s">
        <v>2523</v>
      </c>
      <c r="D577" s="760" t="s">
        <v>6317</v>
      </c>
      <c r="E577" s="809">
        <v>12000.0</v>
      </c>
      <c r="F577" s="760" t="s">
        <v>3016</v>
      </c>
      <c r="G577" s="770" t="s">
        <v>2526</v>
      </c>
      <c r="H577" s="770" t="s">
        <v>29</v>
      </c>
      <c r="I577" s="770" t="s">
        <v>2527</v>
      </c>
      <c r="J577" s="770">
        <v>43605.0</v>
      </c>
      <c r="K577" s="773" t="s">
        <v>3809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2809</v>
      </c>
      <c r="C578" s="785" t="s">
        <v>2523</v>
      </c>
      <c r="D578" s="760" t="s">
        <v>6317</v>
      </c>
      <c r="E578" s="809">
        <v>100000.0</v>
      </c>
      <c r="F578" s="760" t="s">
        <v>735</v>
      </c>
      <c r="G578" s="770" t="s">
        <v>18</v>
      </c>
      <c r="H578" s="770" t="s">
        <v>175</v>
      </c>
      <c r="I578" s="770" t="s">
        <v>2611</v>
      </c>
      <c r="J578" s="770">
        <v>44299.0</v>
      </c>
      <c r="K578" s="773" t="s">
        <v>3801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6423</v>
      </c>
      <c r="C579" s="760" t="s">
        <v>3793</v>
      </c>
      <c r="D579" s="760" t="s">
        <v>6316</v>
      </c>
      <c r="E579" s="772">
        <v>0.0</v>
      </c>
      <c r="F579" s="760" t="s">
        <v>4681</v>
      </c>
      <c r="G579" s="760" t="s">
        <v>56</v>
      </c>
      <c r="H579" s="760" t="s">
        <v>29</v>
      </c>
      <c r="I579" s="760" t="s">
        <v>6348</v>
      </c>
      <c r="J579" s="770">
        <v>44917.0</v>
      </c>
      <c r="K579" s="777" t="s">
        <v>3797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3301</v>
      </c>
      <c r="C580" s="785" t="s">
        <v>2523</v>
      </c>
      <c r="D580" s="760" t="s">
        <v>6317</v>
      </c>
      <c r="E580" s="809" t="s">
        <v>6424</v>
      </c>
      <c r="F580" s="760" t="s">
        <v>3300</v>
      </c>
      <c r="G580" s="770" t="s">
        <v>18</v>
      </c>
      <c r="H580" s="770" t="s">
        <v>175</v>
      </c>
      <c r="I580" s="770" t="s">
        <v>197</v>
      </c>
      <c r="J580" s="770">
        <v>44391.0</v>
      </c>
      <c r="K580" s="773" t="s">
        <v>3801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2988</v>
      </c>
      <c r="C581" s="785" t="s">
        <v>2523</v>
      </c>
      <c r="D581" s="760" t="s">
        <v>6317</v>
      </c>
      <c r="E581" s="809">
        <v>30000.0</v>
      </c>
      <c r="F581" s="760" t="s">
        <v>1170</v>
      </c>
      <c r="G581" s="770" t="s">
        <v>18</v>
      </c>
      <c r="H581" s="770" t="s">
        <v>175</v>
      </c>
      <c r="I581" s="770" t="s">
        <v>176</v>
      </c>
      <c r="J581" s="770">
        <v>44319.0</v>
      </c>
      <c r="K581" s="773" t="s">
        <v>3801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3388</v>
      </c>
      <c r="C582" s="785" t="s">
        <v>2523</v>
      </c>
      <c r="D582" s="760" t="s">
        <v>6317</v>
      </c>
      <c r="E582" s="809">
        <v>100000.0</v>
      </c>
      <c r="F582" s="760" t="s">
        <v>3387</v>
      </c>
      <c r="G582" s="770" t="s">
        <v>18</v>
      </c>
      <c r="H582" s="770" t="s">
        <v>175</v>
      </c>
      <c r="I582" s="770" t="s">
        <v>197</v>
      </c>
      <c r="J582" s="770">
        <v>44279.0</v>
      </c>
      <c r="K582" s="773" t="s">
        <v>3801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3195</v>
      </c>
      <c r="C583" s="785" t="s">
        <v>2523</v>
      </c>
      <c r="D583" s="760" t="s">
        <v>6317</v>
      </c>
      <c r="E583" s="809">
        <v>120000.0</v>
      </c>
      <c r="F583" s="760" t="s">
        <v>3194</v>
      </c>
      <c r="G583" s="770" t="s">
        <v>18</v>
      </c>
      <c r="H583" s="770" t="s">
        <v>175</v>
      </c>
      <c r="I583" s="770" t="s">
        <v>2611</v>
      </c>
      <c r="J583" s="770">
        <v>44279.0</v>
      </c>
      <c r="K583" s="773" t="s">
        <v>3797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6425</v>
      </c>
      <c r="C584" s="785" t="s">
        <v>3793</v>
      </c>
      <c r="D584" s="760" t="s">
        <v>2534</v>
      </c>
      <c r="E584" s="772">
        <v>456422.62</v>
      </c>
      <c r="F584" s="760" t="s">
        <v>4527</v>
      </c>
      <c r="G584" s="760" t="s">
        <v>56</v>
      </c>
      <c r="H584" s="760" t="s">
        <v>29</v>
      </c>
      <c r="I584" s="760" t="s">
        <v>4060</v>
      </c>
      <c r="J584" s="770">
        <v>44130.0</v>
      </c>
      <c r="K584" s="777" t="s">
        <v>3801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2545</v>
      </c>
      <c r="C585" s="785" t="s">
        <v>2523</v>
      </c>
      <c r="D585" s="760" t="s">
        <v>6317</v>
      </c>
      <c r="E585" s="809">
        <v>100000.0</v>
      </c>
      <c r="F585" s="760" t="s">
        <v>2544</v>
      </c>
      <c r="G585" s="770" t="s">
        <v>18</v>
      </c>
      <c r="H585" s="770" t="s">
        <v>175</v>
      </c>
      <c r="I585" s="770" t="s">
        <v>197</v>
      </c>
      <c r="J585" s="770">
        <v>44321.0</v>
      </c>
      <c r="K585" s="773" t="s">
        <v>3809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3372</v>
      </c>
      <c r="C586" s="785" t="s">
        <v>2523</v>
      </c>
      <c r="D586" s="760" t="s">
        <v>6317</v>
      </c>
      <c r="E586" s="809">
        <v>14000.0</v>
      </c>
      <c r="F586" s="760" t="s">
        <v>1998</v>
      </c>
      <c r="G586" s="770" t="s">
        <v>18</v>
      </c>
      <c r="H586" s="770" t="s">
        <v>175</v>
      </c>
      <c r="I586" s="770" t="s">
        <v>176</v>
      </c>
      <c r="J586" s="770">
        <v>44280.0</v>
      </c>
      <c r="K586" s="773" t="s">
        <v>3801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3035</v>
      </c>
      <c r="C587" s="785" t="s">
        <v>2523</v>
      </c>
      <c r="D587" s="760" t="s">
        <v>6317</v>
      </c>
      <c r="E587" s="809">
        <v>45000.0</v>
      </c>
      <c r="F587" s="760" t="s">
        <v>3034</v>
      </c>
      <c r="G587" s="770" t="s">
        <v>18</v>
      </c>
      <c r="H587" s="770" t="s">
        <v>175</v>
      </c>
      <c r="I587" s="770" t="s">
        <v>2611</v>
      </c>
      <c r="J587" s="770">
        <v>44266.0</v>
      </c>
      <c r="K587" s="773" t="s">
        <v>3809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2711</v>
      </c>
      <c r="C588" s="785" t="s">
        <v>2523</v>
      </c>
      <c r="D588" s="760" t="s">
        <v>6317</v>
      </c>
      <c r="E588" s="809">
        <v>10000.0</v>
      </c>
      <c r="F588" s="760" t="s">
        <v>2710</v>
      </c>
      <c r="G588" s="770" t="s">
        <v>18</v>
      </c>
      <c r="H588" s="770" t="s">
        <v>175</v>
      </c>
      <c r="I588" s="770" t="s">
        <v>2611</v>
      </c>
      <c r="J588" s="770">
        <v>44260.0</v>
      </c>
      <c r="K588" s="773" t="s">
        <v>3801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2799</v>
      </c>
      <c r="C589" s="785" t="s">
        <v>2523</v>
      </c>
      <c r="D589" s="760" t="s">
        <v>6317</v>
      </c>
      <c r="E589" s="809">
        <v>100000.0</v>
      </c>
      <c r="F589" s="760" t="s">
        <v>2798</v>
      </c>
      <c r="G589" s="770" t="s">
        <v>18</v>
      </c>
      <c r="H589" s="770" t="s">
        <v>175</v>
      </c>
      <c r="I589" s="770" t="s">
        <v>197</v>
      </c>
      <c r="J589" s="770">
        <v>44393.0</v>
      </c>
      <c r="K589" s="773" t="s">
        <v>4320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2711</v>
      </c>
      <c r="C590" s="760" t="s">
        <v>2523</v>
      </c>
      <c r="D590" s="760" t="s">
        <v>6316</v>
      </c>
      <c r="E590" s="772">
        <v>151371.24</v>
      </c>
      <c r="F590" s="760" t="s">
        <v>2710</v>
      </c>
      <c r="G590" s="770" t="s">
        <v>18</v>
      </c>
      <c r="H590" s="770" t="s">
        <v>175</v>
      </c>
      <c r="I590" s="770" t="s">
        <v>2611</v>
      </c>
      <c r="J590" s="770">
        <v>44260.0</v>
      </c>
      <c r="K590" s="773" t="s">
        <v>3801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3195</v>
      </c>
      <c r="C591" s="785" t="s">
        <v>2523</v>
      </c>
      <c r="D591" s="760" t="s">
        <v>6317</v>
      </c>
      <c r="E591" s="809">
        <v>80000.0</v>
      </c>
      <c r="F591" s="760" t="s">
        <v>3194</v>
      </c>
      <c r="G591" s="770" t="s">
        <v>18</v>
      </c>
      <c r="H591" s="770" t="s">
        <v>175</v>
      </c>
      <c r="I591" s="770" t="s">
        <v>2611</v>
      </c>
      <c r="J591" s="770">
        <v>44279.0</v>
      </c>
      <c r="K591" s="773" t="s">
        <v>3797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6395</v>
      </c>
      <c r="C592" s="760" t="s">
        <v>3793</v>
      </c>
      <c r="D592" s="760" t="s">
        <v>6316</v>
      </c>
      <c r="E592" s="772">
        <v>0.0</v>
      </c>
      <c r="F592" s="760" t="s">
        <v>5333</v>
      </c>
      <c r="G592" s="760" t="s">
        <v>56</v>
      </c>
      <c r="H592" s="760" t="s">
        <v>29</v>
      </c>
      <c r="I592" s="760" t="s">
        <v>4438</v>
      </c>
      <c r="J592" s="770">
        <v>44397.0</v>
      </c>
      <c r="K592" s="777" t="s">
        <v>3809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6426</v>
      </c>
      <c r="C593" s="760" t="s">
        <v>3793</v>
      </c>
      <c r="D593" s="760" t="s">
        <v>6316</v>
      </c>
      <c r="E593" s="772">
        <v>0.0</v>
      </c>
      <c r="F593" s="760" t="s">
        <v>3827</v>
      </c>
      <c r="G593" s="760" t="s">
        <v>18</v>
      </c>
      <c r="H593" s="760" t="s">
        <v>29</v>
      </c>
      <c r="I593" s="760" t="s">
        <v>3683</v>
      </c>
      <c r="J593" s="770">
        <v>44302.0</v>
      </c>
      <c r="K593" s="777" t="s">
        <v>3813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2734</v>
      </c>
      <c r="C594" s="760" t="s">
        <v>2523</v>
      </c>
      <c r="D594" s="760" t="s">
        <v>6316</v>
      </c>
      <c r="E594" s="772">
        <v>172836.33</v>
      </c>
      <c r="F594" s="760" t="s">
        <v>2733</v>
      </c>
      <c r="G594" s="770" t="s">
        <v>2526</v>
      </c>
      <c r="H594" s="770" t="s">
        <v>29</v>
      </c>
      <c r="I594" s="770" t="s">
        <v>2527</v>
      </c>
      <c r="J594" s="770">
        <v>43865.0</v>
      </c>
      <c r="K594" s="773" t="s">
        <v>3801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3245</v>
      </c>
      <c r="C595" s="760" t="s">
        <v>2523</v>
      </c>
      <c r="D595" s="760" t="s">
        <v>6316</v>
      </c>
      <c r="E595" s="772">
        <v>154589.27</v>
      </c>
      <c r="F595" s="760" t="s">
        <v>3244</v>
      </c>
      <c r="G595" s="770" t="s">
        <v>2526</v>
      </c>
      <c r="H595" s="770" t="s">
        <v>29</v>
      </c>
      <c r="I595" s="770" t="s">
        <v>2527</v>
      </c>
      <c r="J595" s="770">
        <v>43873.0</v>
      </c>
      <c r="K595" s="773" t="s">
        <v>3801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3195</v>
      </c>
      <c r="C596" s="760" t="s">
        <v>2523</v>
      </c>
      <c r="D596" s="760" t="s">
        <v>6316</v>
      </c>
      <c r="E596" s="772">
        <v>237009.79</v>
      </c>
      <c r="F596" s="760" t="s">
        <v>3194</v>
      </c>
      <c r="G596" s="770" t="s">
        <v>18</v>
      </c>
      <c r="H596" s="770" t="s">
        <v>175</v>
      </c>
      <c r="I596" s="770" t="s">
        <v>2611</v>
      </c>
      <c r="J596" s="770">
        <v>44279.0</v>
      </c>
      <c r="K596" s="773" t="s">
        <v>3797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2711</v>
      </c>
      <c r="C597" s="785" t="s">
        <v>2523</v>
      </c>
      <c r="D597" s="760" t="s">
        <v>6317</v>
      </c>
      <c r="E597" s="787">
        <v>49307.71</v>
      </c>
      <c r="F597" s="760" t="s">
        <v>2710</v>
      </c>
      <c r="G597" s="770" t="s">
        <v>18</v>
      </c>
      <c r="H597" s="770" t="s">
        <v>175</v>
      </c>
      <c r="I597" s="770" t="s">
        <v>2611</v>
      </c>
      <c r="J597" s="770">
        <v>44260.0</v>
      </c>
      <c r="K597" s="773" t="s">
        <v>3801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3024</v>
      </c>
      <c r="C598" s="785" t="s">
        <v>2523</v>
      </c>
      <c r="D598" s="760" t="s">
        <v>6317</v>
      </c>
      <c r="E598" s="809">
        <v>56000.0</v>
      </c>
      <c r="F598" s="760" t="s">
        <v>1230</v>
      </c>
      <c r="G598" s="770" t="s">
        <v>18</v>
      </c>
      <c r="H598" s="770" t="s">
        <v>175</v>
      </c>
      <c r="I598" s="770" t="s">
        <v>176</v>
      </c>
      <c r="J598" s="770">
        <v>44280.0</v>
      </c>
      <c r="K598" s="773" t="s">
        <v>3807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2951</v>
      </c>
      <c r="C599" s="785" t="s">
        <v>2523</v>
      </c>
      <c r="D599" s="760" t="s">
        <v>6317</v>
      </c>
      <c r="E599" s="809">
        <v>5500.0</v>
      </c>
      <c r="F599" s="760" t="s">
        <v>2950</v>
      </c>
      <c r="G599" s="770" t="s">
        <v>18</v>
      </c>
      <c r="H599" s="770" t="s">
        <v>175</v>
      </c>
      <c r="I599" s="770" t="s">
        <v>197</v>
      </c>
      <c r="J599" s="770">
        <v>44319.0</v>
      </c>
      <c r="K599" s="773" t="s">
        <v>3797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3002</v>
      </c>
      <c r="C600" s="785" t="s">
        <v>2523</v>
      </c>
      <c r="D600" s="760" t="s">
        <v>6317</v>
      </c>
      <c r="E600" s="809">
        <v>175000.0</v>
      </c>
      <c r="F600" s="760" t="s">
        <v>3001</v>
      </c>
      <c r="G600" s="770" t="s">
        <v>18</v>
      </c>
      <c r="H600" s="770" t="s">
        <v>175</v>
      </c>
      <c r="I600" s="770" t="s">
        <v>176</v>
      </c>
      <c r="J600" s="770">
        <v>44313.0</v>
      </c>
      <c r="K600" s="773" t="s">
        <v>3801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2676</v>
      </c>
      <c r="C601" s="785" t="s">
        <v>2523</v>
      </c>
      <c r="D601" s="760" t="s">
        <v>6317</v>
      </c>
      <c r="E601" s="809">
        <v>10000.0</v>
      </c>
      <c r="F601" s="760" t="s">
        <v>399</v>
      </c>
      <c r="G601" s="770" t="s">
        <v>18</v>
      </c>
      <c r="H601" s="770" t="s">
        <v>175</v>
      </c>
      <c r="I601" s="770" t="s">
        <v>176</v>
      </c>
      <c r="J601" s="770">
        <v>44421.0</v>
      </c>
      <c r="K601" s="773" t="s">
        <v>3801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2775</v>
      </c>
      <c r="C602" s="785" t="s">
        <v>2523</v>
      </c>
      <c r="D602" s="760" t="s">
        <v>6317</v>
      </c>
      <c r="E602" s="809">
        <v>10000.0</v>
      </c>
      <c r="F602" s="760" t="s">
        <v>641</v>
      </c>
      <c r="G602" s="770" t="s">
        <v>18</v>
      </c>
      <c r="H602" s="770" t="s">
        <v>175</v>
      </c>
      <c r="I602" s="770" t="s">
        <v>176</v>
      </c>
      <c r="J602" s="770">
        <v>44280.0</v>
      </c>
      <c r="K602" s="773" t="s">
        <v>3801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2958</v>
      </c>
      <c r="C603" s="785" t="s">
        <v>2523</v>
      </c>
      <c r="D603" s="760" t="s">
        <v>6317</v>
      </c>
      <c r="E603" s="809">
        <v>10000.0</v>
      </c>
      <c r="F603" s="760" t="s">
        <v>2957</v>
      </c>
      <c r="G603" s="770" t="s">
        <v>2526</v>
      </c>
      <c r="H603" s="770" t="s">
        <v>29</v>
      </c>
      <c r="I603" s="770" t="s">
        <v>2527</v>
      </c>
      <c r="J603" s="770">
        <v>43703.0</v>
      </c>
      <c r="K603" s="773" t="s">
        <v>4179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2823</v>
      </c>
      <c r="C604" s="785" t="s">
        <v>2523</v>
      </c>
      <c r="D604" s="760" t="s">
        <v>6317</v>
      </c>
      <c r="E604" s="809">
        <v>40000.0</v>
      </c>
      <c r="F604" s="760" t="s">
        <v>759</v>
      </c>
      <c r="G604" s="770" t="s">
        <v>18</v>
      </c>
      <c r="H604" s="770" t="s">
        <v>175</v>
      </c>
      <c r="I604" s="770" t="s">
        <v>176</v>
      </c>
      <c r="J604" s="770">
        <v>44321.0</v>
      </c>
      <c r="K604" s="773" t="s">
        <v>3801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3073</v>
      </c>
      <c r="C605" s="785" t="s">
        <v>2523</v>
      </c>
      <c r="D605" s="760" t="s">
        <v>6317</v>
      </c>
      <c r="E605" s="809">
        <v>150000.0</v>
      </c>
      <c r="F605" s="760" t="s">
        <v>3072</v>
      </c>
      <c r="G605" s="770" t="s">
        <v>2526</v>
      </c>
      <c r="H605" s="770" t="s">
        <v>29</v>
      </c>
      <c r="I605" s="770" t="s">
        <v>2527</v>
      </c>
      <c r="J605" s="770">
        <v>43879.0</v>
      </c>
      <c r="K605" s="773" t="s">
        <v>3801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3195</v>
      </c>
      <c r="C606" s="785" t="s">
        <v>2523</v>
      </c>
      <c r="D606" s="760" t="s">
        <v>6317</v>
      </c>
      <c r="E606" s="809">
        <v>30000.0</v>
      </c>
      <c r="F606" s="760" t="s">
        <v>3194</v>
      </c>
      <c r="G606" s="770" t="s">
        <v>18</v>
      </c>
      <c r="H606" s="770" t="s">
        <v>175</v>
      </c>
      <c r="I606" s="770" t="s">
        <v>2611</v>
      </c>
      <c r="J606" s="770">
        <v>44279.0</v>
      </c>
      <c r="K606" s="773" t="s">
        <v>3797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3192</v>
      </c>
      <c r="C607" s="785" t="s">
        <v>2523</v>
      </c>
      <c r="D607" s="760" t="s">
        <v>6317</v>
      </c>
      <c r="E607" s="809">
        <v>20000.0</v>
      </c>
      <c r="F607" s="760" t="s">
        <v>3191</v>
      </c>
      <c r="G607" s="770" t="s">
        <v>18</v>
      </c>
      <c r="H607" s="770" t="s">
        <v>175</v>
      </c>
      <c r="I607" s="770" t="s">
        <v>197</v>
      </c>
      <c r="J607" s="770">
        <v>44322.0</v>
      </c>
      <c r="K607" s="773" t="s">
        <v>3801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6427</v>
      </c>
      <c r="C608" s="785" t="s">
        <v>2523</v>
      </c>
      <c r="D608" s="760" t="s">
        <v>2534</v>
      </c>
      <c r="E608" s="813">
        <v>121689.31</v>
      </c>
      <c r="F608" s="760" t="s">
        <v>2938</v>
      </c>
      <c r="G608" s="770" t="s">
        <v>18</v>
      </c>
      <c r="H608" s="770" t="s">
        <v>175</v>
      </c>
      <c r="I608" s="770" t="s">
        <v>176</v>
      </c>
      <c r="J608" s="770">
        <v>44333.0</v>
      </c>
      <c r="K608" s="773" t="s">
        <v>3801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6352</v>
      </c>
      <c r="C609" s="785" t="s">
        <v>3793</v>
      </c>
      <c r="D609" s="760" t="s">
        <v>2534</v>
      </c>
      <c r="E609" s="813">
        <v>94947.93</v>
      </c>
      <c r="F609" s="760" t="s">
        <v>5220</v>
      </c>
      <c r="G609" s="760" t="s">
        <v>56</v>
      </c>
      <c r="H609" s="760" t="s">
        <v>29</v>
      </c>
      <c r="I609" s="760" t="s">
        <v>5221</v>
      </c>
      <c r="J609" s="770">
        <v>44105.0</v>
      </c>
      <c r="K609" s="777" t="s">
        <v>3813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6428</v>
      </c>
      <c r="C610" s="760" t="s">
        <v>3793</v>
      </c>
      <c r="D610" s="760" t="s">
        <v>6316</v>
      </c>
      <c r="E610" s="772">
        <v>0.0</v>
      </c>
      <c r="F610" s="760" t="s">
        <v>4377</v>
      </c>
      <c r="G610" s="760" t="s">
        <v>56</v>
      </c>
      <c r="H610" s="760" t="s">
        <v>29</v>
      </c>
      <c r="I610" s="760" t="s">
        <v>3636</v>
      </c>
      <c r="J610" s="770">
        <v>44238.0</v>
      </c>
      <c r="K610" s="777" t="s">
        <v>3797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3483</v>
      </c>
      <c r="C611" s="785" t="s">
        <v>2523</v>
      </c>
      <c r="D611" s="760" t="s">
        <v>6317</v>
      </c>
      <c r="E611" s="809">
        <v>20000.0</v>
      </c>
      <c r="F611" s="760" t="s">
        <v>3482</v>
      </c>
      <c r="G611" s="770" t="s">
        <v>18</v>
      </c>
      <c r="H611" s="770" t="s">
        <v>175</v>
      </c>
      <c r="I611" s="770" t="s">
        <v>176</v>
      </c>
      <c r="J611" s="770">
        <v>44263.0</v>
      </c>
      <c r="K611" s="773" t="s">
        <v>3809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3257</v>
      </c>
      <c r="C612" s="760" t="s">
        <v>2523</v>
      </c>
      <c r="D612" s="760" t="s">
        <v>6316</v>
      </c>
      <c r="E612" s="772">
        <v>489398.81</v>
      </c>
      <c r="F612" s="760" t="s">
        <v>3256</v>
      </c>
      <c r="G612" s="770" t="s">
        <v>18</v>
      </c>
      <c r="H612" s="770" t="s">
        <v>175</v>
      </c>
      <c r="I612" s="770" t="s">
        <v>197</v>
      </c>
      <c r="J612" s="770">
        <v>44280.0</v>
      </c>
      <c r="K612" s="773" t="s">
        <v>3797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6429</v>
      </c>
      <c r="C613" s="785" t="s">
        <v>3793</v>
      </c>
      <c r="D613" s="760" t="s">
        <v>2534</v>
      </c>
      <c r="E613" s="813">
        <v>274363.67</v>
      </c>
      <c r="F613" s="760" t="s">
        <v>5239</v>
      </c>
      <c r="G613" s="760" t="s">
        <v>18</v>
      </c>
      <c r="H613" s="760" t="s">
        <v>19</v>
      </c>
      <c r="I613" s="760" t="s">
        <v>5240</v>
      </c>
      <c r="J613" s="770">
        <v>44356.0</v>
      </c>
      <c r="K613" s="777" t="s">
        <v>3809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6430</v>
      </c>
      <c r="C614" s="785" t="s">
        <v>3793</v>
      </c>
      <c r="D614" s="760" t="s">
        <v>6317</v>
      </c>
      <c r="E614" s="813">
        <v>150000.0</v>
      </c>
      <c r="F614" s="760" t="s">
        <v>4561</v>
      </c>
      <c r="G614" s="760" t="s">
        <v>2526</v>
      </c>
      <c r="H614" s="760" t="s">
        <v>29</v>
      </c>
      <c r="I614" s="760" t="s">
        <v>2526</v>
      </c>
      <c r="J614" s="770">
        <v>44118.0</v>
      </c>
      <c r="K614" s="777" t="s">
        <v>3813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3032</v>
      </c>
      <c r="C615" s="760" t="s">
        <v>2523</v>
      </c>
      <c r="D615" s="760" t="s">
        <v>6316</v>
      </c>
      <c r="E615" s="772">
        <v>15.64</v>
      </c>
      <c r="F615" s="760" t="s">
        <v>3031</v>
      </c>
      <c r="G615" s="770" t="s">
        <v>2526</v>
      </c>
      <c r="H615" s="770" t="s">
        <v>29</v>
      </c>
      <c r="I615" s="770" t="s">
        <v>2539</v>
      </c>
      <c r="J615" s="770">
        <v>43559.0</v>
      </c>
      <c r="K615" s="773" t="s">
        <v>4179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2999</v>
      </c>
      <c r="C616" s="760" t="s">
        <v>2523</v>
      </c>
      <c r="D616" s="760" t="s">
        <v>6316</v>
      </c>
      <c r="E616" s="772">
        <v>115.28</v>
      </c>
      <c r="F616" s="760" t="s">
        <v>2998</v>
      </c>
      <c r="G616" s="770" t="s">
        <v>2526</v>
      </c>
      <c r="H616" s="770" t="s">
        <v>29</v>
      </c>
      <c r="I616" s="770" t="s">
        <v>2527</v>
      </c>
      <c r="J616" s="770">
        <v>43620.0</v>
      </c>
      <c r="K616" s="773" t="s">
        <v>3813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2853</v>
      </c>
      <c r="C617" s="760" t="s">
        <v>2523</v>
      </c>
      <c r="D617" s="760" t="s">
        <v>6316</v>
      </c>
      <c r="E617" s="772">
        <v>13.08</v>
      </c>
      <c r="F617" s="760" t="s">
        <v>2852</v>
      </c>
      <c r="G617" s="770" t="s">
        <v>2526</v>
      </c>
      <c r="H617" s="770" t="s">
        <v>29</v>
      </c>
      <c r="I617" s="770" t="s">
        <v>2527</v>
      </c>
      <c r="J617" s="770">
        <v>43675.0</v>
      </c>
      <c r="K617" s="773" t="s">
        <v>4179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2827</v>
      </c>
      <c r="C618" s="760" t="s">
        <v>2523</v>
      </c>
      <c r="D618" s="760" t="s">
        <v>6316</v>
      </c>
      <c r="E618" s="772"/>
      <c r="F618" s="760" t="s">
        <v>2826</v>
      </c>
      <c r="G618" s="770" t="s">
        <v>2526</v>
      </c>
      <c r="H618" s="770" t="s">
        <v>29</v>
      </c>
      <c r="I618" s="770" t="s">
        <v>2526</v>
      </c>
      <c r="J618" s="770" t="s">
        <v>2576</v>
      </c>
      <c r="K618" s="773" t="s">
        <v>3801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2786</v>
      </c>
      <c r="C619" s="760" t="s">
        <v>2523</v>
      </c>
      <c r="D619" s="760" t="s">
        <v>6316</v>
      </c>
      <c r="E619" s="772">
        <v>3049.18</v>
      </c>
      <c r="F619" s="760" t="s">
        <v>2785</v>
      </c>
      <c r="G619" s="770" t="s">
        <v>2526</v>
      </c>
      <c r="H619" s="770" t="s">
        <v>29</v>
      </c>
      <c r="I619" s="770" t="s">
        <v>2526</v>
      </c>
      <c r="J619" s="770">
        <v>44124.0</v>
      </c>
      <c r="K619" s="773" t="s">
        <v>3801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2790</v>
      </c>
      <c r="C620" s="760" t="s">
        <v>2523</v>
      </c>
      <c r="D620" s="760" t="s">
        <v>6316</v>
      </c>
      <c r="E620" s="772">
        <v>693.98</v>
      </c>
      <c r="F620" s="760" t="s">
        <v>2789</v>
      </c>
      <c r="G620" s="770" t="s">
        <v>2526</v>
      </c>
      <c r="H620" s="770" t="s">
        <v>29</v>
      </c>
      <c r="I620" s="770" t="s">
        <v>2526</v>
      </c>
      <c r="J620" s="770">
        <v>44118.0</v>
      </c>
      <c r="K620" s="773" t="s">
        <v>3801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2753</v>
      </c>
      <c r="C621" s="760" t="s">
        <v>2523</v>
      </c>
      <c r="D621" s="760" t="s">
        <v>6316</v>
      </c>
      <c r="E621" s="772"/>
      <c r="F621" s="760" t="s">
        <v>2752</v>
      </c>
      <c r="G621" s="770" t="s">
        <v>2526</v>
      </c>
      <c r="H621" s="770" t="s">
        <v>29</v>
      </c>
      <c r="I621" s="770" t="s">
        <v>2539</v>
      </c>
      <c r="J621" s="770">
        <v>43609.0</v>
      </c>
      <c r="K621" s="773" t="s">
        <v>3813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2755</v>
      </c>
      <c r="C622" s="760" t="s">
        <v>2523</v>
      </c>
      <c r="D622" s="760" t="s">
        <v>6316</v>
      </c>
      <c r="E622" s="772"/>
      <c r="F622" s="760" t="s">
        <v>2752</v>
      </c>
      <c r="G622" s="770" t="s">
        <v>2526</v>
      </c>
      <c r="H622" s="770" t="s">
        <v>29</v>
      </c>
      <c r="I622" s="770" t="s">
        <v>2539</v>
      </c>
      <c r="J622" s="770">
        <v>43609.0</v>
      </c>
      <c r="K622" s="773" t="s">
        <v>3809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2740</v>
      </c>
      <c r="C623" s="760" t="s">
        <v>2523</v>
      </c>
      <c r="D623" s="760" t="s">
        <v>6316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2575</v>
      </c>
      <c r="C624" s="760" t="s">
        <v>2523</v>
      </c>
      <c r="D624" s="760" t="s">
        <v>6316</v>
      </c>
      <c r="E624" s="772"/>
      <c r="F624" s="760" t="s">
        <v>2574</v>
      </c>
      <c r="G624" s="770" t="s">
        <v>2526</v>
      </c>
      <c r="H624" s="770" t="s">
        <v>29</v>
      </c>
      <c r="I624" s="770" t="s">
        <v>2527</v>
      </c>
      <c r="J624" s="770" t="s">
        <v>2576</v>
      </c>
      <c r="K624" s="773" t="s">
        <v>3801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6352</v>
      </c>
      <c r="C625" s="760" t="s">
        <v>3793</v>
      </c>
      <c r="D625" s="760" t="s">
        <v>6316</v>
      </c>
      <c r="E625" s="772">
        <v>0.0</v>
      </c>
      <c r="F625" s="760" t="s">
        <v>5220</v>
      </c>
      <c r="G625" s="760" t="s">
        <v>56</v>
      </c>
      <c r="H625" s="760" t="s">
        <v>29</v>
      </c>
      <c r="I625" s="760" t="s">
        <v>5221</v>
      </c>
      <c r="J625" s="770">
        <v>44105.0</v>
      </c>
      <c r="K625" s="777" t="s">
        <v>3813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2967</v>
      </c>
      <c r="C626" s="760" t="s">
        <v>2523</v>
      </c>
      <c r="D626" s="760" t="s">
        <v>2534</v>
      </c>
      <c r="E626" s="816">
        <v>73572.75</v>
      </c>
      <c r="F626" s="760" t="s">
        <v>2966</v>
      </c>
      <c r="G626" s="770" t="s">
        <v>2526</v>
      </c>
      <c r="H626" s="770" t="s">
        <v>29</v>
      </c>
      <c r="I626" s="770" t="s">
        <v>2527</v>
      </c>
      <c r="J626" s="770">
        <v>43875.0</v>
      </c>
      <c r="K626" s="773" t="s">
        <v>3809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3067</v>
      </c>
      <c r="C627" s="760" t="s">
        <v>2523</v>
      </c>
      <c r="D627" s="760" t="s">
        <v>6317</v>
      </c>
      <c r="E627" s="809">
        <v>10000.0</v>
      </c>
      <c r="F627" s="760" t="s">
        <v>3066</v>
      </c>
      <c r="G627" s="770" t="s">
        <v>18</v>
      </c>
      <c r="H627" s="770" t="s">
        <v>175</v>
      </c>
      <c r="I627" s="770" t="s">
        <v>176</v>
      </c>
      <c r="J627" s="770">
        <v>44295.0</v>
      </c>
      <c r="K627" s="773" t="s">
        <v>3807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2951</v>
      </c>
      <c r="C628" s="785" t="s">
        <v>2523</v>
      </c>
      <c r="D628" s="760" t="s">
        <v>6316</v>
      </c>
      <c r="E628" s="817">
        <v>161212.56</v>
      </c>
      <c r="F628" s="760" t="s">
        <v>2950</v>
      </c>
      <c r="G628" s="770" t="s">
        <v>18</v>
      </c>
      <c r="H628" s="770" t="s">
        <v>175</v>
      </c>
      <c r="I628" s="770" t="s">
        <v>197</v>
      </c>
      <c r="J628" s="770">
        <v>44319.0</v>
      </c>
      <c r="K628" s="773" t="s">
        <v>3797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3505</v>
      </c>
      <c r="C629" s="760" t="s">
        <v>2523</v>
      </c>
      <c r="D629" s="760" t="s">
        <v>6316</v>
      </c>
      <c r="E629" s="772"/>
      <c r="F629" s="760" t="s">
        <v>3504</v>
      </c>
      <c r="G629" s="770" t="s">
        <v>2526</v>
      </c>
      <c r="H629" s="770" t="s">
        <v>29</v>
      </c>
      <c r="I629" s="770" t="s">
        <v>2539</v>
      </c>
      <c r="J629" s="770" t="s">
        <v>2576</v>
      </c>
      <c r="K629" s="773" t="s">
        <v>3809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3508</v>
      </c>
      <c r="C630" s="760" t="s">
        <v>2523</v>
      </c>
      <c r="D630" s="760" t="s">
        <v>6316</v>
      </c>
      <c r="E630" s="772"/>
      <c r="F630" s="760" t="s">
        <v>3504</v>
      </c>
      <c r="G630" s="770" t="s">
        <v>2526</v>
      </c>
      <c r="H630" s="770" t="s">
        <v>29</v>
      </c>
      <c r="I630" s="770" t="s">
        <v>2539</v>
      </c>
      <c r="J630" s="770" t="s">
        <v>2576</v>
      </c>
      <c r="K630" s="773" t="s">
        <v>3813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3410</v>
      </c>
      <c r="C631" s="760" t="s">
        <v>2523</v>
      </c>
      <c r="D631" s="760" t="s">
        <v>6316</v>
      </c>
      <c r="E631" s="772">
        <v>1.47</v>
      </c>
      <c r="F631" s="760" t="s">
        <v>3409</v>
      </c>
      <c r="G631" s="770" t="s">
        <v>2526</v>
      </c>
      <c r="H631" s="770" t="s">
        <v>29</v>
      </c>
      <c r="I631" s="770" t="s">
        <v>2539</v>
      </c>
      <c r="J631" s="770">
        <v>43861.0</v>
      </c>
      <c r="K631" s="773" t="s">
        <v>3809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3260</v>
      </c>
      <c r="C632" s="760" t="s">
        <v>2523</v>
      </c>
      <c r="D632" s="760" t="s">
        <v>6316</v>
      </c>
      <c r="E632" s="772">
        <v>2.93</v>
      </c>
      <c r="F632" s="760" t="s">
        <v>3259</v>
      </c>
      <c r="G632" s="770" t="s">
        <v>2526</v>
      </c>
      <c r="H632" s="770" t="s">
        <v>29</v>
      </c>
      <c r="I632" s="770" t="s">
        <v>2539</v>
      </c>
      <c r="J632" s="770">
        <v>43622.0</v>
      </c>
      <c r="K632" s="773" t="s">
        <v>3809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3262</v>
      </c>
      <c r="C633" s="760" t="s">
        <v>2523</v>
      </c>
      <c r="D633" s="760" t="s">
        <v>6316</v>
      </c>
      <c r="E633" s="772"/>
      <c r="F633" s="760" t="s">
        <v>3259</v>
      </c>
      <c r="G633" s="770" t="s">
        <v>2526</v>
      </c>
      <c r="H633" s="770" t="s">
        <v>29</v>
      </c>
      <c r="I633" s="770" t="s">
        <v>2539</v>
      </c>
      <c r="J633" s="770">
        <v>43622.0</v>
      </c>
      <c r="K633" s="773" t="s">
        <v>3801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3215</v>
      </c>
      <c r="C634" s="760" t="s">
        <v>2523</v>
      </c>
      <c r="D634" s="760" t="s">
        <v>6316</v>
      </c>
      <c r="E634" s="772">
        <v>0.22</v>
      </c>
      <c r="F634" s="760" t="s">
        <v>3214</v>
      </c>
      <c r="G634" s="770" t="s">
        <v>2526</v>
      </c>
      <c r="H634" s="770" t="s">
        <v>29</v>
      </c>
      <c r="I634" s="770" t="s">
        <v>2526</v>
      </c>
      <c r="J634" s="770">
        <v>44036.0</v>
      </c>
      <c r="K634" s="773" t="s">
        <v>3809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3156</v>
      </c>
      <c r="C635" s="760" t="s">
        <v>2523</v>
      </c>
      <c r="D635" s="760" t="s">
        <v>6316</v>
      </c>
      <c r="E635" s="772"/>
      <c r="F635" s="760" t="s">
        <v>3155</v>
      </c>
      <c r="G635" s="770" t="s">
        <v>2526</v>
      </c>
      <c r="H635" s="770" t="s">
        <v>29</v>
      </c>
      <c r="I635" s="770" t="s">
        <v>2539</v>
      </c>
      <c r="J635" s="770" t="s">
        <v>2576</v>
      </c>
      <c r="K635" s="773" t="s">
        <v>3809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3123</v>
      </c>
      <c r="C636" s="760" t="s">
        <v>2523</v>
      </c>
      <c r="D636" s="760" t="s">
        <v>6316</v>
      </c>
      <c r="E636" s="772">
        <v>146.69</v>
      </c>
      <c r="F636" s="760" t="s">
        <v>3122</v>
      </c>
      <c r="G636" s="770" t="s">
        <v>2526</v>
      </c>
      <c r="H636" s="770" t="s">
        <v>29</v>
      </c>
      <c r="I636" s="770" t="s">
        <v>2527</v>
      </c>
      <c r="J636" s="770">
        <v>43732.0</v>
      </c>
      <c r="K636" s="773" t="s">
        <v>4179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3064</v>
      </c>
      <c r="C637" s="760" t="s">
        <v>2523</v>
      </c>
      <c r="D637" s="760" t="s">
        <v>6316</v>
      </c>
      <c r="E637" s="772">
        <v>78.0</v>
      </c>
      <c r="F637" s="760" t="s">
        <v>3063</v>
      </c>
      <c r="G637" s="770" t="s">
        <v>2526</v>
      </c>
      <c r="H637" s="770" t="s">
        <v>29</v>
      </c>
      <c r="I637" s="770" t="s">
        <v>2539</v>
      </c>
      <c r="J637" s="770">
        <v>43853.0</v>
      </c>
      <c r="K637" s="773" t="s">
        <v>3801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6431</v>
      </c>
      <c r="C638" s="785" t="s">
        <v>3793</v>
      </c>
      <c r="D638" s="760" t="s">
        <v>2534</v>
      </c>
      <c r="E638" s="817">
        <v>44080.95</v>
      </c>
      <c r="F638" s="760" t="s">
        <v>4249</v>
      </c>
      <c r="G638" s="760" t="s">
        <v>56</v>
      </c>
      <c r="H638" s="760" t="s">
        <v>29</v>
      </c>
      <c r="I638" s="760" t="s">
        <v>6432</v>
      </c>
      <c r="J638" s="770">
        <v>44537.0</v>
      </c>
      <c r="K638" s="777" t="s">
        <v>3797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2799</v>
      </c>
      <c r="C639" s="785" t="s">
        <v>2523</v>
      </c>
      <c r="D639" s="760" t="s">
        <v>6317</v>
      </c>
      <c r="E639" s="817">
        <v>70000.0</v>
      </c>
      <c r="F639" s="760" t="s">
        <v>2798</v>
      </c>
      <c r="G639" s="770" t="s">
        <v>18</v>
      </c>
      <c r="H639" s="770" t="s">
        <v>175</v>
      </c>
      <c r="I639" s="770" t="s">
        <v>197</v>
      </c>
      <c r="J639" s="770">
        <v>44393.0</v>
      </c>
      <c r="K639" s="773" t="s">
        <v>4320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6433</v>
      </c>
      <c r="C640" s="785" t="s">
        <v>3793</v>
      </c>
      <c r="D640" s="760" t="s">
        <v>6317</v>
      </c>
      <c r="E640" s="817">
        <v>100000.0</v>
      </c>
      <c r="F640" s="819" t="s">
        <v>3063</v>
      </c>
      <c r="G640" s="760" t="s">
        <v>2526</v>
      </c>
      <c r="H640" s="760" t="s">
        <v>29</v>
      </c>
      <c r="I640" s="760" t="s">
        <v>2526</v>
      </c>
      <c r="J640" s="760" t="s">
        <v>6434</v>
      </c>
      <c r="K640" s="777" t="s">
        <v>3809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6435</v>
      </c>
      <c r="C641" s="785" t="s">
        <v>3793</v>
      </c>
      <c r="D641" s="760" t="s">
        <v>6316</v>
      </c>
      <c r="E641" s="817">
        <v>90625.34</v>
      </c>
      <c r="F641" s="760" t="s">
        <v>5058</v>
      </c>
      <c r="G641" s="760" t="s">
        <v>18</v>
      </c>
      <c r="H641" s="760" t="s">
        <v>19</v>
      </c>
      <c r="I641" s="760" t="s">
        <v>257</v>
      </c>
      <c r="J641" s="770">
        <v>44362.0</v>
      </c>
      <c r="K641" s="777" t="s">
        <v>3797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6355</v>
      </c>
      <c r="C642" s="785" t="s">
        <v>3793</v>
      </c>
      <c r="D642" s="760" t="s">
        <v>6317</v>
      </c>
      <c r="E642" s="817">
        <v>16000.0</v>
      </c>
      <c r="F642" s="760" t="s">
        <v>5071</v>
      </c>
      <c r="G642" s="760" t="s">
        <v>56</v>
      </c>
      <c r="H642" s="760" t="s">
        <v>29</v>
      </c>
      <c r="I642" s="760" t="s">
        <v>4459</v>
      </c>
      <c r="J642" s="770">
        <v>44180.0</v>
      </c>
      <c r="K642" s="777" t="s">
        <v>3801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6436</v>
      </c>
      <c r="C643" s="785" t="s">
        <v>3793</v>
      </c>
      <c r="D643" s="760" t="s">
        <v>6316</v>
      </c>
      <c r="E643" s="817">
        <v>661576.63</v>
      </c>
      <c r="F643" s="760" t="s">
        <v>5321</v>
      </c>
      <c r="G643" s="760" t="s">
        <v>56</v>
      </c>
      <c r="H643" s="760" t="s">
        <v>29</v>
      </c>
      <c r="I643" s="760" t="s">
        <v>4119</v>
      </c>
      <c r="J643" s="770">
        <v>44490.0</v>
      </c>
      <c r="K643" s="777" t="s">
        <v>3797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2674</v>
      </c>
      <c r="C644" s="785" t="s">
        <v>2523</v>
      </c>
      <c r="D644" s="760" t="s">
        <v>6316</v>
      </c>
      <c r="E644" s="817">
        <v>1915.0</v>
      </c>
      <c r="F644" s="760" t="s">
        <v>2673</v>
      </c>
      <c r="G644" s="770" t="s">
        <v>2526</v>
      </c>
      <c r="H644" s="770" t="s">
        <v>29</v>
      </c>
      <c r="I644" s="770" t="s">
        <v>2527</v>
      </c>
      <c r="J644" s="770">
        <v>43725.0</v>
      </c>
      <c r="K644" s="773" t="s">
        <v>4179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3385</v>
      </c>
      <c r="C645" s="785" t="s">
        <v>2523</v>
      </c>
      <c r="D645" s="760" t="s">
        <v>6317</v>
      </c>
      <c r="E645" s="817">
        <v>3000.0</v>
      </c>
      <c r="F645" s="760" t="s">
        <v>3384</v>
      </c>
      <c r="G645" s="770" t="s">
        <v>2526</v>
      </c>
      <c r="H645" s="770" t="s">
        <v>29</v>
      </c>
      <c r="I645" s="770" t="s">
        <v>2527</v>
      </c>
      <c r="J645" s="770">
        <v>43894.0</v>
      </c>
      <c r="K645" s="773" t="s">
        <v>3809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6437</v>
      </c>
      <c r="C646" s="785" t="s">
        <v>3793</v>
      </c>
      <c r="D646" s="760" t="s">
        <v>6316</v>
      </c>
      <c r="E646" s="817">
        <v>792665.02</v>
      </c>
      <c r="F646" s="760" t="s">
        <v>4432</v>
      </c>
      <c r="G646" s="760" t="s">
        <v>56</v>
      </c>
      <c r="H646" s="760" t="s">
        <v>29</v>
      </c>
      <c r="I646" s="760" t="s">
        <v>4095</v>
      </c>
      <c r="J646" s="770">
        <v>44368.0</v>
      </c>
      <c r="K646" s="777" t="s">
        <v>3813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3067</v>
      </c>
      <c r="C647" s="785" t="s">
        <v>2523</v>
      </c>
      <c r="D647" s="760" t="s">
        <v>6317</v>
      </c>
      <c r="E647" s="817">
        <v>10000.0</v>
      </c>
      <c r="F647" s="760" t="s">
        <v>3066</v>
      </c>
      <c r="G647" s="770" t="s">
        <v>18</v>
      </c>
      <c r="H647" s="770" t="s">
        <v>175</v>
      </c>
      <c r="I647" s="770" t="s">
        <v>176</v>
      </c>
      <c r="J647" s="770">
        <v>44295.0</v>
      </c>
      <c r="K647" s="773" t="s">
        <v>3807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3017</v>
      </c>
      <c r="C648" s="785" t="s">
        <v>2523</v>
      </c>
      <c r="D648" s="760" t="s">
        <v>6317</v>
      </c>
      <c r="E648" s="817">
        <v>12000.0</v>
      </c>
      <c r="F648" s="760" t="s">
        <v>3016</v>
      </c>
      <c r="G648" s="770" t="s">
        <v>2526</v>
      </c>
      <c r="H648" s="770" t="s">
        <v>29</v>
      </c>
      <c r="I648" s="770" t="s">
        <v>2527</v>
      </c>
      <c r="J648" s="770">
        <v>43605.0</v>
      </c>
      <c r="K648" s="773" t="s">
        <v>3809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6438</v>
      </c>
      <c r="C649" s="785" t="s">
        <v>2523</v>
      </c>
      <c r="D649" s="760" t="s">
        <v>6317</v>
      </c>
      <c r="E649" s="817">
        <v>33000.0</v>
      </c>
      <c r="F649" s="760" t="s">
        <v>632</v>
      </c>
      <c r="G649" s="760" t="s">
        <v>18</v>
      </c>
      <c r="H649" s="760" t="s">
        <v>175</v>
      </c>
      <c r="I649" s="760" t="s">
        <v>2611</v>
      </c>
      <c r="J649" s="770">
        <v>44383.0</v>
      </c>
      <c r="K649" s="777" t="s">
        <v>3809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3417</v>
      </c>
      <c r="C650" s="785" t="s">
        <v>2523</v>
      </c>
      <c r="D650" s="760" t="s">
        <v>6317</v>
      </c>
      <c r="E650" s="817">
        <v>10000.0</v>
      </c>
      <c r="F650" s="760" t="s">
        <v>3416</v>
      </c>
      <c r="G650" s="770" t="s">
        <v>18</v>
      </c>
      <c r="H650" s="770" t="s">
        <v>175</v>
      </c>
      <c r="I650" s="770" t="s">
        <v>197</v>
      </c>
      <c r="J650" s="770">
        <v>44319.0</v>
      </c>
      <c r="K650" s="773" t="s">
        <v>3801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6439</v>
      </c>
      <c r="C651" s="785" t="s">
        <v>3793</v>
      </c>
      <c r="D651" s="760" t="s">
        <v>6316</v>
      </c>
      <c r="E651" s="817">
        <v>295388.82</v>
      </c>
      <c r="F651" s="760" t="s">
        <v>4701</v>
      </c>
      <c r="G651" s="760" t="s">
        <v>56</v>
      </c>
      <c r="H651" s="760" t="s">
        <v>29</v>
      </c>
      <c r="I651" s="760" t="s">
        <v>4048</v>
      </c>
      <c r="J651" s="770">
        <v>44111.0</v>
      </c>
      <c r="K651" s="777" t="s">
        <v>3797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3372</v>
      </c>
      <c r="C652" s="785" t="s">
        <v>2523</v>
      </c>
      <c r="D652" s="760" t="s">
        <v>6317</v>
      </c>
      <c r="E652" s="817">
        <v>14000.0</v>
      </c>
      <c r="F652" s="760" t="s">
        <v>1998</v>
      </c>
      <c r="G652" s="770" t="s">
        <v>18</v>
      </c>
      <c r="H652" s="770" t="s">
        <v>175</v>
      </c>
      <c r="I652" s="770" t="s">
        <v>176</v>
      </c>
      <c r="J652" s="770">
        <v>44280.0</v>
      </c>
      <c r="K652" s="773" t="s">
        <v>3801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3035</v>
      </c>
      <c r="C653" s="785" t="s">
        <v>2523</v>
      </c>
      <c r="D653" s="760" t="s">
        <v>6317</v>
      </c>
      <c r="E653" s="817">
        <v>40000.0</v>
      </c>
      <c r="F653" s="760" t="s">
        <v>3034</v>
      </c>
      <c r="G653" s="770" t="s">
        <v>18</v>
      </c>
      <c r="H653" s="770" t="s">
        <v>175</v>
      </c>
      <c r="I653" s="770" t="s">
        <v>2611</v>
      </c>
      <c r="J653" s="770">
        <v>44266.0</v>
      </c>
      <c r="K653" s="773" t="s">
        <v>3809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6440</v>
      </c>
      <c r="C654" s="785" t="s">
        <v>3793</v>
      </c>
      <c r="D654" s="760" t="s">
        <v>6316</v>
      </c>
      <c r="E654" s="817">
        <v>142605.94</v>
      </c>
      <c r="F654" s="760" t="s">
        <v>5187</v>
      </c>
      <c r="G654" s="760" t="s">
        <v>18</v>
      </c>
      <c r="H654" s="760" t="s">
        <v>29</v>
      </c>
      <c r="I654" s="760" t="s">
        <v>5189</v>
      </c>
      <c r="J654" s="770">
        <v>44271.0</v>
      </c>
      <c r="K654" s="777" t="s">
        <v>3842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6441</v>
      </c>
      <c r="C655" s="785" t="s">
        <v>3793</v>
      </c>
      <c r="D655" s="760" t="s">
        <v>6316</v>
      </c>
      <c r="E655" s="817">
        <v>148678.48</v>
      </c>
      <c r="F655" s="760" t="s">
        <v>5187</v>
      </c>
      <c r="G655" s="760" t="s">
        <v>18</v>
      </c>
      <c r="H655" s="760" t="s">
        <v>29</v>
      </c>
      <c r="I655" s="760" t="s">
        <v>3800</v>
      </c>
      <c r="J655" s="770">
        <v>44272.0</v>
      </c>
      <c r="K655" s="777" t="s">
        <v>3809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2878</v>
      </c>
      <c r="C656" s="785" t="s">
        <v>2523</v>
      </c>
      <c r="D656" s="760" t="s">
        <v>6317</v>
      </c>
      <c r="E656" s="817">
        <v>20000.0</v>
      </c>
      <c r="F656" s="760" t="s">
        <v>2877</v>
      </c>
      <c r="G656" s="770" t="s">
        <v>18</v>
      </c>
      <c r="H656" s="770" t="s">
        <v>175</v>
      </c>
      <c r="I656" s="770" t="s">
        <v>197</v>
      </c>
      <c r="J656" s="770">
        <v>44298.0</v>
      </c>
      <c r="K656" s="773" t="s">
        <v>3801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3454</v>
      </c>
      <c r="C657" s="785" t="s">
        <v>2523</v>
      </c>
      <c r="D657" s="760" t="s">
        <v>6317</v>
      </c>
      <c r="E657" s="817">
        <v>30000.0</v>
      </c>
      <c r="F657" s="760" t="s">
        <v>2152</v>
      </c>
      <c r="G657" s="770" t="s">
        <v>18</v>
      </c>
      <c r="H657" s="770" t="s">
        <v>175</v>
      </c>
      <c r="I657" s="770" t="s">
        <v>176</v>
      </c>
      <c r="J657" s="770">
        <v>44280.0</v>
      </c>
      <c r="K657" s="773" t="s">
        <v>3797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3142</v>
      </c>
      <c r="C658" s="785" t="s">
        <v>2523</v>
      </c>
      <c r="D658" s="760" t="s">
        <v>6317</v>
      </c>
      <c r="E658" s="817">
        <v>200000.0</v>
      </c>
      <c r="F658" s="760" t="s">
        <v>3141</v>
      </c>
      <c r="G658" s="770" t="s">
        <v>2526</v>
      </c>
      <c r="H658" s="770" t="s">
        <v>29</v>
      </c>
      <c r="I658" s="770" t="s">
        <v>2527</v>
      </c>
      <c r="J658" s="770">
        <v>43620.0</v>
      </c>
      <c r="K658" s="773" t="s">
        <v>3801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2878</v>
      </c>
      <c r="C659" s="785" t="s">
        <v>2523</v>
      </c>
      <c r="D659" s="760" t="s">
        <v>6317</v>
      </c>
      <c r="E659" s="817">
        <v>3000.0</v>
      </c>
      <c r="F659" s="760" t="s">
        <v>2877</v>
      </c>
      <c r="G659" s="770" t="s">
        <v>18</v>
      </c>
      <c r="H659" s="770" t="s">
        <v>175</v>
      </c>
      <c r="I659" s="770" t="s">
        <v>197</v>
      </c>
      <c r="J659" s="770">
        <v>44298.0</v>
      </c>
      <c r="K659" s="773" t="s">
        <v>3801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2823</v>
      </c>
      <c r="C660" s="785" t="s">
        <v>2523</v>
      </c>
      <c r="D660" s="760" t="s">
        <v>6317</v>
      </c>
      <c r="E660" s="817">
        <v>40000.0</v>
      </c>
      <c r="F660" s="760" t="s">
        <v>759</v>
      </c>
      <c r="G660" s="770" t="s">
        <v>18</v>
      </c>
      <c r="H660" s="770" t="s">
        <v>175</v>
      </c>
      <c r="I660" s="770" t="s">
        <v>176</v>
      </c>
      <c r="J660" s="770">
        <v>44321.0</v>
      </c>
      <c r="K660" s="773" t="s">
        <v>3801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3388</v>
      </c>
      <c r="C661" s="785" t="s">
        <v>2523</v>
      </c>
      <c r="D661" s="760" t="s">
        <v>6317</v>
      </c>
      <c r="E661" s="817">
        <v>30000.0</v>
      </c>
      <c r="F661" s="760" t="s">
        <v>3387</v>
      </c>
      <c r="G661" s="770" t="s">
        <v>18</v>
      </c>
      <c r="H661" s="770" t="s">
        <v>175</v>
      </c>
      <c r="I661" s="770" t="s">
        <v>197</v>
      </c>
      <c r="J661" s="770">
        <v>44279.0</v>
      </c>
      <c r="K661" s="773" t="s">
        <v>3801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6339</v>
      </c>
      <c r="C662" s="785" t="s">
        <v>3793</v>
      </c>
      <c r="D662" s="760" t="s">
        <v>6317</v>
      </c>
      <c r="E662" s="817">
        <v>5000.0</v>
      </c>
      <c r="F662" s="760" t="s">
        <v>4361</v>
      </c>
      <c r="G662" s="760" t="s">
        <v>56</v>
      </c>
      <c r="H662" s="760" t="s">
        <v>29</v>
      </c>
      <c r="I662" s="760" t="s">
        <v>3860</v>
      </c>
      <c r="J662" s="807">
        <v>44263.0</v>
      </c>
      <c r="K662" s="777" t="s">
        <v>3801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6373</v>
      </c>
      <c r="C663" s="785" t="s">
        <v>3793</v>
      </c>
      <c r="D663" s="760" t="s">
        <v>6317</v>
      </c>
      <c r="E663" s="817">
        <v>12284.53</v>
      </c>
      <c r="F663" s="760" t="s">
        <v>3869</v>
      </c>
      <c r="G663" s="760" t="s">
        <v>56</v>
      </c>
      <c r="H663" s="760" t="s">
        <v>29</v>
      </c>
      <c r="I663" s="760" t="s">
        <v>6442</v>
      </c>
      <c r="J663" s="770">
        <v>44180.0</v>
      </c>
      <c r="K663" s="777" t="s">
        <v>3809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6443</v>
      </c>
      <c r="C664" s="785" t="s">
        <v>3793</v>
      </c>
      <c r="D664" s="760" t="s">
        <v>6316</v>
      </c>
      <c r="E664" s="817">
        <v>282779.84</v>
      </c>
      <c r="F664" s="760" t="s">
        <v>4366</v>
      </c>
      <c r="G664" s="760" t="s">
        <v>56</v>
      </c>
      <c r="H664" s="760" t="s">
        <v>29</v>
      </c>
      <c r="I664" s="760" t="s">
        <v>3636</v>
      </c>
      <c r="J664" s="807">
        <v>44238.0</v>
      </c>
      <c r="K664" s="777" t="s">
        <v>3797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3483</v>
      </c>
      <c r="C665" s="785" t="s">
        <v>2523</v>
      </c>
      <c r="D665" s="760" t="s">
        <v>6317</v>
      </c>
      <c r="E665" s="817">
        <v>25000.0</v>
      </c>
      <c r="F665" s="760" t="s">
        <v>3482</v>
      </c>
      <c r="G665" s="770" t="s">
        <v>18</v>
      </c>
      <c r="H665" s="770" t="s">
        <v>175</v>
      </c>
      <c r="I665" s="770" t="s">
        <v>176</v>
      </c>
      <c r="J665" s="770">
        <v>44263.0</v>
      </c>
      <c r="K665" s="773" t="s">
        <v>3809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3132</v>
      </c>
      <c r="C666" s="785" t="s">
        <v>2523</v>
      </c>
      <c r="D666" s="760" t="s">
        <v>6317</v>
      </c>
      <c r="E666" s="817">
        <v>50000.0</v>
      </c>
      <c r="F666" s="760" t="s">
        <v>3131</v>
      </c>
      <c r="G666" s="770" t="s">
        <v>18</v>
      </c>
      <c r="H666" s="770" t="s">
        <v>175</v>
      </c>
      <c r="I666" s="770" t="s">
        <v>176</v>
      </c>
      <c r="J666" s="770">
        <v>44263.0</v>
      </c>
      <c r="K666" s="773" t="s">
        <v>3797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3202</v>
      </c>
      <c r="C667" s="785" t="s">
        <v>2523</v>
      </c>
      <c r="D667" s="760" t="s">
        <v>6317</v>
      </c>
      <c r="E667" s="817">
        <v>10000.0</v>
      </c>
      <c r="F667" s="760" t="s">
        <v>3201</v>
      </c>
      <c r="G667" s="770" t="s">
        <v>18</v>
      </c>
      <c r="H667" s="770" t="s">
        <v>175</v>
      </c>
      <c r="I667" s="770" t="s">
        <v>176</v>
      </c>
      <c r="J667" s="770">
        <v>44323.0</v>
      </c>
      <c r="K667" s="773" t="s">
        <v>3842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6444</v>
      </c>
      <c r="C668" s="785" t="s">
        <v>3793</v>
      </c>
      <c r="D668" s="760" t="s">
        <v>6317</v>
      </c>
      <c r="E668" s="817">
        <v>18000.0</v>
      </c>
      <c r="F668" s="760" t="s">
        <v>3329</v>
      </c>
      <c r="G668" s="760" t="s">
        <v>2526</v>
      </c>
      <c r="H668" s="760" t="s">
        <v>29</v>
      </c>
      <c r="I668" s="760" t="s">
        <v>2526</v>
      </c>
      <c r="J668" s="770">
        <v>44151.0</v>
      </c>
      <c r="K668" s="777" t="s">
        <v>3801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3475</v>
      </c>
      <c r="C669" s="785" t="s">
        <v>2523</v>
      </c>
      <c r="D669" s="760" t="s">
        <v>2534</v>
      </c>
      <c r="E669" s="787">
        <v>52493.45</v>
      </c>
      <c r="F669" s="760" t="s">
        <v>3474</v>
      </c>
      <c r="G669" s="770" t="s">
        <v>18</v>
      </c>
      <c r="H669" s="770" t="s">
        <v>175</v>
      </c>
      <c r="I669" s="770" t="s">
        <v>176</v>
      </c>
      <c r="J669" s="770">
        <v>44411.0</v>
      </c>
      <c r="K669" s="773" t="s">
        <v>3801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3566</v>
      </c>
      <c r="C670" s="785" t="s">
        <v>2523</v>
      </c>
      <c r="D670" s="760" t="s">
        <v>6317</v>
      </c>
      <c r="E670" s="817">
        <v>200000.0</v>
      </c>
      <c r="F670" s="760" t="s">
        <v>3565</v>
      </c>
      <c r="G670" s="770" t="s">
        <v>2526</v>
      </c>
      <c r="H670" s="770" t="s">
        <v>29</v>
      </c>
      <c r="I670" s="770" t="s">
        <v>2527</v>
      </c>
      <c r="J670" s="770">
        <v>43567.0</v>
      </c>
      <c r="K670" s="773" t="s">
        <v>3801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2964</v>
      </c>
      <c r="C671" s="785" t="s">
        <v>2523</v>
      </c>
      <c r="D671" s="760" t="s">
        <v>6316</v>
      </c>
      <c r="E671" s="817">
        <v>386234.9</v>
      </c>
      <c r="F671" s="760" t="s">
        <v>2963</v>
      </c>
      <c r="G671" s="770" t="s">
        <v>2526</v>
      </c>
      <c r="H671" s="770" t="s">
        <v>29</v>
      </c>
      <c r="I671" s="770" t="s">
        <v>2527</v>
      </c>
      <c r="J671" s="770">
        <v>43692.0</v>
      </c>
      <c r="K671" s="773" t="s">
        <v>4179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3022</v>
      </c>
      <c r="C672" s="785" t="s">
        <v>2523</v>
      </c>
      <c r="D672" s="760" t="s">
        <v>2534</v>
      </c>
      <c r="E672" s="817">
        <v>1035319.0</v>
      </c>
      <c r="F672" s="760" t="s">
        <v>3021</v>
      </c>
      <c r="G672" s="770" t="s">
        <v>18</v>
      </c>
      <c r="H672" s="770" t="s">
        <v>175</v>
      </c>
      <c r="I672" s="770" t="s">
        <v>176</v>
      </c>
      <c r="J672" s="770">
        <v>44319.0</v>
      </c>
      <c r="K672" s="773" t="s">
        <v>3801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2525</v>
      </c>
      <c r="C673" s="785" t="s">
        <v>2523</v>
      </c>
      <c r="D673" s="760" t="s">
        <v>6317</v>
      </c>
      <c r="E673" s="817">
        <v>359568.24</v>
      </c>
      <c r="F673" s="760" t="s">
        <v>2524</v>
      </c>
      <c r="G673" s="770" t="s">
        <v>2526</v>
      </c>
      <c r="H673" s="770" t="s">
        <v>29</v>
      </c>
      <c r="I673" s="770" t="s">
        <v>2527</v>
      </c>
      <c r="J673" s="770">
        <v>43570.0</v>
      </c>
      <c r="K673" s="773" t="s">
        <v>3809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2958</v>
      </c>
      <c r="C674" s="785" t="s">
        <v>2523</v>
      </c>
      <c r="D674" s="760" t="s">
        <v>6317</v>
      </c>
      <c r="E674" s="786">
        <v>10000.0</v>
      </c>
      <c r="F674" s="760" t="s">
        <v>2957</v>
      </c>
      <c r="G674" s="770" t="s">
        <v>2526</v>
      </c>
      <c r="H674" s="770" t="s">
        <v>29</v>
      </c>
      <c r="I674" s="770" t="s">
        <v>2527</v>
      </c>
      <c r="J674" s="770">
        <v>43703.0</v>
      </c>
      <c r="K674" s="773" t="s">
        <v>4179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2570</v>
      </c>
      <c r="C675" s="785" t="s">
        <v>2523</v>
      </c>
      <c r="D675" s="760" t="s">
        <v>6316</v>
      </c>
      <c r="E675" s="786">
        <v>103527.44</v>
      </c>
      <c r="F675" s="760" t="s">
        <v>2569</v>
      </c>
      <c r="G675" s="770" t="s">
        <v>2526</v>
      </c>
      <c r="H675" s="770" t="s">
        <v>29</v>
      </c>
      <c r="I675" s="770" t="s">
        <v>2539</v>
      </c>
      <c r="J675" s="770">
        <v>43633.0</v>
      </c>
      <c r="K675" s="773" t="s">
        <v>3809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6355</v>
      </c>
      <c r="C676" s="785" t="s">
        <v>3793</v>
      </c>
      <c r="D676" s="760" t="s">
        <v>6317</v>
      </c>
      <c r="E676" s="786">
        <v>20000.0</v>
      </c>
      <c r="F676" s="760" t="s">
        <v>5071</v>
      </c>
      <c r="G676" s="760" t="s">
        <v>56</v>
      </c>
      <c r="H676" s="760" t="s">
        <v>29</v>
      </c>
      <c r="I676" s="760" t="s">
        <v>4459</v>
      </c>
      <c r="J676" s="770">
        <v>44180.0</v>
      </c>
      <c r="K676" s="777" t="s">
        <v>3801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3067</v>
      </c>
      <c r="C677" s="785" t="s">
        <v>2523</v>
      </c>
      <c r="D677" s="760" t="s">
        <v>6317</v>
      </c>
      <c r="E677" s="786">
        <v>10000.0</v>
      </c>
      <c r="F677" s="760" t="s">
        <v>3066</v>
      </c>
      <c r="G677" s="770" t="s">
        <v>18</v>
      </c>
      <c r="H677" s="770" t="s">
        <v>175</v>
      </c>
      <c r="I677" s="770" t="s">
        <v>176</v>
      </c>
      <c r="J677" s="770">
        <v>44295.0</v>
      </c>
      <c r="K677" s="773" t="s">
        <v>3807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3250</v>
      </c>
      <c r="C678" s="785" t="s">
        <v>2523</v>
      </c>
      <c r="D678" s="760" t="s">
        <v>2534</v>
      </c>
      <c r="E678" s="825">
        <v>52575.43</v>
      </c>
      <c r="F678" s="760" t="s">
        <v>1698</v>
      </c>
      <c r="G678" s="770" t="s">
        <v>18</v>
      </c>
      <c r="H678" s="770" t="s">
        <v>175</v>
      </c>
      <c r="I678" s="770" t="s">
        <v>176</v>
      </c>
      <c r="J678" s="770">
        <v>44322.0</v>
      </c>
      <c r="K678" s="773" t="s">
        <v>3801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2676</v>
      </c>
      <c r="C679" s="785" t="s">
        <v>2523</v>
      </c>
      <c r="D679" s="760" t="s">
        <v>6317</v>
      </c>
      <c r="E679" s="787">
        <v>6843.64</v>
      </c>
      <c r="F679" s="760" t="s">
        <v>399</v>
      </c>
      <c r="G679" s="770" t="s">
        <v>18</v>
      </c>
      <c r="H679" s="770" t="s">
        <v>175</v>
      </c>
      <c r="I679" s="770" t="s">
        <v>176</v>
      </c>
      <c r="J679" s="770">
        <v>44421.0</v>
      </c>
      <c r="K679" s="773" t="s">
        <v>3801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6445</v>
      </c>
      <c r="C680" s="785" t="s">
        <v>3793</v>
      </c>
      <c r="D680" s="760" t="s">
        <v>6316</v>
      </c>
      <c r="E680" s="786">
        <v>124370.77</v>
      </c>
      <c r="F680" s="760" t="s">
        <v>5379</v>
      </c>
      <c r="G680" s="760" t="s">
        <v>56</v>
      </c>
      <c r="H680" s="760" t="s">
        <v>29</v>
      </c>
      <c r="I680" s="760" t="s">
        <v>5380</v>
      </c>
      <c r="J680" s="770">
        <v>44209.0</v>
      </c>
      <c r="K680" s="777" t="s">
        <v>3842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3192</v>
      </c>
      <c r="C681" s="785" t="s">
        <v>2523</v>
      </c>
      <c r="D681" s="760" t="s">
        <v>6317</v>
      </c>
      <c r="E681" s="786">
        <v>3000.0</v>
      </c>
      <c r="F681" s="760" t="s">
        <v>3191</v>
      </c>
      <c r="G681" s="770" t="s">
        <v>18</v>
      </c>
      <c r="H681" s="770" t="s">
        <v>175</v>
      </c>
      <c r="I681" s="770" t="s">
        <v>197</v>
      </c>
      <c r="J681" s="770">
        <v>44322.0</v>
      </c>
      <c r="K681" s="773" t="s">
        <v>3801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3475</v>
      </c>
      <c r="C682" s="785" t="s">
        <v>2523</v>
      </c>
      <c r="D682" s="760" t="s">
        <v>6316</v>
      </c>
      <c r="E682" s="786">
        <v>0.0</v>
      </c>
      <c r="F682" s="760" t="s">
        <v>3474</v>
      </c>
      <c r="G682" s="770" t="s">
        <v>18</v>
      </c>
      <c r="H682" s="770" t="s">
        <v>175</v>
      </c>
      <c r="I682" s="770" t="s">
        <v>176</v>
      </c>
      <c r="J682" s="770">
        <v>44411.0</v>
      </c>
      <c r="K682" s="773" t="s">
        <v>3801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3250</v>
      </c>
      <c r="C683" s="785" t="s">
        <v>2523</v>
      </c>
      <c r="D683" s="760" t="s">
        <v>6316</v>
      </c>
      <c r="E683" s="825">
        <v>52575.43</v>
      </c>
      <c r="F683" s="760" t="s">
        <v>1698</v>
      </c>
      <c r="G683" s="770" t="s">
        <v>18</v>
      </c>
      <c r="H683" s="770" t="s">
        <v>175</v>
      </c>
      <c r="I683" s="770" t="s">
        <v>176</v>
      </c>
      <c r="J683" s="770">
        <v>44322.0</v>
      </c>
      <c r="K683" s="773" t="s">
        <v>3801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6427</v>
      </c>
      <c r="C684" s="785" t="s">
        <v>2523</v>
      </c>
      <c r="D684" s="760" t="s">
        <v>6316</v>
      </c>
      <c r="E684" s="825">
        <v>3940.3</v>
      </c>
      <c r="F684" s="760" t="s">
        <v>2938</v>
      </c>
      <c r="G684" s="770" t="s">
        <v>18</v>
      </c>
      <c r="H684" s="770" t="s">
        <v>175</v>
      </c>
      <c r="I684" s="770" t="s">
        <v>176</v>
      </c>
      <c r="J684" s="770">
        <v>44333.0</v>
      </c>
      <c r="K684" s="773" t="s">
        <v>3801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2664</v>
      </c>
      <c r="C685" s="785" t="s">
        <v>2523</v>
      </c>
      <c r="D685" s="760" t="s">
        <v>6316</v>
      </c>
      <c r="E685" s="786">
        <v>2041.36</v>
      </c>
      <c r="F685" s="760" t="s">
        <v>2663</v>
      </c>
      <c r="G685" s="770" t="s">
        <v>18</v>
      </c>
      <c r="H685" s="770" t="s">
        <v>175</v>
      </c>
      <c r="I685" s="770" t="s">
        <v>176</v>
      </c>
      <c r="J685" s="770">
        <v>44280.0</v>
      </c>
      <c r="K685" s="773" t="s">
        <v>3813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3388</v>
      </c>
      <c r="C686" s="785" t="s">
        <v>2523</v>
      </c>
      <c r="D686" s="760" t="s">
        <v>6317</v>
      </c>
      <c r="E686" s="786">
        <v>54835.4</v>
      </c>
      <c r="F686" s="760" t="s">
        <v>3387</v>
      </c>
      <c r="G686" s="770" t="s">
        <v>18</v>
      </c>
      <c r="H686" s="770" t="s">
        <v>175</v>
      </c>
      <c r="I686" s="770" t="s">
        <v>197</v>
      </c>
      <c r="J686" s="770">
        <v>44279.0</v>
      </c>
      <c r="K686" s="773" t="s">
        <v>3801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2545</v>
      </c>
      <c r="C687" s="785" t="s">
        <v>2523</v>
      </c>
      <c r="D687" s="760" t="s">
        <v>6317</v>
      </c>
      <c r="E687" s="786">
        <v>100000.0</v>
      </c>
      <c r="F687" s="760" t="s">
        <v>2544</v>
      </c>
      <c r="G687" s="770" t="s">
        <v>18</v>
      </c>
      <c r="H687" s="770" t="s">
        <v>175</v>
      </c>
      <c r="I687" s="770" t="s">
        <v>197</v>
      </c>
      <c r="J687" s="770">
        <v>44321.0</v>
      </c>
      <c r="K687" s="773" t="s">
        <v>3809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6446</v>
      </c>
      <c r="C688" s="785" t="s">
        <v>3793</v>
      </c>
      <c r="D688" s="760" t="s">
        <v>6316</v>
      </c>
      <c r="E688" s="786">
        <v>290532.13</v>
      </c>
      <c r="F688" s="760" t="s">
        <v>5126</v>
      </c>
      <c r="G688" s="760" t="s">
        <v>18</v>
      </c>
      <c r="H688" s="760" t="s">
        <v>19</v>
      </c>
      <c r="I688" s="760" t="s">
        <v>257</v>
      </c>
      <c r="J688" s="770">
        <v>44259.0</v>
      </c>
      <c r="K688" s="777" t="s">
        <v>3813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6339</v>
      </c>
      <c r="C689" s="785" t="s">
        <v>3793</v>
      </c>
      <c r="D689" s="760" t="s">
        <v>6317</v>
      </c>
      <c r="E689" s="786">
        <v>5000.0</v>
      </c>
      <c r="F689" s="760" t="s">
        <v>4361</v>
      </c>
      <c r="G689" s="760" t="s">
        <v>56</v>
      </c>
      <c r="H689" s="760" t="s">
        <v>29</v>
      </c>
      <c r="I689" s="760" t="s">
        <v>3860</v>
      </c>
      <c r="J689" s="770">
        <v>44263.0</v>
      </c>
      <c r="K689" s="777" t="s">
        <v>3797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6447</v>
      </c>
      <c r="C690" s="785" t="s">
        <v>3793</v>
      </c>
      <c r="D690" s="760" t="s">
        <v>6316</v>
      </c>
      <c r="E690" s="786">
        <v>93114.82</v>
      </c>
      <c r="F690" s="760" t="s">
        <v>4350</v>
      </c>
      <c r="G690" s="760" t="s">
        <v>56</v>
      </c>
      <c r="H690" s="760" t="s">
        <v>29</v>
      </c>
      <c r="I690" s="760" t="s">
        <v>4351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6448</v>
      </c>
      <c r="C691" s="785" t="s">
        <v>3793</v>
      </c>
      <c r="D691" s="760" t="s">
        <v>6317</v>
      </c>
      <c r="E691" s="786">
        <v>48809.84</v>
      </c>
      <c r="F691" s="760" t="s">
        <v>5217</v>
      </c>
      <c r="G691" s="760" t="s">
        <v>18</v>
      </c>
      <c r="H691" s="760" t="s">
        <v>19</v>
      </c>
      <c r="I691" s="760" t="s">
        <v>5240</v>
      </c>
      <c r="J691" s="770">
        <v>44340.0</v>
      </c>
      <c r="K691" s="777" t="s">
        <v>3813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6449</v>
      </c>
      <c r="C692" s="785" t="s">
        <v>3793</v>
      </c>
      <c r="D692" s="760" t="s">
        <v>6317</v>
      </c>
      <c r="E692" s="786">
        <v>10000.0</v>
      </c>
      <c r="F692" s="760" t="s">
        <v>4199</v>
      </c>
      <c r="G692" s="760" t="s">
        <v>18</v>
      </c>
      <c r="H692" s="760" t="s">
        <v>29</v>
      </c>
      <c r="I692" s="760" t="s">
        <v>2780</v>
      </c>
      <c r="J692" s="770">
        <v>44399.0</v>
      </c>
      <c r="K692" s="777" t="s">
        <v>3801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2971</v>
      </c>
      <c r="C693" s="785" t="s">
        <v>2523</v>
      </c>
      <c r="D693" s="760" t="s">
        <v>6316</v>
      </c>
      <c r="E693" s="786">
        <v>370651.89</v>
      </c>
      <c r="F693" s="760" t="s">
        <v>2970</v>
      </c>
      <c r="G693" s="770" t="s">
        <v>2526</v>
      </c>
      <c r="H693" s="770" t="s">
        <v>29</v>
      </c>
      <c r="I693" s="770" t="s">
        <v>2539</v>
      </c>
      <c r="J693" s="770">
        <v>43752.0</v>
      </c>
      <c r="K693" s="773" t="s">
        <v>3801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3417</v>
      </c>
      <c r="C694" s="785" t="s">
        <v>2523</v>
      </c>
      <c r="D694" s="760" t="s">
        <v>6317</v>
      </c>
      <c r="E694" s="786">
        <v>10000.0</v>
      </c>
      <c r="F694" s="760" t="s">
        <v>3416</v>
      </c>
      <c r="G694" s="770" t="s">
        <v>18</v>
      </c>
      <c r="H694" s="770" t="s">
        <v>175</v>
      </c>
      <c r="I694" s="770" t="s">
        <v>197</v>
      </c>
      <c r="J694" s="770">
        <v>44319.0</v>
      </c>
      <c r="K694" s="773" t="s">
        <v>3801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6450</v>
      </c>
      <c r="C695" s="785" t="s">
        <v>3793</v>
      </c>
      <c r="D695" s="760" t="s">
        <v>6317</v>
      </c>
      <c r="E695" s="786">
        <v>25000.0</v>
      </c>
      <c r="F695" s="760" t="s">
        <v>6451</v>
      </c>
      <c r="G695" s="749" t="s">
        <v>2526</v>
      </c>
      <c r="H695" s="828" t="s">
        <v>29</v>
      </c>
      <c r="I695" s="828" t="s">
        <v>2526</v>
      </c>
      <c r="J695" s="829">
        <v>44452.0</v>
      </c>
      <c r="K695" s="777" t="s">
        <v>3801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2714</v>
      </c>
      <c r="C696" s="785" t="s">
        <v>2523</v>
      </c>
      <c r="D696" s="760" t="s">
        <v>2534</v>
      </c>
      <c r="E696" s="786">
        <v>282315.92</v>
      </c>
      <c r="F696" s="760" t="s">
        <v>2713</v>
      </c>
      <c r="G696" s="770" t="s">
        <v>2526</v>
      </c>
      <c r="H696" s="770" t="s">
        <v>29</v>
      </c>
      <c r="I696" s="770" t="s">
        <v>2527</v>
      </c>
      <c r="J696" s="770">
        <v>43707.0</v>
      </c>
      <c r="K696" s="773" t="s">
        <v>3813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2687</v>
      </c>
      <c r="C697" s="785" t="s">
        <v>2523</v>
      </c>
      <c r="D697" s="760" t="s">
        <v>2534</v>
      </c>
      <c r="E697" s="786">
        <v>33813.28</v>
      </c>
      <c r="F697" s="760" t="s">
        <v>2686</v>
      </c>
      <c r="G697" s="770" t="s">
        <v>2526</v>
      </c>
      <c r="H697" s="770" t="s">
        <v>29</v>
      </c>
      <c r="I697" s="770" t="s">
        <v>2527</v>
      </c>
      <c r="J697" s="770">
        <v>43769.0</v>
      </c>
      <c r="K697" s="773" t="s">
        <v>3809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2561</v>
      </c>
      <c r="C698" s="785" t="s">
        <v>2523</v>
      </c>
      <c r="D698" s="760" t="s">
        <v>2534</v>
      </c>
      <c r="E698" s="786">
        <v>90662.42</v>
      </c>
      <c r="F698" s="760" t="s">
        <v>2560</v>
      </c>
      <c r="G698" s="770" t="s">
        <v>2526</v>
      </c>
      <c r="H698" s="770" t="s">
        <v>29</v>
      </c>
      <c r="I698" s="770" t="s">
        <v>2527</v>
      </c>
      <c r="J698" s="770">
        <v>43753.0</v>
      </c>
      <c r="K698" s="773" t="s">
        <v>3801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3017</v>
      </c>
      <c r="C699" s="785" t="s">
        <v>2523</v>
      </c>
      <c r="D699" s="760" t="s">
        <v>6317</v>
      </c>
      <c r="E699" s="786">
        <v>2000.0</v>
      </c>
      <c r="F699" s="760" t="s">
        <v>3016</v>
      </c>
      <c r="G699" s="770" t="s">
        <v>2526</v>
      </c>
      <c r="H699" s="770" t="s">
        <v>29</v>
      </c>
      <c r="I699" s="770" t="s">
        <v>2527</v>
      </c>
      <c r="J699" s="770">
        <v>43605.0</v>
      </c>
      <c r="K699" s="773" t="s">
        <v>3809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6452</v>
      </c>
      <c r="C700" s="785" t="s">
        <v>3793</v>
      </c>
      <c r="D700" s="760" t="s">
        <v>6316</v>
      </c>
      <c r="E700" s="786">
        <v>121773.16</v>
      </c>
      <c r="F700" s="760" t="s">
        <v>4390</v>
      </c>
      <c r="G700" s="760" t="s">
        <v>18</v>
      </c>
      <c r="H700" s="760" t="s">
        <v>29</v>
      </c>
      <c r="I700" s="760" t="s">
        <v>3800</v>
      </c>
      <c r="J700" s="770">
        <v>44231.0</v>
      </c>
      <c r="K700" s="777" t="s">
        <v>3809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6453</v>
      </c>
      <c r="C701" s="785" t="s">
        <v>3793</v>
      </c>
      <c r="D701" s="760" t="s">
        <v>6317</v>
      </c>
      <c r="E701" s="786">
        <v>31579.5</v>
      </c>
      <c r="F701" s="760" t="s">
        <v>4403</v>
      </c>
      <c r="G701" s="760" t="s">
        <v>18</v>
      </c>
      <c r="H701" s="760" t="s">
        <v>19</v>
      </c>
      <c r="I701" s="760" t="s">
        <v>257</v>
      </c>
      <c r="J701" s="770">
        <v>44413.0</v>
      </c>
      <c r="K701" s="777" t="s">
        <v>3813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2643</v>
      </c>
      <c r="C702" s="785" t="s">
        <v>2523</v>
      </c>
      <c r="D702" s="760" t="s">
        <v>6317</v>
      </c>
      <c r="E702" s="786">
        <v>313886.59</v>
      </c>
      <c r="F702" s="760" t="s">
        <v>2642</v>
      </c>
      <c r="G702" s="770" t="s">
        <v>18</v>
      </c>
      <c r="H702" s="770" t="s">
        <v>175</v>
      </c>
      <c r="I702" s="770" t="s">
        <v>197</v>
      </c>
      <c r="J702" s="770">
        <v>44295.0</v>
      </c>
      <c r="K702" s="773" t="s">
        <v>3797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6335</v>
      </c>
      <c r="C703" s="785" t="s">
        <v>3793</v>
      </c>
      <c r="D703" s="760" t="s">
        <v>6316</v>
      </c>
      <c r="E703" s="786">
        <v>251499.32</v>
      </c>
      <c r="F703" s="760" t="s">
        <v>4463</v>
      </c>
      <c r="G703" s="749" t="s">
        <v>2526</v>
      </c>
      <c r="H703" s="828" t="s">
        <v>29</v>
      </c>
      <c r="I703" s="828" t="s">
        <v>2526</v>
      </c>
      <c r="J703" s="829">
        <v>43901.0</v>
      </c>
      <c r="K703" s="777" t="s">
        <v>3797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3483</v>
      </c>
      <c r="C704" s="785" t="s">
        <v>2523</v>
      </c>
      <c r="D704" s="760" t="s">
        <v>6317</v>
      </c>
      <c r="E704" s="786">
        <v>20000.0</v>
      </c>
      <c r="F704" s="760" t="s">
        <v>3482</v>
      </c>
      <c r="G704" s="770" t="s">
        <v>18</v>
      </c>
      <c r="H704" s="770" t="s">
        <v>175</v>
      </c>
      <c r="I704" s="770" t="s">
        <v>176</v>
      </c>
      <c r="J704" s="770">
        <v>44263.0</v>
      </c>
      <c r="K704" s="773" t="s">
        <v>3809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3022</v>
      </c>
      <c r="C705" s="785" t="s">
        <v>2523</v>
      </c>
      <c r="D705" s="760" t="s">
        <v>6316</v>
      </c>
      <c r="E705" s="786">
        <v>261364.56</v>
      </c>
      <c r="F705" s="760" t="s">
        <v>3021</v>
      </c>
      <c r="G705" s="770" t="s">
        <v>18</v>
      </c>
      <c r="H705" s="770" t="s">
        <v>175</v>
      </c>
      <c r="I705" s="770" t="s">
        <v>176</v>
      </c>
      <c r="J705" s="770">
        <v>44319.0</v>
      </c>
      <c r="K705" s="773" t="s">
        <v>3801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2878</v>
      </c>
      <c r="C706" s="785" t="s">
        <v>2523</v>
      </c>
      <c r="D706" s="760" t="s">
        <v>6317</v>
      </c>
      <c r="E706" s="786">
        <v>80000.0</v>
      </c>
      <c r="F706" s="760" t="s">
        <v>2877</v>
      </c>
      <c r="G706" s="770" t="s">
        <v>18</v>
      </c>
      <c r="H706" s="770" t="s">
        <v>175</v>
      </c>
      <c r="I706" s="770" t="s">
        <v>197</v>
      </c>
      <c r="J706" s="770">
        <v>44298.0</v>
      </c>
      <c r="K706" s="773" t="s">
        <v>3801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2661</v>
      </c>
      <c r="C707" s="785" t="s">
        <v>2523</v>
      </c>
      <c r="D707" s="760" t="s">
        <v>6317</v>
      </c>
      <c r="E707" s="786">
        <v>500.0</v>
      </c>
      <c r="F707" s="760" t="s">
        <v>355</v>
      </c>
      <c r="G707" s="770" t="s">
        <v>18</v>
      </c>
      <c r="H707" s="770" t="s">
        <v>175</v>
      </c>
      <c r="I707" s="770" t="s">
        <v>176</v>
      </c>
      <c r="J707" s="770">
        <v>44263.0</v>
      </c>
      <c r="K707" s="773" t="s">
        <v>3801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3134</v>
      </c>
      <c r="C708" s="785" t="s">
        <v>2523</v>
      </c>
      <c r="D708" s="760" t="s">
        <v>6317</v>
      </c>
      <c r="E708" s="786">
        <v>650000.0</v>
      </c>
      <c r="F708" s="760" t="s">
        <v>3131</v>
      </c>
      <c r="G708" s="770" t="s">
        <v>18</v>
      </c>
      <c r="H708" s="770" t="s">
        <v>175</v>
      </c>
      <c r="I708" s="770" t="s">
        <v>176</v>
      </c>
      <c r="J708" s="770">
        <v>44390.0</v>
      </c>
      <c r="K708" s="773" t="s">
        <v>3801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2604</v>
      </c>
      <c r="C709" s="785" t="s">
        <v>2523</v>
      </c>
      <c r="D709" s="760" t="s">
        <v>6317</v>
      </c>
      <c r="E709" s="786">
        <v>1250000.0</v>
      </c>
      <c r="F709" s="760" t="s">
        <v>246</v>
      </c>
      <c r="G709" s="770" t="s">
        <v>18</v>
      </c>
      <c r="H709" s="770" t="s">
        <v>175</v>
      </c>
      <c r="I709" s="770" t="s">
        <v>176</v>
      </c>
      <c r="J709" s="770">
        <v>44266.0</v>
      </c>
      <c r="K709" s="773" t="s">
        <v>3797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6454</v>
      </c>
      <c r="C710" s="785" t="s">
        <v>3793</v>
      </c>
      <c r="D710" s="760" t="s">
        <v>6317</v>
      </c>
      <c r="E710" s="786">
        <v>20000.0</v>
      </c>
      <c r="F710" s="760" t="s">
        <v>6455</v>
      </c>
      <c r="G710" s="749" t="s">
        <v>18</v>
      </c>
      <c r="H710" s="828" t="s">
        <v>19</v>
      </c>
      <c r="I710" s="828" t="s">
        <v>257</v>
      </c>
      <c r="J710" s="829">
        <v>44287.0</v>
      </c>
      <c r="K710" s="777" t="s">
        <v>3801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6367</v>
      </c>
      <c r="C711" s="785" t="s">
        <v>3793</v>
      </c>
      <c r="D711" s="760" t="s">
        <v>2534</v>
      </c>
      <c r="E711" s="786">
        <v>114197.45</v>
      </c>
      <c r="F711" s="760" t="s">
        <v>6456</v>
      </c>
      <c r="G711" s="749" t="s">
        <v>18</v>
      </c>
      <c r="H711" s="828" t="s">
        <v>19</v>
      </c>
      <c r="I711" s="828" t="s">
        <v>257</v>
      </c>
      <c r="J711" s="829">
        <v>44298.0</v>
      </c>
      <c r="K711" s="760" t="s">
        <v>3809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3067</v>
      </c>
      <c r="C712" s="785" t="s">
        <v>2523</v>
      </c>
      <c r="D712" s="760" t="s">
        <v>6317</v>
      </c>
      <c r="E712" s="786">
        <v>35000.0</v>
      </c>
      <c r="F712" s="760" t="s">
        <v>3066</v>
      </c>
      <c r="G712" s="770" t="s">
        <v>18</v>
      </c>
      <c r="H712" s="770" t="s">
        <v>175</v>
      </c>
      <c r="I712" s="770" t="s">
        <v>176</v>
      </c>
      <c r="J712" s="770">
        <v>44295.0</v>
      </c>
      <c r="K712" s="770" t="s">
        <v>3807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6457</v>
      </c>
      <c r="C713" s="785" t="s">
        <v>3793</v>
      </c>
      <c r="D713" s="760" t="s">
        <v>6316</v>
      </c>
      <c r="E713" s="786">
        <v>130920.08</v>
      </c>
      <c r="F713" s="760" t="s">
        <v>4560</v>
      </c>
      <c r="G713" s="760" t="s">
        <v>18</v>
      </c>
      <c r="H713" s="760" t="s">
        <v>19</v>
      </c>
      <c r="I713" s="760" t="s">
        <v>257</v>
      </c>
      <c r="J713" s="770">
        <v>44252.0</v>
      </c>
      <c r="K713" s="760" t="s">
        <v>3813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6458</v>
      </c>
      <c r="C714" s="785" t="s">
        <v>3793</v>
      </c>
      <c r="D714" s="760" t="s">
        <v>6316</v>
      </c>
      <c r="E714" s="786">
        <v>98719.08</v>
      </c>
      <c r="F714" s="760" t="s">
        <v>3996</v>
      </c>
      <c r="G714" s="760" t="s">
        <v>2526</v>
      </c>
      <c r="H714" s="760" t="s">
        <v>29</v>
      </c>
      <c r="I714" s="760" t="s">
        <v>2526</v>
      </c>
      <c r="J714" s="770">
        <v>44390.0</v>
      </c>
      <c r="K714" s="760" t="s">
        <v>3801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3372</v>
      </c>
      <c r="C715" s="785" t="s">
        <v>2523</v>
      </c>
      <c r="D715" s="760" t="s">
        <v>6317</v>
      </c>
      <c r="E715" s="786">
        <v>59000.0</v>
      </c>
      <c r="F715" s="760" t="s">
        <v>1998</v>
      </c>
      <c r="G715" s="770" t="s">
        <v>18</v>
      </c>
      <c r="H715" s="770" t="s">
        <v>175</v>
      </c>
      <c r="I715" s="770" t="s">
        <v>176</v>
      </c>
      <c r="J715" s="770">
        <v>44280.0</v>
      </c>
      <c r="K715" s="770" t="s">
        <v>3801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2549</v>
      </c>
      <c r="C716" s="785" t="s">
        <v>2523</v>
      </c>
      <c r="D716" s="760" t="s">
        <v>2534</v>
      </c>
      <c r="E716" s="786">
        <v>95072.23</v>
      </c>
      <c r="F716" s="760" t="s">
        <v>2548</v>
      </c>
      <c r="G716" s="770" t="s">
        <v>2526</v>
      </c>
      <c r="H716" s="770" t="s">
        <v>29</v>
      </c>
      <c r="I716" s="770" t="s">
        <v>2539</v>
      </c>
      <c r="J716" s="770">
        <v>43780.0</v>
      </c>
      <c r="K716" s="770" t="s">
        <v>3809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2799</v>
      </c>
      <c r="C717" s="785" t="s">
        <v>2523</v>
      </c>
      <c r="D717" s="760" t="s">
        <v>2534</v>
      </c>
      <c r="E717" s="786">
        <v>287057.81</v>
      </c>
      <c r="F717" s="760" t="s">
        <v>2798</v>
      </c>
      <c r="G717" s="770" t="s">
        <v>18</v>
      </c>
      <c r="H717" s="770" t="s">
        <v>175</v>
      </c>
      <c r="I717" s="770" t="s">
        <v>197</v>
      </c>
      <c r="J717" s="770">
        <v>44393.0</v>
      </c>
      <c r="K717" s="770" t="s">
        <v>4320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6459</v>
      </c>
      <c r="C718" s="785" t="s">
        <v>3793</v>
      </c>
      <c r="D718" s="760" t="s">
        <v>6317</v>
      </c>
      <c r="E718" s="786">
        <v>15000.0</v>
      </c>
      <c r="F718" s="760" t="s">
        <v>2133</v>
      </c>
      <c r="G718" s="760" t="s">
        <v>18</v>
      </c>
      <c r="H718" s="760" t="s">
        <v>29</v>
      </c>
      <c r="I718" s="760" t="s">
        <v>2780</v>
      </c>
      <c r="J718" s="770">
        <v>44293.0</v>
      </c>
      <c r="K718" s="760" t="s">
        <v>3797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2866</v>
      </c>
      <c r="C719" s="785" t="s">
        <v>2523</v>
      </c>
      <c r="D719" s="760" t="s">
        <v>6317</v>
      </c>
      <c r="E719" s="786">
        <v>200000.0</v>
      </c>
      <c r="F719" s="760" t="s">
        <v>2865</v>
      </c>
      <c r="G719" s="770" t="s">
        <v>18</v>
      </c>
      <c r="H719" s="770" t="s">
        <v>175</v>
      </c>
      <c r="I719" s="770" t="s">
        <v>197</v>
      </c>
      <c r="J719" s="770">
        <v>44291.0</v>
      </c>
      <c r="K719" s="770" t="s">
        <v>3801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2545</v>
      </c>
      <c r="C720" s="785" t="s">
        <v>2523</v>
      </c>
      <c r="D720" s="760" t="s">
        <v>6317</v>
      </c>
      <c r="E720" s="786">
        <v>150000.0</v>
      </c>
      <c r="F720" s="760" t="s">
        <v>2544</v>
      </c>
      <c r="G720" s="770" t="s">
        <v>18</v>
      </c>
      <c r="H720" s="770" t="s">
        <v>175</v>
      </c>
      <c r="I720" s="770" t="s">
        <v>197</v>
      </c>
      <c r="J720" s="770">
        <v>44321.0</v>
      </c>
      <c r="K720" s="770" t="s">
        <v>3809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3298</v>
      </c>
      <c r="C721" s="785" t="s">
        <v>2523</v>
      </c>
      <c r="D721" s="760" t="s">
        <v>6317</v>
      </c>
      <c r="E721" s="786">
        <v>500000.0</v>
      </c>
      <c r="F721" s="760" t="s">
        <v>3297</v>
      </c>
      <c r="G721" s="770" t="s">
        <v>18</v>
      </c>
      <c r="H721" s="770" t="s">
        <v>175</v>
      </c>
      <c r="I721" s="770" t="s">
        <v>197</v>
      </c>
      <c r="J721" s="770">
        <v>44280.0</v>
      </c>
      <c r="K721" s="770" t="s">
        <v>3801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3388</v>
      </c>
      <c r="C722" s="785" t="s">
        <v>2523</v>
      </c>
      <c r="D722" s="760" t="s">
        <v>6317</v>
      </c>
      <c r="E722" s="786">
        <v>50000.0</v>
      </c>
      <c r="F722" s="760" t="s">
        <v>3387</v>
      </c>
      <c r="G722" s="770" t="s">
        <v>18</v>
      </c>
      <c r="H722" s="770" t="s">
        <v>175</v>
      </c>
      <c r="I722" s="770" t="s">
        <v>197</v>
      </c>
      <c r="J722" s="770">
        <v>44279.0</v>
      </c>
      <c r="K722" s="770" t="s">
        <v>3801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3067</v>
      </c>
      <c r="C723" s="785" t="s">
        <v>2523</v>
      </c>
      <c r="D723" s="760" t="s">
        <v>6317</v>
      </c>
      <c r="E723" s="786">
        <v>10000.0</v>
      </c>
      <c r="F723" s="760" t="s">
        <v>3066</v>
      </c>
      <c r="G723" s="770" t="s">
        <v>18</v>
      </c>
      <c r="H723" s="770" t="s">
        <v>175</v>
      </c>
      <c r="I723" s="770" t="s">
        <v>176</v>
      </c>
      <c r="J723" s="770">
        <v>44295.0</v>
      </c>
      <c r="K723" s="770" t="s">
        <v>3807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3483</v>
      </c>
      <c r="C724" s="785" t="s">
        <v>2523</v>
      </c>
      <c r="D724" s="760" t="s">
        <v>6317</v>
      </c>
      <c r="E724" s="786">
        <v>20000.0</v>
      </c>
      <c r="F724" s="760" t="s">
        <v>3482</v>
      </c>
      <c r="G724" s="770" t="s">
        <v>18</v>
      </c>
      <c r="H724" s="770" t="s">
        <v>175</v>
      </c>
      <c r="I724" s="770" t="s">
        <v>176</v>
      </c>
      <c r="J724" s="770">
        <v>44263.0</v>
      </c>
      <c r="K724" s="770" t="s">
        <v>3809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3417</v>
      </c>
      <c r="C725" s="785" t="s">
        <v>2523</v>
      </c>
      <c r="D725" s="760" t="s">
        <v>6317</v>
      </c>
      <c r="E725" s="786">
        <v>12000.0</v>
      </c>
      <c r="F725" s="760" t="s">
        <v>3416</v>
      </c>
      <c r="G725" s="770" t="s">
        <v>18</v>
      </c>
      <c r="H725" s="770" t="s">
        <v>175</v>
      </c>
      <c r="I725" s="770" t="s">
        <v>197</v>
      </c>
      <c r="J725" s="770">
        <v>44319.0</v>
      </c>
      <c r="K725" s="770" t="s">
        <v>3801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2823</v>
      </c>
      <c r="C726" s="785" t="s">
        <v>2523</v>
      </c>
      <c r="D726" s="760" t="s">
        <v>6317</v>
      </c>
      <c r="E726" s="786">
        <v>40000.0</v>
      </c>
      <c r="F726" s="760" t="s">
        <v>759</v>
      </c>
      <c r="G726" s="770" t="s">
        <v>18</v>
      </c>
      <c r="H726" s="770" t="s">
        <v>175</v>
      </c>
      <c r="I726" s="770" t="s">
        <v>176</v>
      </c>
      <c r="J726" s="770">
        <v>44321.0</v>
      </c>
      <c r="K726" s="770" t="s">
        <v>3801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6355</v>
      </c>
      <c r="C727" s="785" t="s">
        <v>3793</v>
      </c>
      <c r="D727" s="760" t="s">
        <v>6317</v>
      </c>
      <c r="E727" s="786">
        <v>5800.0</v>
      </c>
      <c r="F727" s="760" t="s">
        <v>5071</v>
      </c>
      <c r="G727" s="760" t="s">
        <v>56</v>
      </c>
      <c r="H727" s="760" t="s">
        <v>29</v>
      </c>
      <c r="I727" s="760" t="s">
        <v>4459</v>
      </c>
      <c r="J727" s="770">
        <v>44180.0</v>
      </c>
      <c r="K727" s="760" t="s">
        <v>3801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6389</v>
      </c>
      <c r="C728" s="785" t="s">
        <v>3793</v>
      </c>
      <c r="D728" s="760" t="s">
        <v>6317</v>
      </c>
      <c r="E728" s="786">
        <v>200000.0</v>
      </c>
      <c r="F728" s="798" t="s">
        <v>4024</v>
      </c>
      <c r="G728" s="749" t="s">
        <v>2526</v>
      </c>
      <c r="H728" s="828" t="s">
        <v>29</v>
      </c>
      <c r="I728" s="828" t="s">
        <v>2526</v>
      </c>
      <c r="J728" s="829">
        <v>44235.0</v>
      </c>
      <c r="K728" s="798" t="s">
        <v>3801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2661</v>
      </c>
      <c r="C729" s="785" t="s">
        <v>2523</v>
      </c>
      <c r="D729" s="760" t="s">
        <v>6317</v>
      </c>
      <c r="E729" s="786">
        <v>500.0</v>
      </c>
      <c r="F729" s="760" t="s">
        <v>355</v>
      </c>
      <c r="G729" s="770" t="s">
        <v>18</v>
      </c>
      <c r="H729" s="770" t="s">
        <v>175</v>
      </c>
      <c r="I729" s="770" t="s">
        <v>176</v>
      </c>
      <c r="J729" s="770">
        <v>44263.0</v>
      </c>
      <c r="K729" s="770" t="s">
        <v>3801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3192</v>
      </c>
      <c r="C730" s="785" t="s">
        <v>2523</v>
      </c>
      <c r="D730" s="760" t="s">
        <v>6317</v>
      </c>
      <c r="E730" s="786">
        <v>10000.0</v>
      </c>
      <c r="F730" s="760" t="s">
        <v>3191</v>
      </c>
      <c r="G730" s="770" t="s">
        <v>18</v>
      </c>
      <c r="H730" s="770" t="s">
        <v>175</v>
      </c>
      <c r="I730" s="770" t="s">
        <v>197</v>
      </c>
      <c r="J730" s="770">
        <v>44322.0</v>
      </c>
      <c r="K730" s="770" t="s">
        <v>3801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2958</v>
      </c>
      <c r="C731" s="785" t="s">
        <v>2523</v>
      </c>
      <c r="D731" s="760" t="s">
        <v>6317</v>
      </c>
      <c r="E731" s="786">
        <v>25000.0</v>
      </c>
      <c r="F731" s="760" t="s">
        <v>2957</v>
      </c>
      <c r="G731" s="770" t="s">
        <v>2526</v>
      </c>
      <c r="H731" s="770" t="s">
        <v>29</v>
      </c>
      <c r="I731" s="770" t="s">
        <v>2527</v>
      </c>
      <c r="J731" s="770">
        <v>43703.0</v>
      </c>
      <c r="K731" s="770" t="s">
        <v>4179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3492</v>
      </c>
      <c r="C732" s="785" t="s">
        <v>2523</v>
      </c>
      <c r="D732" s="760" t="s">
        <v>6317</v>
      </c>
      <c r="E732" s="786">
        <v>6000.0</v>
      </c>
      <c r="F732" s="760" t="s">
        <v>3491</v>
      </c>
      <c r="G732" s="770" t="s">
        <v>2526</v>
      </c>
      <c r="H732" s="770" t="s">
        <v>29</v>
      </c>
      <c r="I732" s="770" t="s">
        <v>2527</v>
      </c>
      <c r="J732" s="770">
        <v>43717.0</v>
      </c>
      <c r="K732" s="770" t="s">
        <v>4179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3017</v>
      </c>
      <c r="C733" s="785" t="s">
        <v>2523</v>
      </c>
      <c r="D733" s="760" t="s">
        <v>6317</v>
      </c>
      <c r="E733" s="786">
        <v>12000.0</v>
      </c>
      <c r="F733" s="760" t="s">
        <v>3016</v>
      </c>
      <c r="G733" s="770" t="s">
        <v>2526</v>
      </c>
      <c r="H733" s="770" t="s">
        <v>29</v>
      </c>
      <c r="I733" s="770" t="s">
        <v>2527</v>
      </c>
      <c r="J733" s="770">
        <v>43605.0</v>
      </c>
      <c r="K733" s="770" t="s">
        <v>3809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2631</v>
      </c>
      <c r="C734" s="785" t="s">
        <v>2523</v>
      </c>
      <c r="D734" s="760" t="s">
        <v>6317</v>
      </c>
      <c r="E734" s="786">
        <v>100000.0</v>
      </c>
      <c r="F734" s="760" t="s">
        <v>2630</v>
      </c>
      <c r="G734" s="770" t="s">
        <v>2526</v>
      </c>
      <c r="H734" s="770" t="s">
        <v>29</v>
      </c>
      <c r="I734" s="770" t="s">
        <v>2527</v>
      </c>
      <c r="J734" s="770">
        <v>43867.0</v>
      </c>
      <c r="K734" s="770" t="s">
        <v>3801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3483</v>
      </c>
      <c r="C735" s="785" t="s">
        <v>2523</v>
      </c>
      <c r="D735" s="760" t="s">
        <v>6317</v>
      </c>
      <c r="E735" s="786">
        <v>20000.0</v>
      </c>
      <c r="F735" s="760" t="s">
        <v>3482</v>
      </c>
      <c r="G735" s="770" t="s">
        <v>18</v>
      </c>
      <c r="H735" s="770" t="s">
        <v>175</v>
      </c>
      <c r="I735" s="770" t="s">
        <v>176</v>
      </c>
      <c r="J735" s="770">
        <v>44263.0</v>
      </c>
      <c r="K735" s="770" t="s">
        <v>3809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3385</v>
      </c>
      <c r="C736" s="785" t="s">
        <v>2523</v>
      </c>
      <c r="D736" s="760" t="s">
        <v>6317</v>
      </c>
      <c r="E736" s="786">
        <v>4000.0</v>
      </c>
      <c r="F736" s="760" t="s">
        <v>3384</v>
      </c>
      <c r="G736" s="770" t="s">
        <v>2526</v>
      </c>
      <c r="H736" s="770" t="s">
        <v>29</v>
      </c>
      <c r="I736" s="770" t="s">
        <v>2527</v>
      </c>
      <c r="J736" s="770">
        <v>43894.0</v>
      </c>
      <c r="K736" s="770" t="s">
        <v>3809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6391</v>
      </c>
      <c r="C737" s="785" t="s">
        <v>3793</v>
      </c>
      <c r="D737" s="760" t="s">
        <v>6316</v>
      </c>
      <c r="E737" s="786">
        <v>165996.78</v>
      </c>
      <c r="F737" s="760" t="s">
        <v>4710</v>
      </c>
      <c r="G737" s="760" t="s">
        <v>56</v>
      </c>
      <c r="H737" s="760" t="s">
        <v>29</v>
      </c>
      <c r="I737" s="806" t="s">
        <v>4711</v>
      </c>
      <c r="J737" s="770">
        <v>44130.0</v>
      </c>
      <c r="K737" s="777" t="s">
        <v>3801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6431</v>
      </c>
      <c r="C738" s="785" t="s">
        <v>3793</v>
      </c>
      <c r="D738" s="760" t="s">
        <v>6316</v>
      </c>
      <c r="E738" s="786">
        <v>2049.55</v>
      </c>
      <c r="F738" s="760" t="s">
        <v>4249</v>
      </c>
      <c r="G738" s="760" t="s">
        <v>56</v>
      </c>
      <c r="H738" s="760" t="s">
        <v>29</v>
      </c>
      <c r="I738" s="760" t="s">
        <v>3851</v>
      </c>
      <c r="J738" s="770">
        <v>44075.0</v>
      </c>
      <c r="K738" s="760" t="s">
        <v>3797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3793</v>
      </c>
      <c r="D739" s="760" t="s">
        <v>6317</v>
      </c>
      <c r="E739" s="786">
        <v>24469.7</v>
      </c>
      <c r="F739" s="760" t="s">
        <v>4762</v>
      </c>
      <c r="G739" s="770" t="s">
        <v>18</v>
      </c>
      <c r="H739" s="770" t="s">
        <v>19</v>
      </c>
      <c r="I739" s="770" t="s">
        <v>4125</v>
      </c>
      <c r="J739" s="770">
        <v>44487.0</v>
      </c>
      <c r="K739" s="770" t="s">
        <v>3801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3035</v>
      </c>
      <c r="C740" s="785" t="s">
        <v>2523</v>
      </c>
      <c r="D740" s="760" t="s">
        <v>6317</v>
      </c>
      <c r="E740" s="786">
        <v>10000.0</v>
      </c>
      <c r="F740" s="760" t="s">
        <v>3034</v>
      </c>
      <c r="G740" s="770" t="s">
        <v>18</v>
      </c>
      <c r="H740" s="770" t="s">
        <v>175</v>
      </c>
      <c r="I740" s="770" t="s">
        <v>2611</v>
      </c>
      <c r="J740" s="770">
        <v>44266.0</v>
      </c>
      <c r="K740" s="770" t="s">
        <v>3809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6444</v>
      </c>
      <c r="C741" s="785" t="s">
        <v>3793</v>
      </c>
      <c r="D741" s="760" t="s">
        <v>6316</v>
      </c>
      <c r="E741" s="786">
        <v>79069.9</v>
      </c>
      <c r="F741" s="760" t="s">
        <v>3329</v>
      </c>
      <c r="G741" s="760" t="s">
        <v>2526</v>
      </c>
      <c r="H741" s="760" t="s">
        <v>29</v>
      </c>
      <c r="I741" s="760" t="s">
        <v>2526</v>
      </c>
      <c r="J741" s="770">
        <v>44151.0</v>
      </c>
      <c r="K741" s="760" t="s">
        <v>3801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3070</v>
      </c>
      <c r="C742" s="785" t="s">
        <v>2523</v>
      </c>
      <c r="D742" s="760" t="s">
        <v>6317</v>
      </c>
      <c r="E742" s="786">
        <v>104000.0</v>
      </c>
      <c r="F742" s="760" t="s">
        <v>3069</v>
      </c>
      <c r="G742" s="770" t="s">
        <v>18</v>
      </c>
      <c r="H742" s="770" t="s">
        <v>175</v>
      </c>
      <c r="I742" s="770" t="s">
        <v>176</v>
      </c>
      <c r="J742" s="770">
        <v>44263.0</v>
      </c>
      <c r="K742" s="770" t="s">
        <v>3801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6460</v>
      </c>
      <c r="C743" s="785" t="s">
        <v>3793</v>
      </c>
      <c r="D743" s="760" t="s">
        <v>2534</v>
      </c>
      <c r="E743" s="786">
        <v>47268.23</v>
      </c>
      <c r="F743" s="760" t="s">
        <v>4791</v>
      </c>
      <c r="G743" s="760" t="s">
        <v>2526</v>
      </c>
      <c r="H743" s="760" t="s">
        <v>29</v>
      </c>
      <c r="I743" s="760" t="s">
        <v>2526</v>
      </c>
      <c r="J743" s="770">
        <v>44734.0</v>
      </c>
      <c r="K743" s="760" t="s">
        <v>3801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6343</v>
      </c>
      <c r="C744" s="785" t="s">
        <v>3793</v>
      </c>
      <c r="D744" s="760" t="s">
        <v>6317</v>
      </c>
      <c r="E744" s="786">
        <v>5000.0</v>
      </c>
      <c r="F744" s="760" t="s">
        <v>3855</v>
      </c>
      <c r="G744" s="760" t="s">
        <v>2526</v>
      </c>
      <c r="H744" s="760" t="s">
        <v>29</v>
      </c>
      <c r="I744" s="760" t="s">
        <v>2526</v>
      </c>
      <c r="J744" s="770">
        <v>44180.0</v>
      </c>
      <c r="K744" s="760" t="s">
        <v>3801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3067</v>
      </c>
      <c r="C745" s="785" t="s">
        <v>2523</v>
      </c>
      <c r="D745" s="760" t="s">
        <v>6317</v>
      </c>
      <c r="E745" s="786">
        <v>5000.0</v>
      </c>
      <c r="F745" s="760" t="s">
        <v>3066</v>
      </c>
      <c r="G745" s="770" t="s">
        <v>18</v>
      </c>
      <c r="H745" s="770" t="s">
        <v>175</v>
      </c>
      <c r="I745" s="770" t="s">
        <v>176</v>
      </c>
      <c r="J745" s="770">
        <v>44295.0</v>
      </c>
      <c r="K745" s="770" t="s">
        <v>3807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6339</v>
      </c>
      <c r="C746" s="785" t="s">
        <v>3793</v>
      </c>
      <c r="D746" s="760" t="s">
        <v>6317</v>
      </c>
      <c r="E746" s="786">
        <v>5000.0</v>
      </c>
      <c r="F746" s="760" t="s">
        <v>6461</v>
      </c>
      <c r="G746" s="749" t="s">
        <v>56</v>
      </c>
      <c r="H746" s="828" t="s">
        <v>29</v>
      </c>
      <c r="I746" s="828" t="s">
        <v>3860</v>
      </c>
      <c r="J746" s="829">
        <v>44263.0</v>
      </c>
      <c r="K746" s="760" t="s">
        <v>3801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6462</v>
      </c>
      <c r="C747" s="785" t="s">
        <v>3793</v>
      </c>
      <c r="D747" s="760" t="s">
        <v>6316</v>
      </c>
      <c r="E747" s="786">
        <v>110068.61</v>
      </c>
      <c r="F747" s="760" t="s">
        <v>4893</v>
      </c>
      <c r="G747" s="760" t="s">
        <v>18</v>
      </c>
      <c r="H747" s="760" t="s">
        <v>19</v>
      </c>
      <c r="I747" s="760" t="s">
        <v>257</v>
      </c>
      <c r="J747" s="770">
        <v>44369.0</v>
      </c>
      <c r="K747" s="760" t="s">
        <v>3813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3101</v>
      </c>
      <c r="C748" s="785" t="s">
        <v>2523</v>
      </c>
      <c r="D748" s="760" t="s">
        <v>6317</v>
      </c>
      <c r="E748" s="786">
        <v>114749.72</v>
      </c>
      <c r="F748" s="760" t="s">
        <v>3100</v>
      </c>
      <c r="G748" s="770" t="s">
        <v>18</v>
      </c>
      <c r="H748" s="770" t="s">
        <v>175</v>
      </c>
      <c r="I748" s="770" t="s">
        <v>197</v>
      </c>
      <c r="J748" s="770">
        <v>44321.0</v>
      </c>
      <c r="K748" s="770" t="s">
        <v>3797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3388</v>
      </c>
      <c r="C749" s="785" t="s">
        <v>2523</v>
      </c>
      <c r="D749" s="760" t="s">
        <v>6317</v>
      </c>
      <c r="E749" s="786">
        <v>30000.0</v>
      </c>
      <c r="F749" s="760" t="s">
        <v>3387</v>
      </c>
      <c r="G749" s="770" t="s">
        <v>18</v>
      </c>
      <c r="H749" s="770" t="s">
        <v>175</v>
      </c>
      <c r="I749" s="770" t="s">
        <v>197</v>
      </c>
      <c r="J749" s="770">
        <v>44279.0</v>
      </c>
      <c r="K749" s="770" t="s">
        <v>3801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2770</v>
      </c>
      <c r="C750" s="785" t="s">
        <v>2523</v>
      </c>
      <c r="D750" s="760" t="s">
        <v>6316</v>
      </c>
      <c r="E750" s="786">
        <v>240263.39</v>
      </c>
      <c r="F750" s="760" t="s">
        <v>2769</v>
      </c>
      <c r="G750" s="770" t="s">
        <v>2526</v>
      </c>
      <c r="H750" s="770" t="s">
        <v>29</v>
      </c>
      <c r="I750" s="770" t="s">
        <v>2527</v>
      </c>
      <c r="J750" s="770">
        <v>43822.0</v>
      </c>
      <c r="K750" s="770" t="s">
        <v>3809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3017</v>
      </c>
      <c r="C751" s="785" t="s">
        <v>2523</v>
      </c>
      <c r="D751" s="760" t="s">
        <v>6317</v>
      </c>
      <c r="E751" s="786">
        <v>5000.0</v>
      </c>
      <c r="F751" s="760" t="s">
        <v>3016</v>
      </c>
      <c r="G751" s="770" t="s">
        <v>2526</v>
      </c>
      <c r="H751" s="770" t="s">
        <v>29</v>
      </c>
      <c r="I751" s="770" t="s">
        <v>2527</v>
      </c>
      <c r="J751" s="770">
        <v>43605.0</v>
      </c>
      <c r="K751" s="770" t="s">
        <v>3809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3024</v>
      </c>
      <c r="C752" s="785" t="s">
        <v>2523</v>
      </c>
      <c r="D752" s="760" t="s">
        <v>6317</v>
      </c>
      <c r="E752" s="786">
        <v>5000.0</v>
      </c>
      <c r="F752" s="760" t="s">
        <v>1230</v>
      </c>
      <c r="G752" s="770" t="s">
        <v>18</v>
      </c>
      <c r="H752" s="770" t="s">
        <v>175</v>
      </c>
      <c r="I752" s="770" t="s">
        <v>176</v>
      </c>
      <c r="J752" s="770">
        <v>44280.0</v>
      </c>
      <c r="K752" s="770" t="s">
        <v>3807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2631</v>
      </c>
      <c r="C753" s="785" t="s">
        <v>2523</v>
      </c>
      <c r="D753" s="760" t="s">
        <v>6316</v>
      </c>
      <c r="E753" s="786">
        <v>840387.52</v>
      </c>
      <c r="F753" s="760" t="s">
        <v>2630</v>
      </c>
      <c r="G753" s="770" t="s">
        <v>2526</v>
      </c>
      <c r="H753" s="770" t="s">
        <v>29</v>
      </c>
      <c r="I753" s="770" t="s">
        <v>2527</v>
      </c>
      <c r="J753" s="770">
        <v>43867.0</v>
      </c>
      <c r="K753" s="770" t="s">
        <v>3801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2775</v>
      </c>
      <c r="C754" s="785" t="s">
        <v>2523</v>
      </c>
      <c r="D754" s="760" t="s">
        <v>6317</v>
      </c>
      <c r="E754" s="786">
        <v>40000.0</v>
      </c>
      <c r="F754" s="760" t="s">
        <v>641</v>
      </c>
      <c r="G754" s="770" t="s">
        <v>18</v>
      </c>
      <c r="H754" s="770" t="s">
        <v>175</v>
      </c>
      <c r="I754" s="770" t="s">
        <v>176</v>
      </c>
      <c r="J754" s="770">
        <v>44280.0</v>
      </c>
      <c r="K754" s="770" t="s">
        <v>3801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6463</v>
      </c>
      <c r="C755" s="785" t="s">
        <v>3793</v>
      </c>
      <c r="D755" s="760" t="s">
        <v>2534</v>
      </c>
      <c r="E755" s="786">
        <v>368899.52</v>
      </c>
      <c r="F755" s="760" t="s">
        <v>4802</v>
      </c>
      <c r="G755" s="760" t="s">
        <v>18</v>
      </c>
      <c r="H755" s="760" t="s">
        <v>19</v>
      </c>
      <c r="I755" s="760" t="s">
        <v>257</v>
      </c>
      <c r="J755" s="770">
        <v>44251.0</v>
      </c>
      <c r="K755" s="760" t="s">
        <v>3801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3483</v>
      </c>
      <c r="C756" s="785" t="s">
        <v>2523</v>
      </c>
      <c r="D756" s="760" t="s">
        <v>6317</v>
      </c>
      <c r="E756" s="786">
        <v>30000.0</v>
      </c>
      <c r="F756" s="760" t="s">
        <v>3482</v>
      </c>
      <c r="G756" s="770" t="s">
        <v>18</v>
      </c>
      <c r="H756" s="770" t="s">
        <v>175</v>
      </c>
      <c r="I756" s="770" t="s">
        <v>176</v>
      </c>
      <c r="J756" s="770">
        <v>44263.0</v>
      </c>
      <c r="K756" s="770" t="s">
        <v>3809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3202</v>
      </c>
      <c r="C757" s="785" t="s">
        <v>2523</v>
      </c>
      <c r="D757" s="760" t="s">
        <v>6317</v>
      </c>
      <c r="E757" s="786">
        <v>40000.0</v>
      </c>
      <c r="F757" s="760" t="s">
        <v>3201</v>
      </c>
      <c r="G757" s="770" t="s">
        <v>18</v>
      </c>
      <c r="H757" s="770" t="s">
        <v>175</v>
      </c>
      <c r="I757" s="770" t="s">
        <v>176</v>
      </c>
      <c r="J757" s="770">
        <v>44323.0</v>
      </c>
      <c r="K757" s="770" t="s">
        <v>3842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2604</v>
      </c>
      <c r="C758" s="785" t="s">
        <v>2523</v>
      </c>
      <c r="D758" s="760" t="s">
        <v>6317</v>
      </c>
      <c r="E758" s="786">
        <v>100000.0</v>
      </c>
      <c r="F758" s="760" t="s">
        <v>246</v>
      </c>
      <c r="G758" s="770" t="s">
        <v>18</v>
      </c>
      <c r="H758" s="770" t="s">
        <v>175</v>
      </c>
      <c r="I758" s="770" t="s">
        <v>176</v>
      </c>
      <c r="J758" s="770">
        <v>44266.0</v>
      </c>
      <c r="K758" s="770" t="s">
        <v>3797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3017</v>
      </c>
      <c r="C759" s="785" t="s">
        <v>2523</v>
      </c>
      <c r="D759" s="760" t="s">
        <v>6317</v>
      </c>
      <c r="E759" s="786">
        <v>14000.0</v>
      </c>
      <c r="F759" s="760" t="s">
        <v>3016</v>
      </c>
      <c r="G759" s="770" t="s">
        <v>2526</v>
      </c>
      <c r="H759" s="770" t="s">
        <v>29</v>
      </c>
      <c r="I759" s="770" t="s">
        <v>2527</v>
      </c>
      <c r="J759" s="770">
        <v>43605.0</v>
      </c>
      <c r="K759" s="770" t="s">
        <v>3809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3492</v>
      </c>
      <c r="C760" s="785" t="s">
        <v>2523</v>
      </c>
      <c r="D760" s="760" t="s">
        <v>6317</v>
      </c>
      <c r="E760" s="786">
        <v>5000.0</v>
      </c>
      <c r="F760" s="760" t="s">
        <v>3491</v>
      </c>
      <c r="G760" s="770" t="s">
        <v>2526</v>
      </c>
      <c r="H760" s="770" t="s">
        <v>29</v>
      </c>
      <c r="I760" s="770" t="s">
        <v>2527</v>
      </c>
      <c r="J760" s="770">
        <v>43717.0</v>
      </c>
      <c r="K760" s="770" t="s">
        <v>4179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6464</v>
      </c>
      <c r="C761" s="785" t="s">
        <v>3793</v>
      </c>
      <c r="D761" s="760" t="s">
        <v>6316</v>
      </c>
      <c r="E761" s="786">
        <v>97410.24</v>
      </c>
      <c r="F761" s="760" t="s">
        <v>6465</v>
      </c>
      <c r="G761" s="760" t="s">
        <v>18</v>
      </c>
      <c r="H761" s="760" t="s">
        <v>29</v>
      </c>
      <c r="I761" s="760" t="s">
        <v>3683</v>
      </c>
      <c r="J761" s="770">
        <v>44354.0</v>
      </c>
      <c r="K761" s="760" t="s">
        <v>3813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3483</v>
      </c>
      <c r="C762" s="785" t="s">
        <v>2523</v>
      </c>
      <c r="D762" s="760" t="s">
        <v>6317</v>
      </c>
      <c r="E762" s="786" t="s">
        <v>6466</v>
      </c>
      <c r="F762" s="760" t="s">
        <v>3482</v>
      </c>
      <c r="G762" s="770" t="s">
        <v>18</v>
      </c>
      <c r="H762" s="770" t="s">
        <v>175</v>
      </c>
      <c r="I762" s="770" t="s">
        <v>176</v>
      </c>
      <c r="J762" s="770">
        <v>44263.0</v>
      </c>
      <c r="K762" s="770" t="s">
        <v>3809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2895</v>
      </c>
      <c r="C763" s="785" t="s">
        <v>2523</v>
      </c>
      <c r="D763" s="760" t="s">
        <v>2534</v>
      </c>
      <c r="E763" s="833">
        <v>648751.76</v>
      </c>
      <c r="F763" s="760" t="s">
        <v>2894</v>
      </c>
      <c r="G763" s="770" t="s">
        <v>18</v>
      </c>
      <c r="H763" s="770" t="s">
        <v>175</v>
      </c>
      <c r="I763" s="770" t="s">
        <v>176</v>
      </c>
      <c r="J763" s="770">
        <v>44280.0</v>
      </c>
      <c r="K763" s="770" t="s">
        <v>3797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3514</v>
      </c>
      <c r="C764" s="785" t="s">
        <v>2523</v>
      </c>
      <c r="D764" s="760" t="s">
        <v>2534</v>
      </c>
      <c r="E764" s="816">
        <v>146875.19</v>
      </c>
      <c r="F764" s="760" t="s">
        <v>3513</v>
      </c>
      <c r="G764" s="770" t="s">
        <v>18</v>
      </c>
      <c r="H764" s="770" t="s">
        <v>175</v>
      </c>
      <c r="I764" s="770" t="s">
        <v>197</v>
      </c>
      <c r="J764" s="770">
        <v>44340.0</v>
      </c>
      <c r="K764" s="770" t="s">
        <v>3809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2866</v>
      </c>
      <c r="C765" s="785" t="s">
        <v>2523</v>
      </c>
      <c r="D765" s="760" t="s">
        <v>6317</v>
      </c>
      <c r="E765" s="786" t="s">
        <v>6467</v>
      </c>
      <c r="F765" s="760" t="s">
        <v>2865</v>
      </c>
      <c r="G765" s="770" t="s">
        <v>18</v>
      </c>
      <c r="H765" s="770" t="s">
        <v>175</v>
      </c>
      <c r="I765" s="770" t="s">
        <v>197</v>
      </c>
      <c r="J765" s="770">
        <v>44291.0</v>
      </c>
      <c r="K765" s="770" t="s">
        <v>3801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2545</v>
      </c>
      <c r="C766" s="785" t="s">
        <v>2523</v>
      </c>
      <c r="D766" s="760" t="s">
        <v>6317</v>
      </c>
      <c r="E766" s="786" t="s">
        <v>6468</v>
      </c>
      <c r="F766" s="760" t="s">
        <v>2544</v>
      </c>
      <c r="G766" s="770" t="s">
        <v>18</v>
      </c>
      <c r="H766" s="770" t="s">
        <v>175</v>
      </c>
      <c r="I766" s="770" t="s">
        <v>197</v>
      </c>
      <c r="J766" s="770">
        <v>44321.0</v>
      </c>
      <c r="K766" s="770" t="s">
        <v>3809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2888</v>
      </c>
      <c r="C767" s="785" t="s">
        <v>2523</v>
      </c>
      <c r="D767" s="760" t="s">
        <v>6317</v>
      </c>
      <c r="E767" s="786" t="s">
        <v>6469</v>
      </c>
      <c r="F767" s="760" t="s">
        <v>2887</v>
      </c>
      <c r="G767" s="770" t="s">
        <v>18</v>
      </c>
      <c r="H767" s="770" t="s">
        <v>175</v>
      </c>
      <c r="I767" s="770" t="s">
        <v>197</v>
      </c>
      <c r="J767" s="770">
        <v>44280.0</v>
      </c>
      <c r="K767" s="770" t="s">
        <v>3797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3687</v>
      </c>
      <c r="C768" s="785" t="s">
        <v>3608</v>
      </c>
      <c r="D768" s="760" t="s">
        <v>6316</v>
      </c>
      <c r="E768" s="786">
        <v>151280.2</v>
      </c>
      <c r="F768" s="760" t="s">
        <v>3686</v>
      </c>
      <c r="G768" s="770" t="s">
        <v>18</v>
      </c>
      <c r="H768" s="770" t="s">
        <v>29</v>
      </c>
      <c r="I768" s="770" t="s">
        <v>3653</v>
      </c>
      <c r="J768" s="770">
        <v>43731.0</v>
      </c>
      <c r="K768" s="770" t="s">
        <v>3797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3483</v>
      </c>
      <c r="C769" s="785" t="s">
        <v>2523</v>
      </c>
      <c r="D769" s="760" t="s">
        <v>6317</v>
      </c>
      <c r="E769" s="786" t="s">
        <v>6470</v>
      </c>
      <c r="F769" s="760" t="s">
        <v>3482</v>
      </c>
      <c r="G769" s="770" t="s">
        <v>18</v>
      </c>
      <c r="H769" s="770" t="s">
        <v>175</v>
      </c>
      <c r="I769" s="770" t="s">
        <v>176</v>
      </c>
      <c r="J769" s="770">
        <v>44263.0</v>
      </c>
      <c r="K769" s="770" t="s">
        <v>3809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3632</v>
      </c>
      <c r="C770" s="785" t="s">
        <v>3608</v>
      </c>
      <c r="D770" s="760" t="s">
        <v>6317</v>
      </c>
      <c r="E770" s="786">
        <v>8500.0</v>
      </c>
      <c r="F770" s="760" t="s">
        <v>3631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3801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3067</v>
      </c>
      <c r="C771" s="785" t="s">
        <v>2523</v>
      </c>
      <c r="D771" s="760" t="s">
        <v>6317</v>
      </c>
      <c r="E771" s="786" t="s">
        <v>6471</v>
      </c>
      <c r="F771" s="760" t="s">
        <v>3066</v>
      </c>
      <c r="G771" s="770" t="s">
        <v>18</v>
      </c>
      <c r="H771" s="770" t="s">
        <v>175</v>
      </c>
      <c r="I771" s="770" t="s">
        <v>176</v>
      </c>
      <c r="J771" s="770">
        <v>44295.0</v>
      </c>
      <c r="K771" s="770" t="s">
        <v>3807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3417</v>
      </c>
      <c r="C772" s="785" t="s">
        <v>2523</v>
      </c>
      <c r="D772" s="760" t="s">
        <v>6317</v>
      </c>
      <c r="E772" s="786" t="s">
        <v>6471</v>
      </c>
      <c r="F772" s="760" t="s">
        <v>3416</v>
      </c>
      <c r="G772" s="770" t="s">
        <v>18</v>
      </c>
      <c r="H772" s="770" t="s">
        <v>175</v>
      </c>
      <c r="I772" s="770" t="s">
        <v>197</v>
      </c>
      <c r="J772" s="770">
        <v>44319.0</v>
      </c>
      <c r="K772" s="770" t="s">
        <v>3801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3660</v>
      </c>
      <c r="C773" s="785" t="s">
        <v>3608</v>
      </c>
      <c r="D773" s="760" t="s">
        <v>2534</v>
      </c>
      <c r="E773" s="786">
        <v>9354.08</v>
      </c>
      <c r="F773" s="760" t="s">
        <v>3659</v>
      </c>
      <c r="G773" s="770" t="s">
        <v>18</v>
      </c>
      <c r="H773" s="770" t="s">
        <v>29</v>
      </c>
      <c r="I773" s="770" t="s">
        <v>3661</v>
      </c>
      <c r="J773" s="770">
        <v>43718.0</v>
      </c>
      <c r="K773" s="770" t="s">
        <v>3809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3192</v>
      </c>
      <c r="C774" s="785" t="s">
        <v>2523</v>
      </c>
      <c r="D774" s="760" t="s">
        <v>6317</v>
      </c>
      <c r="E774" s="786">
        <v>3000.0</v>
      </c>
      <c r="F774" s="760" t="s">
        <v>3191</v>
      </c>
      <c r="G774" s="770" t="s">
        <v>18</v>
      </c>
      <c r="H774" s="770" t="s">
        <v>175</v>
      </c>
      <c r="I774" s="770" t="s">
        <v>197</v>
      </c>
      <c r="J774" s="770">
        <v>44322.0</v>
      </c>
      <c r="K774" s="770" t="s">
        <v>3801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6472</v>
      </c>
      <c r="C775" s="785" t="s">
        <v>3793</v>
      </c>
      <c r="D775" s="760" t="s">
        <v>6316</v>
      </c>
      <c r="E775" s="786">
        <v>659874.72</v>
      </c>
      <c r="F775" s="760" t="s">
        <v>4831</v>
      </c>
      <c r="G775" s="760" t="s">
        <v>56</v>
      </c>
      <c r="H775" s="760" t="s">
        <v>29</v>
      </c>
      <c r="I775" s="760" t="s">
        <v>3966</v>
      </c>
      <c r="J775" s="770">
        <v>44005.0</v>
      </c>
      <c r="K775" s="760" t="s">
        <v>3797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3699</v>
      </c>
      <c r="C776" s="785" t="s">
        <v>3608</v>
      </c>
      <c r="D776" s="760" t="s">
        <v>6316</v>
      </c>
      <c r="E776" s="786">
        <v>147515.9</v>
      </c>
      <c r="F776" s="760" t="s">
        <v>3698</v>
      </c>
      <c r="G776" s="770" t="s">
        <v>18</v>
      </c>
      <c r="H776" s="770" t="s">
        <v>29</v>
      </c>
      <c r="I776" s="770" t="s">
        <v>2780</v>
      </c>
      <c r="J776" s="770">
        <v>43873.0</v>
      </c>
      <c r="K776" s="770" t="s">
        <v>3797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2878</v>
      </c>
      <c r="C777" s="785" t="s">
        <v>2523</v>
      </c>
      <c r="D777" s="760" t="s">
        <v>6317</v>
      </c>
      <c r="E777" s="786">
        <v>80000.0</v>
      </c>
      <c r="F777" s="760" t="s">
        <v>2877</v>
      </c>
      <c r="G777" s="770" t="s">
        <v>18</v>
      </c>
      <c r="H777" s="770" t="s">
        <v>175</v>
      </c>
      <c r="I777" s="770" t="s">
        <v>197</v>
      </c>
      <c r="J777" s="770">
        <v>44298.0</v>
      </c>
      <c r="K777" s="770" t="s">
        <v>3801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3385</v>
      </c>
      <c r="C778" s="785" t="s">
        <v>2523</v>
      </c>
      <c r="D778" s="760" t="s">
        <v>6317</v>
      </c>
      <c r="E778" s="786">
        <v>5000.0</v>
      </c>
      <c r="F778" s="760" t="s">
        <v>3384</v>
      </c>
      <c r="G778" s="770" t="s">
        <v>2526</v>
      </c>
      <c r="H778" s="770" t="s">
        <v>29</v>
      </c>
      <c r="I778" s="770" t="s">
        <v>2527</v>
      </c>
      <c r="J778" s="770">
        <v>43894.0</v>
      </c>
      <c r="K778" s="770" t="s">
        <v>3809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2878</v>
      </c>
      <c r="C779" s="785" t="s">
        <v>2523</v>
      </c>
      <c r="D779" s="760" t="s">
        <v>6316</v>
      </c>
      <c r="E779" s="786">
        <v>181959.12</v>
      </c>
      <c r="F779" s="760" t="s">
        <v>2877</v>
      </c>
      <c r="G779" s="770" t="s">
        <v>18</v>
      </c>
      <c r="H779" s="770" t="s">
        <v>175</v>
      </c>
      <c r="I779" s="770" t="s">
        <v>197</v>
      </c>
      <c r="J779" s="770">
        <v>44298.0</v>
      </c>
      <c r="K779" s="770" t="s">
        <v>3801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6473</v>
      </c>
      <c r="C780" s="785" t="s">
        <v>3793</v>
      </c>
      <c r="D780" s="760" t="s">
        <v>6317</v>
      </c>
      <c r="E780" s="786">
        <v>50000.0</v>
      </c>
      <c r="F780" s="760" t="s">
        <v>3945</v>
      </c>
      <c r="G780" s="760" t="s">
        <v>18</v>
      </c>
      <c r="H780" s="760" t="s">
        <v>29</v>
      </c>
      <c r="I780" s="760" t="s">
        <v>3946</v>
      </c>
      <c r="J780" s="770">
        <v>44061.0</v>
      </c>
      <c r="K780" s="760" t="s">
        <v>3801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3067</v>
      </c>
      <c r="C781" s="785" t="s">
        <v>2523</v>
      </c>
      <c r="D781" s="760" t="s">
        <v>6317</v>
      </c>
      <c r="E781" s="786">
        <v>10000.0</v>
      </c>
      <c r="F781" s="760" t="s">
        <v>3066</v>
      </c>
      <c r="G781" s="770" t="s">
        <v>18</v>
      </c>
      <c r="H781" s="770" t="s">
        <v>175</v>
      </c>
      <c r="I781" s="770" t="s">
        <v>176</v>
      </c>
      <c r="J781" s="770">
        <v>44295.0</v>
      </c>
      <c r="K781" s="770" t="s">
        <v>3807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3083</v>
      </c>
      <c r="C782" s="785" t="s">
        <v>2523</v>
      </c>
      <c r="D782" s="760" t="s">
        <v>6317</v>
      </c>
      <c r="E782" s="786">
        <v>15000.0</v>
      </c>
      <c r="F782" s="760" t="s">
        <v>3082</v>
      </c>
      <c r="G782" s="770" t="s">
        <v>18</v>
      </c>
      <c r="H782" s="770" t="s">
        <v>175</v>
      </c>
      <c r="I782" s="770" t="s">
        <v>197</v>
      </c>
      <c r="J782" s="770">
        <v>44333.0</v>
      </c>
      <c r="K782" s="770" t="s">
        <v>3809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6474</v>
      </c>
      <c r="C783" s="785" t="s">
        <v>3793</v>
      </c>
      <c r="D783" s="760" t="s">
        <v>6316</v>
      </c>
      <c r="E783" s="786">
        <v>109449.2</v>
      </c>
      <c r="F783" s="760" t="s">
        <v>3886</v>
      </c>
      <c r="G783" s="760" t="s">
        <v>56</v>
      </c>
      <c r="H783" s="760" t="s">
        <v>29</v>
      </c>
      <c r="I783" s="760" t="s">
        <v>3887</v>
      </c>
      <c r="J783" s="770">
        <v>44202.0</v>
      </c>
      <c r="K783" s="760" t="s">
        <v>3797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6417</v>
      </c>
      <c r="C784" s="785" t="s">
        <v>3793</v>
      </c>
      <c r="D784" s="760" t="s">
        <v>2534</v>
      </c>
      <c r="E784" s="786">
        <v>139991.04</v>
      </c>
      <c r="F784" s="760" t="s">
        <v>6475</v>
      </c>
      <c r="G784" s="760" t="s">
        <v>18</v>
      </c>
      <c r="H784" s="760" t="s">
        <v>19</v>
      </c>
      <c r="I784" s="760" t="s">
        <v>257</v>
      </c>
      <c r="J784" s="770">
        <v>44204.0</v>
      </c>
      <c r="K784" s="760" t="s">
        <v>4002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3793</v>
      </c>
      <c r="D785" s="760" t="s">
        <v>2534</v>
      </c>
      <c r="E785" s="786">
        <v>193747.43</v>
      </c>
      <c r="F785" s="760" t="s">
        <v>4897</v>
      </c>
      <c r="G785" s="770" t="s">
        <v>18</v>
      </c>
      <c r="H785" s="770" t="s">
        <v>19</v>
      </c>
      <c r="I785" s="770" t="s">
        <v>214</v>
      </c>
      <c r="J785" s="770">
        <v>44508.0</v>
      </c>
      <c r="K785" s="770" t="s">
        <v>3809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6355</v>
      </c>
      <c r="C786" s="785" t="s">
        <v>3793</v>
      </c>
      <c r="D786" s="760" t="s">
        <v>6317</v>
      </c>
      <c r="E786" s="786">
        <v>12000.0</v>
      </c>
      <c r="F786" s="760" t="s">
        <v>5071</v>
      </c>
      <c r="G786" s="760" t="s">
        <v>56</v>
      </c>
      <c r="H786" s="760" t="s">
        <v>29</v>
      </c>
      <c r="I786" s="760" t="s">
        <v>4459</v>
      </c>
      <c r="J786" s="770">
        <v>44180.0</v>
      </c>
      <c r="K786" s="760" t="s">
        <v>3801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2895</v>
      </c>
      <c r="C787" s="785" t="s">
        <v>2523</v>
      </c>
      <c r="D787" s="760" t="s">
        <v>6316</v>
      </c>
      <c r="E787" s="786">
        <v>0.0</v>
      </c>
      <c r="F787" s="760" t="s">
        <v>2894</v>
      </c>
      <c r="G787" s="770" t="s">
        <v>18</v>
      </c>
      <c r="H787" s="770" t="s">
        <v>175</v>
      </c>
      <c r="I787" s="770" t="s">
        <v>176</v>
      </c>
      <c r="J787" s="770">
        <v>44280.0</v>
      </c>
      <c r="K787" s="770" t="s">
        <v>3797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3224</v>
      </c>
      <c r="C788" s="785" t="s">
        <v>2523</v>
      </c>
      <c r="D788" s="760" t="s">
        <v>6317</v>
      </c>
      <c r="E788" s="786">
        <v>25000.0</v>
      </c>
      <c r="F788" s="760" t="s">
        <v>3221</v>
      </c>
      <c r="G788" s="770" t="s">
        <v>2526</v>
      </c>
      <c r="H788" s="770" t="s">
        <v>29</v>
      </c>
      <c r="I788" s="770" t="s">
        <v>2527</v>
      </c>
      <c r="J788" s="770">
        <v>43811.0</v>
      </c>
      <c r="K788" s="770" t="s">
        <v>3809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6476</v>
      </c>
      <c r="C789" s="785" t="s">
        <v>3793</v>
      </c>
      <c r="D789" s="760" t="s">
        <v>2534</v>
      </c>
      <c r="E789" s="786">
        <v>13213.29</v>
      </c>
      <c r="F789" s="760" t="s">
        <v>4449</v>
      </c>
      <c r="G789" s="749" t="s">
        <v>18</v>
      </c>
      <c r="H789" s="828" t="s">
        <v>19</v>
      </c>
      <c r="I789" s="828" t="s">
        <v>257</v>
      </c>
      <c r="J789" s="829">
        <v>44405.0</v>
      </c>
      <c r="K789" s="798" t="s">
        <v>3801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3529</v>
      </c>
      <c r="C790" s="785" t="s">
        <v>2523</v>
      </c>
      <c r="D790" s="760" t="s">
        <v>6317</v>
      </c>
      <c r="E790" s="836">
        <v>13800.0</v>
      </c>
      <c r="F790" s="760" t="s">
        <v>3528</v>
      </c>
      <c r="G790" s="770" t="s">
        <v>2526</v>
      </c>
      <c r="H790" s="770" t="s">
        <v>29</v>
      </c>
      <c r="I790" s="770" t="s">
        <v>2539</v>
      </c>
      <c r="J790" s="770">
        <v>43822.0</v>
      </c>
      <c r="K790" s="770" t="s">
        <v>3809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3492</v>
      </c>
      <c r="C791" s="785" t="s">
        <v>2523</v>
      </c>
      <c r="D791" s="760" t="s">
        <v>6316</v>
      </c>
      <c r="E791" s="836">
        <v>3800.0</v>
      </c>
      <c r="F791" s="760" t="s">
        <v>3491</v>
      </c>
      <c r="G791" s="770" t="s">
        <v>2526</v>
      </c>
      <c r="H791" s="770" t="s">
        <v>29</v>
      </c>
      <c r="I791" s="770" t="s">
        <v>2527</v>
      </c>
      <c r="J791" s="770">
        <v>43717.0</v>
      </c>
      <c r="K791" s="770" t="s">
        <v>4179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2687</v>
      </c>
      <c r="C792" s="785" t="s">
        <v>2523</v>
      </c>
      <c r="D792" s="760" t="s">
        <v>2534</v>
      </c>
      <c r="E792" s="786">
        <v>11926.38</v>
      </c>
      <c r="F792" s="760" t="s">
        <v>2686</v>
      </c>
      <c r="G792" s="770" t="s">
        <v>2526</v>
      </c>
      <c r="H792" s="770" t="s">
        <v>29</v>
      </c>
      <c r="I792" s="770" t="s">
        <v>2527</v>
      </c>
      <c r="J792" s="770">
        <v>43769.0</v>
      </c>
      <c r="K792" s="770" t="s">
        <v>3809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3116</v>
      </c>
      <c r="C793" s="785" t="s">
        <v>2523</v>
      </c>
      <c r="D793" s="760" t="s">
        <v>2534</v>
      </c>
      <c r="E793" s="786">
        <v>219739.11</v>
      </c>
      <c r="F793" s="760" t="s">
        <v>3115</v>
      </c>
      <c r="G793" s="770" t="s">
        <v>18</v>
      </c>
      <c r="H793" s="770" t="s">
        <v>175</v>
      </c>
      <c r="I793" s="770" t="s">
        <v>176</v>
      </c>
      <c r="J793" s="770">
        <v>44319.0</v>
      </c>
      <c r="K793" s="770" t="s">
        <v>3801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3017</v>
      </c>
      <c r="C794" s="785" t="s">
        <v>2523</v>
      </c>
      <c r="D794" s="760" t="s">
        <v>6317</v>
      </c>
      <c r="E794" s="786">
        <v>3000.0</v>
      </c>
      <c r="F794" s="760" t="s">
        <v>3016</v>
      </c>
      <c r="G794" s="770" t="s">
        <v>2526</v>
      </c>
      <c r="H794" s="770" t="s">
        <v>29</v>
      </c>
      <c r="I794" s="770" t="s">
        <v>2527</v>
      </c>
      <c r="J794" s="770">
        <v>43605.0</v>
      </c>
      <c r="K794" s="770" t="s">
        <v>3809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3093</v>
      </c>
      <c r="C795" s="785" t="s">
        <v>2523</v>
      </c>
      <c r="D795" s="760" t="s">
        <v>6317</v>
      </c>
      <c r="E795" s="786">
        <v>30000.0</v>
      </c>
      <c r="F795" s="760" t="s">
        <v>3092</v>
      </c>
      <c r="G795" s="770" t="s">
        <v>18</v>
      </c>
      <c r="H795" s="770" t="s">
        <v>175</v>
      </c>
      <c r="I795" s="770" t="s">
        <v>197</v>
      </c>
      <c r="J795" s="770">
        <v>44280.0</v>
      </c>
      <c r="K795" s="770" t="s">
        <v>3801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3561</v>
      </c>
      <c r="C796" s="785" t="s">
        <v>2523</v>
      </c>
      <c r="D796" s="760" t="s">
        <v>6317</v>
      </c>
      <c r="E796" s="786">
        <v>10000.0</v>
      </c>
      <c r="F796" s="760" t="s">
        <v>3560</v>
      </c>
      <c r="G796" s="770" t="s">
        <v>18</v>
      </c>
      <c r="H796" s="770" t="s">
        <v>175</v>
      </c>
      <c r="I796" s="770" t="s">
        <v>2611</v>
      </c>
      <c r="J796" s="770">
        <v>44267.0</v>
      </c>
      <c r="K796" s="770" t="s">
        <v>3801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3793</v>
      </c>
      <c r="D797" s="760" t="s">
        <v>6317</v>
      </c>
      <c r="E797" s="786">
        <v>25000.0</v>
      </c>
      <c r="F797" s="760" t="s">
        <v>4385</v>
      </c>
      <c r="G797" s="770" t="s">
        <v>18</v>
      </c>
      <c r="H797" s="770" t="s">
        <v>19</v>
      </c>
      <c r="I797" s="770" t="s">
        <v>5002</v>
      </c>
      <c r="J797" s="770">
        <v>44511.0</v>
      </c>
      <c r="K797" s="770" t="s">
        <v>3801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6449</v>
      </c>
      <c r="C798" s="785" t="s">
        <v>3793</v>
      </c>
      <c r="D798" s="760" t="s">
        <v>6317</v>
      </c>
      <c r="E798" s="786">
        <v>10000.0</v>
      </c>
      <c r="F798" s="760" t="s">
        <v>6477</v>
      </c>
      <c r="G798" s="760" t="s">
        <v>18</v>
      </c>
      <c r="H798" s="760" t="s">
        <v>29</v>
      </c>
      <c r="I798" s="760" t="s">
        <v>2780</v>
      </c>
      <c r="J798" s="770">
        <v>44399.0</v>
      </c>
      <c r="K798" s="760" t="s">
        <v>6478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6479</v>
      </c>
      <c r="C799" s="760" t="s">
        <v>3793</v>
      </c>
      <c r="D799" s="760" t="s">
        <v>2534</v>
      </c>
      <c r="E799" s="772">
        <v>142585.32</v>
      </c>
      <c r="F799" s="760" t="s">
        <v>4897</v>
      </c>
      <c r="G799" s="760" t="s">
        <v>18</v>
      </c>
      <c r="H799" s="760" t="s">
        <v>19</v>
      </c>
      <c r="I799" s="831" t="s">
        <v>214</v>
      </c>
      <c r="J799" s="838">
        <v>44508.0</v>
      </c>
      <c r="K799" s="760" t="s">
        <v>3809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6480</v>
      </c>
      <c r="C800" s="760" t="s">
        <v>3793</v>
      </c>
      <c r="D800" s="760" t="s">
        <v>6317</v>
      </c>
      <c r="E800" s="772">
        <v>3500.0</v>
      </c>
      <c r="F800" s="760" t="s">
        <v>4016</v>
      </c>
      <c r="G800" s="760" t="s">
        <v>18</v>
      </c>
      <c r="H800" s="760" t="s">
        <v>19</v>
      </c>
      <c r="I800" s="831" t="s">
        <v>83</v>
      </c>
      <c r="J800" s="838">
        <v>44523.0</v>
      </c>
      <c r="K800" s="760" t="s">
        <v>3807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2643</v>
      </c>
      <c r="C801" s="785" t="s">
        <v>2523</v>
      </c>
      <c r="D801" s="760" t="s">
        <v>6316</v>
      </c>
      <c r="E801" s="786" t="s">
        <v>6481</v>
      </c>
      <c r="F801" s="760" t="s">
        <v>2642</v>
      </c>
      <c r="G801" s="770" t="s">
        <v>18</v>
      </c>
      <c r="H801" s="770" t="s">
        <v>175</v>
      </c>
      <c r="I801" s="770" t="s">
        <v>197</v>
      </c>
      <c r="J801" s="770">
        <v>44295.0</v>
      </c>
      <c r="K801" s="770" t="s">
        <v>3797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6355</v>
      </c>
      <c r="C802" s="760" t="s">
        <v>3793</v>
      </c>
      <c r="D802" s="760" t="s">
        <v>6317</v>
      </c>
      <c r="E802" s="772">
        <v>11000.0</v>
      </c>
      <c r="F802" s="760" t="s">
        <v>5071</v>
      </c>
      <c r="G802" s="760" t="s">
        <v>56</v>
      </c>
      <c r="H802" s="760" t="s">
        <v>29</v>
      </c>
      <c r="I802" s="831" t="s">
        <v>4459</v>
      </c>
      <c r="J802" s="838">
        <v>44180.0</v>
      </c>
      <c r="K802" s="760" t="s">
        <v>3801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6482</v>
      </c>
      <c r="C803" s="760" t="s">
        <v>3793</v>
      </c>
      <c r="D803" s="760" t="s">
        <v>6317</v>
      </c>
      <c r="E803" s="772">
        <v>25000.0</v>
      </c>
      <c r="F803" s="760" t="s">
        <v>1536</v>
      </c>
      <c r="G803" s="749" t="s">
        <v>18</v>
      </c>
      <c r="H803" s="840" t="s">
        <v>29</v>
      </c>
      <c r="I803" s="749" t="s">
        <v>6483</v>
      </c>
      <c r="J803" s="796">
        <v>44594.0</v>
      </c>
      <c r="K803" s="760" t="s">
        <v>3807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6484</v>
      </c>
      <c r="C804" s="760" t="s">
        <v>3793</v>
      </c>
      <c r="D804" s="760" t="s">
        <v>6317</v>
      </c>
      <c r="E804" s="772">
        <v>45000.0</v>
      </c>
      <c r="F804" s="760" t="s">
        <v>3795</v>
      </c>
      <c r="G804" s="760" t="s">
        <v>18</v>
      </c>
      <c r="H804" s="760" t="s">
        <v>29</v>
      </c>
      <c r="I804" s="831" t="s">
        <v>949</v>
      </c>
      <c r="J804" s="838">
        <v>44482.0</v>
      </c>
      <c r="K804" s="760" t="s">
        <v>3797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6355</v>
      </c>
      <c r="C805" s="760" t="s">
        <v>3793</v>
      </c>
      <c r="D805" s="760" t="s">
        <v>6317</v>
      </c>
      <c r="E805" s="772">
        <v>10000.0</v>
      </c>
      <c r="F805" s="760" t="s">
        <v>5071</v>
      </c>
      <c r="G805" s="760" t="s">
        <v>56</v>
      </c>
      <c r="H805" s="840" t="s">
        <v>29</v>
      </c>
      <c r="I805" s="831" t="s">
        <v>4459</v>
      </c>
      <c r="J805" s="838">
        <v>44180.0</v>
      </c>
      <c r="K805" s="760" t="s">
        <v>3801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2523</v>
      </c>
      <c r="D806" s="760" t="s">
        <v>6317</v>
      </c>
      <c r="E806" s="787">
        <v>25000.0</v>
      </c>
      <c r="F806" s="725" t="s">
        <v>3482</v>
      </c>
      <c r="G806" s="749" t="s">
        <v>18</v>
      </c>
      <c r="H806" s="760" t="s">
        <v>175</v>
      </c>
      <c r="I806" s="760" t="s">
        <v>176</v>
      </c>
      <c r="J806" s="793">
        <v>44585.0</v>
      </c>
      <c r="K806" s="831" t="s">
        <v>3807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2523</v>
      </c>
      <c r="D807" s="760" t="s">
        <v>6317</v>
      </c>
      <c r="E807" s="787">
        <v>106000.0</v>
      </c>
      <c r="F807" s="798" t="s">
        <v>3058</v>
      </c>
      <c r="G807" s="749" t="s">
        <v>18</v>
      </c>
      <c r="H807" s="760" t="s">
        <v>175</v>
      </c>
      <c r="I807" s="760" t="s">
        <v>197</v>
      </c>
      <c r="J807" s="793">
        <v>44277.0</v>
      </c>
      <c r="K807" s="831" t="s">
        <v>3797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3242</v>
      </c>
      <c r="C808" s="725" t="s">
        <v>2523</v>
      </c>
      <c r="D808" s="760" t="s">
        <v>6317</v>
      </c>
      <c r="E808" s="787">
        <v>100000.0</v>
      </c>
      <c r="F808" s="760" t="s">
        <v>6485</v>
      </c>
      <c r="G808" s="749" t="s">
        <v>18</v>
      </c>
      <c r="H808" s="760" t="s">
        <v>175</v>
      </c>
      <c r="I808" s="760" t="s">
        <v>197</v>
      </c>
      <c r="J808" s="770">
        <v>44448.0</v>
      </c>
      <c r="K808" s="760" t="s">
        <v>3797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2523</v>
      </c>
      <c r="D809" s="760" t="s">
        <v>6317</v>
      </c>
      <c r="E809" s="772">
        <v>500.0</v>
      </c>
      <c r="F809" s="760" t="s">
        <v>355</v>
      </c>
      <c r="G809" s="749" t="s">
        <v>18</v>
      </c>
      <c r="H809" s="760" t="s">
        <v>175</v>
      </c>
      <c r="I809" s="760" t="s">
        <v>176</v>
      </c>
      <c r="J809" s="770">
        <v>44263.0</v>
      </c>
      <c r="K809" s="760" t="s">
        <v>3801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6343</v>
      </c>
      <c r="C810" s="760" t="s">
        <v>3793</v>
      </c>
      <c r="D810" s="760" t="s">
        <v>6317</v>
      </c>
      <c r="E810" s="787">
        <v>8000.0</v>
      </c>
      <c r="F810" s="760" t="s">
        <v>3855</v>
      </c>
      <c r="G810" s="760" t="s">
        <v>2526</v>
      </c>
      <c r="H810" s="760" t="s">
        <v>2577</v>
      </c>
      <c r="I810" s="760" t="s">
        <v>2526</v>
      </c>
      <c r="J810" s="770">
        <v>44180.0</v>
      </c>
      <c r="K810" s="760" t="s">
        <v>3801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2523</v>
      </c>
      <c r="D811" s="760" t="s">
        <v>6317</v>
      </c>
      <c r="E811" s="787">
        <v>7500.0</v>
      </c>
      <c r="F811" s="760" t="s">
        <v>2957</v>
      </c>
      <c r="G811" s="760" t="s">
        <v>2526</v>
      </c>
      <c r="H811" s="770"/>
      <c r="I811" s="760" t="s">
        <v>2526</v>
      </c>
      <c r="J811" s="770">
        <v>43703.0</v>
      </c>
      <c r="K811" s="760" t="s">
        <v>4179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6339</v>
      </c>
      <c r="C812" s="801" t="s">
        <v>3793</v>
      </c>
      <c r="D812" s="802" t="s">
        <v>6317</v>
      </c>
      <c r="E812" s="803">
        <v>5000.0</v>
      </c>
      <c r="F812" s="802" t="s">
        <v>4361</v>
      </c>
      <c r="G812" s="802" t="s">
        <v>56</v>
      </c>
      <c r="H812" s="802" t="s">
        <v>29</v>
      </c>
      <c r="I812" s="802" t="s">
        <v>3860</v>
      </c>
      <c r="J812" s="804">
        <v>44263.0</v>
      </c>
      <c r="K812" s="801" t="s">
        <v>3801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2988</v>
      </c>
      <c r="C813" s="725" t="s">
        <v>2523</v>
      </c>
      <c r="D813" s="760" t="s">
        <v>6317</v>
      </c>
      <c r="E813" s="787">
        <v>40000.0</v>
      </c>
      <c r="F813" s="760" t="s">
        <v>1170</v>
      </c>
      <c r="G813" s="760" t="s">
        <v>18</v>
      </c>
      <c r="H813" s="760" t="s">
        <v>175</v>
      </c>
      <c r="I813" s="760" t="s">
        <v>176</v>
      </c>
      <c r="J813" s="770">
        <v>44319.0</v>
      </c>
      <c r="K813" s="760" t="s">
        <v>3801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6486</v>
      </c>
      <c r="C814" s="725" t="s">
        <v>2523</v>
      </c>
      <c r="D814" s="760" t="s">
        <v>6317</v>
      </c>
      <c r="E814" s="787">
        <v>25000.0</v>
      </c>
      <c r="F814" s="760" t="s">
        <v>3482</v>
      </c>
      <c r="G814" s="760" t="s">
        <v>18</v>
      </c>
      <c r="H814" s="760" t="s">
        <v>175</v>
      </c>
      <c r="I814" s="760" t="s">
        <v>176</v>
      </c>
      <c r="J814" s="770">
        <v>44585.0</v>
      </c>
      <c r="K814" s="760" t="s">
        <v>3807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6487</v>
      </c>
      <c r="C815" s="725" t="s">
        <v>2523</v>
      </c>
      <c r="D815" s="760" t="s">
        <v>6317</v>
      </c>
      <c r="E815" s="772">
        <v>16000.0</v>
      </c>
      <c r="F815" s="760" t="s">
        <v>2096</v>
      </c>
      <c r="G815" s="760" t="s">
        <v>18</v>
      </c>
      <c r="H815" s="760" t="s">
        <v>175</v>
      </c>
      <c r="I815" s="840" t="s">
        <v>197</v>
      </c>
      <c r="J815" s="770">
        <v>44462.0</v>
      </c>
      <c r="K815" s="760" t="s">
        <v>3813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2523</v>
      </c>
      <c r="D816" s="760" t="s">
        <v>6316</v>
      </c>
      <c r="E816" s="772">
        <v>31234.0</v>
      </c>
      <c r="F816" s="725" t="s">
        <v>3397</v>
      </c>
      <c r="G816" s="749" t="s">
        <v>2526</v>
      </c>
      <c r="H816" s="749" t="s">
        <v>29</v>
      </c>
      <c r="I816" s="760" t="s">
        <v>2539</v>
      </c>
      <c r="J816" s="770">
        <v>43865.0</v>
      </c>
      <c r="K816" s="760" t="s">
        <v>3801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2777</v>
      </c>
      <c r="C817" s="725" t="s">
        <v>2523</v>
      </c>
      <c r="D817" s="760" t="s">
        <v>6317</v>
      </c>
      <c r="E817" s="772">
        <v>10000.0</v>
      </c>
      <c r="F817" s="760" t="s">
        <v>641</v>
      </c>
      <c r="G817" s="760" t="s">
        <v>18</v>
      </c>
      <c r="H817" s="760" t="s">
        <v>175</v>
      </c>
      <c r="I817" s="760" t="s">
        <v>176</v>
      </c>
      <c r="J817" s="770">
        <v>44607.0</v>
      </c>
      <c r="K817" s="760" t="s">
        <v>3807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3224</v>
      </c>
      <c r="C818" s="725" t="s">
        <v>2523</v>
      </c>
      <c r="D818" s="760" t="s">
        <v>6317</v>
      </c>
      <c r="E818" s="772">
        <v>20000.0</v>
      </c>
      <c r="F818" s="760" t="s">
        <v>6488</v>
      </c>
      <c r="G818" s="760" t="s">
        <v>2526</v>
      </c>
      <c r="H818" s="760" t="s">
        <v>29</v>
      </c>
      <c r="I818" s="760" t="s">
        <v>2527</v>
      </c>
      <c r="J818" s="770">
        <v>43811.0</v>
      </c>
      <c r="K818" s="760" t="s">
        <v>3809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6489</v>
      </c>
      <c r="C819" s="760" t="s">
        <v>3793</v>
      </c>
      <c r="D819" s="760" t="s">
        <v>6317</v>
      </c>
      <c r="E819" s="772">
        <v>73500.0</v>
      </c>
      <c r="F819" s="760" t="s">
        <v>3840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3809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2588</v>
      </c>
      <c r="C820" s="725" t="s">
        <v>2523</v>
      </c>
      <c r="D820" s="760" t="s">
        <v>6316</v>
      </c>
      <c r="E820" s="772">
        <v>229216.0</v>
      </c>
      <c r="F820" s="760" t="s">
        <v>2587</v>
      </c>
      <c r="G820" s="760" t="s">
        <v>2526</v>
      </c>
      <c r="H820" s="760" t="s">
        <v>29</v>
      </c>
      <c r="I820" s="760" t="s">
        <v>2539</v>
      </c>
      <c r="J820" s="770">
        <v>44186.0</v>
      </c>
      <c r="K820" s="760" t="s">
        <v>3801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3323</v>
      </c>
      <c r="C821" s="725" t="s">
        <v>2523</v>
      </c>
      <c r="D821" s="760" t="s">
        <v>2534</v>
      </c>
      <c r="E821" s="772">
        <v>184170.0</v>
      </c>
      <c r="F821" s="760" t="s">
        <v>3322</v>
      </c>
      <c r="G821" s="760" t="s">
        <v>18</v>
      </c>
      <c r="H821" s="760" t="s">
        <v>175</v>
      </c>
      <c r="I821" s="760" t="s">
        <v>176</v>
      </c>
      <c r="J821" s="770">
        <v>44280.0</v>
      </c>
      <c r="K821" s="760" t="s">
        <v>3797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2523</v>
      </c>
      <c r="D822" s="760" t="s">
        <v>2534</v>
      </c>
      <c r="E822" s="772">
        <v>237755.0</v>
      </c>
      <c r="F822" s="842" t="s">
        <v>3319</v>
      </c>
      <c r="G822" s="760" t="s">
        <v>18</v>
      </c>
      <c r="H822" s="760" t="s">
        <v>175</v>
      </c>
      <c r="I822" s="760" t="s">
        <v>176</v>
      </c>
      <c r="J822" s="770">
        <v>44280.0</v>
      </c>
      <c r="K822" s="760" t="s">
        <v>3813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3070</v>
      </c>
      <c r="C823" s="725" t="s">
        <v>2523</v>
      </c>
      <c r="D823" s="760" t="s">
        <v>6317</v>
      </c>
      <c r="E823" s="772">
        <v>63000.0</v>
      </c>
      <c r="F823" s="842" t="s">
        <v>3069</v>
      </c>
      <c r="G823" s="760" t="s">
        <v>18</v>
      </c>
      <c r="H823" s="760" t="s">
        <v>175</v>
      </c>
      <c r="I823" s="760" t="s">
        <v>176</v>
      </c>
      <c r="J823" s="770">
        <v>44263.0</v>
      </c>
      <c r="K823" s="760" t="s">
        <v>3801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3192</v>
      </c>
      <c r="C824" s="725" t="s">
        <v>2523</v>
      </c>
      <c r="D824" s="760" t="s">
        <v>6317</v>
      </c>
      <c r="E824" s="772">
        <v>3000.0</v>
      </c>
      <c r="F824" s="760" t="s">
        <v>3191</v>
      </c>
      <c r="G824" s="760" t="s">
        <v>18</v>
      </c>
      <c r="H824" s="760" t="s">
        <v>175</v>
      </c>
      <c r="I824" s="760" t="s">
        <v>176</v>
      </c>
      <c r="J824" s="770">
        <v>44322.0</v>
      </c>
      <c r="K824" s="760" t="s">
        <v>3801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3242</v>
      </c>
      <c r="C825" s="725" t="s">
        <v>2523</v>
      </c>
      <c r="D825" s="760" t="s">
        <v>2534</v>
      </c>
      <c r="E825" s="772">
        <v>285598.0</v>
      </c>
      <c r="F825" s="725" t="s">
        <v>3241</v>
      </c>
      <c r="G825" s="760" t="s">
        <v>18</v>
      </c>
      <c r="H825" s="760" t="s">
        <v>175</v>
      </c>
      <c r="I825" s="760" t="s">
        <v>176</v>
      </c>
      <c r="J825" s="770">
        <v>44448.0</v>
      </c>
      <c r="K825" s="760" t="s">
        <v>3797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3224</v>
      </c>
      <c r="C826" s="725" t="s">
        <v>2523</v>
      </c>
      <c r="D826" s="760" t="s">
        <v>6317</v>
      </c>
      <c r="E826" s="772">
        <v>15000.0</v>
      </c>
      <c r="F826" s="760" t="s">
        <v>6488</v>
      </c>
      <c r="G826" s="760" t="s">
        <v>2526</v>
      </c>
      <c r="H826" s="760" t="s">
        <v>29</v>
      </c>
      <c r="I826" s="760" t="s">
        <v>2527</v>
      </c>
      <c r="J826" s="770">
        <v>43811.0</v>
      </c>
      <c r="K826" s="760" t="s">
        <v>3809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3451</v>
      </c>
      <c r="C827" s="785" t="s">
        <v>2523</v>
      </c>
      <c r="D827" s="760" t="s">
        <v>6316</v>
      </c>
      <c r="E827" s="786"/>
      <c r="F827" s="760" t="s">
        <v>3450</v>
      </c>
      <c r="G827" s="770" t="s">
        <v>18</v>
      </c>
      <c r="H827" s="770" t="s">
        <v>175</v>
      </c>
      <c r="I827" s="770" t="s">
        <v>2611</v>
      </c>
      <c r="J827" s="770">
        <v>44199.0</v>
      </c>
      <c r="K827" s="770" t="s">
        <v>3809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3417</v>
      </c>
      <c r="C828" s="725" t="s">
        <v>2523</v>
      </c>
      <c r="D828" s="760" t="s">
        <v>6317</v>
      </c>
      <c r="E828" s="772">
        <v>10000.0</v>
      </c>
      <c r="F828" s="725" t="s">
        <v>3416</v>
      </c>
      <c r="G828" s="760" t="s">
        <v>18</v>
      </c>
      <c r="H828" s="760" t="s">
        <v>175</v>
      </c>
      <c r="I828" s="760" t="s">
        <v>176</v>
      </c>
      <c r="J828" s="770">
        <v>44319.0</v>
      </c>
      <c r="K828" s="760" t="s">
        <v>3801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3224</v>
      </c>
      <c r="C829" s="725" t="s">
        <v>2523</v>
      </c>
      <c r="D829" s="760" t="s">
        <v>6317</v>
      </c>
      <c r="E829" s="772">
        <v>20000.0</v>
      </c>
      <c r="F829" s="760" t="s">
        <v>6488</v>
      </c>
      <c r="G829" s="760" t="s">
        <v>2526</v>
      </c>
      <c r="H829" s="760" t="s">
        <v>29</v>
      </c>
      <c r="I829" s="760" t="s">
        <v>2527</v>
      </c>
      <c r="J829" s="770">
        <v>43811.0</v>
      </c>
      <c r="K829" s="760" t="s">
        <v>3809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3239</v>
      </c>
      <c r="C830" s="725" t="s">
        <v>2523</v>
      </c>
      <c r="D830" s="760" t="s">
        <v>6317</v>
      </c>
      <c r="E830" s="772">
        <v>1000000.0</v>
      </c>
      <c r="F830" s="760" t="s">
        <v>3238</v>
      </c>
      <c r="G830" s="760" t="s">
        <v>18</v>
      </c>
      <c r="H830" s="760" t="s">
        <v>175</v>
      </c>
      <c r="I830" s="760" t="s">
        <v>176</v>
      </c>
      <c r="J830" s="770">
        <v>44321.0</v>
      </c>
      <c r="K830" s="760" t="s">
        <v>3807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6490</v>
      </c>
      <c r="C831" s="760" t="s">
        <v>3793</v>
      </c>
      <c r="D831" s="760" t="s">
        <v>6317</v>
      </c>
      <c r="E831" s="772">
        <v>7000.0</v>
      </c>
      <c r="F831" s="760" t="s">
        <v>4478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3801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6491</v>
      </c>
      <c r="C832" s="760" t="s">
        <v>3793</v>
      </c>
      <c r="D832" s="760" t="s">
        <v>2534</v>
      </c>
      <c r="E832" s="772">
        <v>100351.65</v>
      </c>
      <c r="F832" s="760" t="s">
        <v>4160</v>
      </c>
      <c r="G832" s="749" t="s">
        <v>18</v>
      </c>
      <c r="H832" s="840" t="s">
        <v>29</v>
      </c>
      <c r="I832" s="760" t="s">
        <v>6492</v>
      </c>
      <c r="J832" s="796">
        <v>44365.0</v>
      </c>
      <c r="K832" s="725" t="s">
        <v>3842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6493</v>
      </c>
      <c r="C833" s="760" t="s">
        <v>3793</v>
      </c>
      <c r="D833" s="760" t="s">
        <v>2534</v>
      </c>
      <c r="E833" s="772">
        <v>169950.33</v>
      </c>
      <c r="F833" s="725" t="s">
        <v>5131</v>
      </c>
      <c r="G833" s="749" t="s">
        <v>18</v>
      </c>
      <c r="H833" s="840" t="s">
        <v>1797</v>
      </c>
      <c r="I833" s="840" t="s">
        <v>6237</v>
      </c>
      <c r="J833" s="796">
        <v>44298.0</v>
      </c>
      <c r="K833" s="798" t="s">
        <v>3801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3793</v>
      </c>
      <c r="D834" s="760" t="s">
        <v>2534</v>
      </c>
      <c r="E834" s="772">
        <v>103307.43</v>
      </c>
      <c r="F834" s="760" t="s">
        <v>5369</v>
      </c>
      <c r="G834" s="749" t="s">
        <v>18</v>
      </c>
      <c r="H834" s="760" t="s">
        <v>19</v>
      </c>
      <c r="I834" s="749" t="s">
        <v>4125</v>
      </c>
      <c r="J834" s="770">
        <v>44469.0</v>
      </c>
      <c r="K834" s="725" t="s">
        <v>3797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3793</v>
      </c>
      <c r="D835" s="760" t="s">
        <v>6317</v>
      </c>
      <c r="E835" s="772">
        <v>25000.0</v>
      </c>
      <c r="F835" s="760" t="s">
        <v>4285</v>
      </c>
      <c r="G835" s="749" t="s">
        <v>18</v>
      </c>
      <c r="H835" s="760" t="s">
        <v>19</v>
      </c>
      <c r="I835" s="760" t="s">
        <v>4125</v>
      </c>
      <c r="J835" s="770">
        <v>44503.0</v>
      </c>
      <c r="K835" s="725" t="s">
        <v>3842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6494</v>
      </c>
      <c r="C836" s="760" t="s">
        <v>3793</v>
      </c>
      <c r="D836" s="760" t="s">
        <v>2534</v>
      </c>
      <c r="E836" s="772">
        <v>175092.43</v>
      </c>
      <c r="F836" s="760" t="s">
        <v>4324</v>
      </c>
      <c r="G836" s="749" t="s">
        <v>56</v>
      </c>
      <c r="H836" s="749" t="s">
        <v>29</v>
      </c>
      <c r="I836" s="749" t="s">
        <v>3636</v>
      </c>
      <c r="J836" s="770">
        <v>44075.0</v>
      </c>
      <c r="K836" s="831" t="s">
        <v>3801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6495</v>
      </c>
      <c r="C837" s="760" t="s">
        <v>3793</v>
      </c>
      <c r="D837" s="760" t="s">
        <v>2534</v>
      </c>
      <c r="E837" s="772">
        <v>101496.62</v>
      </c>
      <c r="F837" s="760" t="s">
        <v>5339</v>
      </c>
      <c r="G837" s="749" t="s">
        <v>56</v>
      </c>
      <c r="H837" s="760" t="s">
        <v>1797</v>
      </c>
      <c r="I837" s="760" t="s">
        <v>6237</v>
      </c>
      <c r="J837" s="770">
        <v>44256.0</v>
      </c>
      <c r="K837" s="831" t="s">
        <v>3797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2888</v>
      </c>
      <c r="C838" s="725" t="s">
        <v>2523</v>
      </c>
      <c r="D838" s="760" t="s">
        <v>6317</v>
      </c>
      <c r="E838" s="772">
        <v>10000.0</v>
      </c>
      <c r="F838" s="760" t="s">
        <v>2887</v>
      </c>
      <c r="G838" s="760" t="s">
        <v>18</v>
      </c>
      <c r="H838" s="760" t="s">
        <v>175</v>
      </c>
      <c r="I838" s="760" t="s">
        <v>176</v>
      </c>
      <c r="J838" s="770">
        <v>44280.0</v>
      </c>
      <c r="K838" s="760" t="s">
        <v>3797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3451</v>
      </c>
      <c r="C839" s="725" t="s">
        <v>2523</v>
      </c>
      <c r="D839" s="760" t="s">
        <v>2534</v>
      </c>
      <c r="E839" s="772">
        <v>117357.0</v>
      </c>
      <c r="F839" s="760" t="s">
        <v>3450</v>
      </c>
      <c r="G839" s="760" t="s">
        <v>18</v>
      </c>
      <c r="H839" s="760" t="s">
        <v>175</v>
      </c>
      <c r="I839" s="760" t="s">
        <v>2611</v>
      </c>
      <c r="J839" s="770">
        <v>44330.0</v>
      </c>
      <c r="K839" s="760" t="s">
        <v>3809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3044</v>
      </c>
      <c r="C840" s="725" t="s">
        <v>2523</v>
      </c>
      <c r="D840" s="760" t="s">
        <v>6317</v>
      </c>
      <c r="E840" s="772">
        <v>19000.0</v>
      </c>
      <c r="F840" s="760" t="s">
        <v>3043</v>
      </c>
      <c r="G840" s="760" t="s">
        <v>18</v>
      </c>
      <c r="H840" s="760" t="s">
        <v>175</v>
      </c>
      <c r="I840" s="760" t="s">
        <v>2611</v>
      </c>
      <c r="J840" s="770">
        <v>44263.0</v>
      </c>
      <c r="K840" s="760" t="s">
        <v>3801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3020</v>
      </c>
      <c r="C841" s="725" t="s">
        <v>2523</v>
      </c>
      <c r="D841" s="760" t="s">
        <v>6317</v>
      </c>
      <c r="E841" s="772">
        <v>14000.0</v>
      </c>
      <c r="F841" s="760" t="s">
        <v>6496</v>
      </c>
      <c r="G841" s="760" t="s">
        <v>2526</v>
      </c>
      <c r="H841" s="760" t="s">
        <v>29</v>
      </c>
      <c r="I841" s="760" t="s">
        <v>2527</v>
      </c>
      <c r="J841" s="770">
        <v>43605.0</v>
      </c>
      <c r="K841" s="760" t="s">
        <v>3813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2676</v>
      </c>
      <c r="C842" s="725" t="s">
        <v>2523</v>
      </c>
      <c r="D842" s="760" t="s">
        <v>6317</v>
      </c>
      <c r="E842" s="772">
        <v>5000.0</v>
      </c>
      <c r="F842" s="760" t="s">
        <v>399</v>
      </c>
      <c r="G842" s="760" t="s">
        <v>18</v>
      </c>
      <c r="H842" s="760" t="s">
        <v>175</v>
      </c>
      <c r="I842" s="760" t="s">
        <v>176</v>
      </c>
      <c r="J842" s="770">
        <v>44421.0</v>
      </c>
      <c r="K842" s="760" t="s">
        <v>3801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6486</v>
      </c>
      <c r="C843" s="725" t="s">
        <v>2523</v>
      </c>
      <c r="D843" s="760" t="s">
        <v>6317</v>
      </c>
      <c r="E843" s="772">
        <v>25000.0</v>
      </c>
      <c r="F843" s="760" t="s">
        <v>3482</v>
      </c>
      <c r="G843" s="760" t="s">
        <v>18</v>
      </c>
      <c r="H843" s="760" t="s">
        <v>175</v>
      </c>
      <c r="I843" s="760" t="s">
        <v>176</v>
      </c>
      <c r="J843" s="770">
        <v>44585.0</v>
      </c>
      <c r="K843" s="760" t="s">
        <v>3807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3113</v>
      </c>
      <c r="C844" s="725" t="s">
        <v>2523</v>
      </c>
      <c r="D844" s="760" t="s">
        <v>6317</v>
      </c>
      <c r="E844" s="772">
        <v>300000.0</v>
      </c>
      <c r="F844" s="760" t="s">
        <v>1357</v>
      </c>
      <c r="G844" s="760" t="s">
        <v>18</v>
      </c>
      <c r="H844" s="760" t="s">
        <v>175</v>
      </c>
      <c r="I844" s="760" t="s">
        <v>176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6482</v>
      </c>
      <c r="C845" s="760" t="s">
        <v>3793</v>
      </c>
      <c r="D845" s="760" t="s">
        <v>6317</v>
      </c>
      <c r="E845" s="772">
        <v>15000.0</v>
      </c>
      <c r="F845" s="760" t="s">
        <v>1536</v>
      </c>
      <c r="G845" s="749" t="s">
        <v>18</v>
      </c>
      <c r="H845" s="749" t="s">
        <v>29</v>
      </c>
      <c r="I845" s="749" t="s">
        <v>6483</v>
      </c>
      <c r="J845" s="770">
        <v>44594.0</v>
      </c>
      <c r="K845" s="831" t="s">
        <v>3807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6371</v>
      </c>
      <c r="C846" s="760" t="s">
        <v>3793</v>
      </c>
      <c r="D846" s="760" t="s">
        <v>2534</v>
      </c>
      <c r="E846" s="772">
        <v>2232.0</v>
      </c>
      <c r="F846" s="798" t="s">
        <v>1045</v>
      </c>
      <c r="G846" s="749" t="s">
        <v>56</v>
      </c>
      <c r="H846" s="749" t="s">
        <v>29</v>
      </c>
      <c r="I846" s="749" t="s">
        <v>4095</v>
      </c>
      <c r="J846" s="793">
        <v>44145.0</v>
      </c>
      <c r="K846" s="831" t="s">
        <v>3797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6497</v>
      </c>
      <c r="C847" s="760" t="s">
        <v>3793</v>
      </c>
      <c r="D847" s="760" t="s">
        <v>6316</v>
      </c>
      <c r="E847" s="772">
        <v>129000.0</v>
      </c>
      <c r="F847" s="798" t="s">
        <v>4916</v>
      </c>
      <c r="G847" s="749" t="s">
        <v>56</v>
      </c>
      <c r="H847" s="760" t="s">
        <v>1797</v>
      </c>
      <c r="I847" s="749" t="s">
        <v>6231</v>
      </c>
      <c r="J847" s="793">
        <v>44216.0</v>
      </c>
      <c r="K847" s="831" t="s">
        <v>3797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6498</v>
      </c>
      <c r="C848" s="760" t="s">
        <v>3793</v>
      </c>
      <c r="D848" s="760" t="s">
        <v>6316</v>
      </c>
      <c r="E848" s="772">
        <v>630477.0</v>
      </c>
      <c r="F848" s="798" t="s">
        <v>4916</v>
      </c>
      <c r="G848" s="749" t="s">
        <v>56</v>
      </c>
      <c r="H848" s="760" t="s">
        <v>1797</v>
      </c>
      <c r="I848" s="749" t="s">
        <v>6231</v>
      </c>
      <c r="J848" s="793">
        <v>44207.0</v>
      </c>
      <c r="K848" s="831" t="s">
        <v>3842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6499</v>
      </c>
      <c r="C849" s="760" t="s">
        <v>3793</v>
      </c>
      <c r="D849" s="760" t="s">
        <v>6316</v>
      </c>
      <c r="E849" s="772">
        <v>152856.49</v>
      </c>
      <c r="F849" s="725" t="s">
        <v>4083</v>
      </c>
      <c r="G849" s="749" t="s">
        <v>56</v>
      </c>
      <c r="H849" s="760" t="s">
        <v>1797</v>
      </c>
      <c r="I849" s="749" t="s">
        <v>6231</v>
      </c>
      <c r="J849" s="793">
        <v>44385.0</v>
      </c>
      <c r="K849" s="831" t="s">
        <v>3797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6500</v>
      </c>
      <c r="C850" s="725" t="s">
        <v>3793</v>
      </c>
      <c r="D850" s="760" t="s">
        <v>6317</v>
      </c>
      <c r="E850" s="772">
        <v>22140.93</v>
      </c>
      <c r="F850" s="760" t="s">
        <v>6501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3801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6502</v>
      </c>
      <c r="C851" s="760" t="s">
        <v>3793</v>
      </c>
      <c r="D851" s="760" t="s">
        <v>6316</v>
      </c>
      <c r="E851" s="772">
        <v>230428.79</v>
      </c>
      <c r="F851" s="843" t="s">
        <v>5377</v>
      </c>
      <c r="G851" s="749" t="s">
        <v>56</v>
      </c>
      <c r="H851" s="760" t="s">
        <v>1797</v>
      </c>
      <c r="I851" s="749" t="s">
        <v>6231</v>
      </c>
      <c r="J851" s="793">
        <v>44294.0</v>
      </c>
      <c r="K851" s="831" t="s">
        <v>3797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6503</v>
      </c>
      <c r="C852" s="760" t="s">
        <v>3793</v>
      </c>
      <c r="D852" s="760" t="s">
        <v>6316</v>
      </c>
      <c r="E852" s="772">
        <v>281890.89</v>
      </c>
      <c r="F852" s="760" t="s">
        <v>4263</v>
      </c>
      <c r="G852" s="749" t="s">
        <v>18</v>
      </c>
      <c r="H852" s="749" t="s">
        <v>19</v>
      </c>
      <c r="I852" s="749" t="s">
        <v>257</v>
      </c>
      <c r="J852" s="770">
        <v>44300.0</v>
      </c>
      <c r="K852" s="831" t="s">
        <v>3801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2523</v>
      </c>
      <c r="D853" s="760" t="s">
        <v>2534</v>
      </c>
      <c r="E853" s="772">
        <v>84500.0</v>
      </c>
      <c r="F853" s="760" t="s">
        <v>3293</v>
      </c>
      <c r="G853" s="760" t="s">
        <v>2636</v>
      </c>
      <c r="H853" s="760" t="s">
        <v>29</v>
      </c>
      <c r="I853" s="760" t="s">
        <v>2636</v>
      </c>
      <c r="J853" s="807">
        <v>43441.0</v>
      </c>
      <c r="K853" s="760" t="s">
        <v>3813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2561</v>
      </c>
      <c r="C854" s="725" t="s">
        <v>2523</v>
      </c>
      <c r="D854" s="760" t="s">
        <v>2534</v>
      </c>
      <c r="E854" s="772">
        <v>32277.0</v>
      </c>
      <c r="F854" s="760" t="s">
        <v>2560</v>
      </c>
      <c r="G854" s="760" t="s">
        <v>2526</v>
      </c>
      <c r="H854" s="760" t="s">
        <v>29</v>
      </c>
      <c r="I854" s="760" t="s">
        <v>2527</v>
      </c>
      <c r="J854" s="770">
        <v>43753.0</v>
      </c>
      <c r="K854" s="760" t="s">
        <v>3801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3192</v>
      </c>
      <c r="C855" s="725" t="s">
        <v>2523</v>
      </c>
      <c r="D855" s="760" t="s">
        <v>6316</v>
      </c>
      <c r="E855" s="772">
        <v>15091.06</v>
      </c>
      <c r="F855" s="760" t="s">
        <v>3191</v>
      </c>
      <c r="G855" s="760" t="s">
        <v>18</v>
      </c>
      <c r="H855" s="760" t="s">
        <v>175</v>
      </c>
      <c r="I855" s="760" t="s">
        <v>197</v>
      </c>
      <c r="J855" s="770">
        <v>44322.0</v>
      </c>
      <c r="K855" s="770" t="s">
        <v>3801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6489</v>
      </c>
      <c r="C856" s="725" t="s">
        <v>3793</v>
      </c>
      <c r="D856" s="760" t="s">
        <v>6317</v>
      </c>
      <c r="E856" s="772">
        <v>31400.0</v>
      </c>
      <c r="F856" s="760" t="s">
        <v>3840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3809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2823</v>
      </c>
      <c r="C857" s="725" t="s">
        <v>2523</v>
      </c>
      <c r="D857" s="760" t="s">
        <v>6317</v>
      </c>
      <c r="E857" s="772">
        <v>40000.0</v>
      </c>
      <c r="F857" s="725" t="s">
        <v>6504</v>
      </c>
      <c r="G857" s="760" t="s">
        <v>18</v>
      </c>
      <c r="H857" s="760" t="s">
        <v>175</v>
      </c>
      <c r="I857" s="760" t="s">
        <v>176</v>
      </c>
      <c r="J857" s="770">
        <v>44321.0</v>
      </c>
      <c r="K857" s="760" t="s">
        <v>3801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6505</v>
      </c>
      <c r="C858" s="725" t="s">
        <v>3793</v>
      </c>
      <c r="D858" s="760" t="s">
        <v>6316</v>
      </c>
      <c r="E858" s="772">
        <v>171724.96</v>
      </c>
      <c r="F858" s="760" t="s">
        <v>4756</v>
      </c>
      <c r="G858" s="760" t="s">
        <v>18</v>
      </c>
      <c r="H858" s="760" t="s">
        <v>19</v>
      </c>
      <c r="I858" s="770" t="s">
        <v>257</v>
      </c>
      <c r="J858" s="770">
        <v>44274.0</v>
      </c>
      <c r="K858" s="760" t="s">
        <v>3801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6486</v>
      </c>
      <c r="C859" s="725" t="s">
        <v>2523</v>
      </c>
      <c r="D859" s="760" t="s">
        <v>6317</v>
      </c>
      <c r="E859" s="772">
        <v>25000.0</v>
      </c>
      <c r="F859" s="725" t="s">
        <v>6506</v>
      </c>
      <c r="G859" s="760" t="s">
        <v>18</v>
      </c>
      <c r="H859" s="760" t="s">
        <v>175</v>
      </c>
      <c r="I859" s="760" t="s">
        <v>176</v>
      </c>
      <c r="J859" s="770">
        <v>44263.0</v>
      </c>
      <c r="K859" s="760" t="s">
        <v>3809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6507</v>
      </c>
      <c r="C860" s="725" t="s">
        <v>3793</v>
      </c>
      <c r="D860" s="760" t="s">
        <v>6316</v>
      </c>
      <c r="E860" s="772">
        <v>221711.79</v>
      </c>
      <c r="F860" s="760" t="s">
        <v>3978</v>
      </c>
      <c r="G860" s="760" t="s">
        <v>18</v>
      </c>
      <c r="H860" s="760" t="s">
        <v>1797</v>
      </c>
      <c r="I860" s="770" t="s">
        <v>6231</v>
      </c>
      <c r="J860" s="770">
        <v>44252.0</v>
      </c>
      <c r="K860" s="760" t="s">
        <v>3797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3209</v>
      </c>
      <c r="C861" s="725" t="s">
        <v>2523</v>
      </c>
      <c r="D861" s="760" t="s">
        <v>6317</v>
      </c>
      <c r="E861" s="772">
        <v>31000.0</v>
      </c>
      <c r="F861" s="725" t="s">
        <v>6508</v>
      </c>
      <c r="G861" s="760" t="s">
        <v>18</v>
      </c>
      <c r="H861" s="760" t="s">
        <v>175</v>
      </c>
      <c r="I861" s="760" t="s">
        <v>197</v>
      </c>
      <c r="J861" s="770">
        <v>44382.0</v>
      </c>
      <c r="K861" s="760" t="s">
        <v>3797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2909</v>
      </c>
      <c r="C862" s="725" t="s">
        <v>2523</v>
      </c>
      <c r="D862" s="760" t="s">
        <v>6317</v>
      </c>
      <c r="E862" s="772">
        <v>105000.0</v>
      </c>
      <c r="F862" s="760" t="s">
        <v>1019</v>
      </c>
      <c r="G862" s="760" t="s">
        <v>18</v>
      </c>
      <c r="H862" s="760" t="s">
        <v>175</v>
      </c>
      <c r="I862" s="770" t="s">
        <v>525</v>
      </c>
      <c r="J862" s="770">
        <v>44677.0</v>
      </c>
      <c r="K862" s="760" t="s">
        <v>3807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6482</v>
      </c>
      <c r="C863" s="725" t="s">
        <v>3793</v>
      </c>
      <c r="D863" s="760" t="s">
        <v>6317</v>
      </c>
      <c r="E863" s="772">
        <v>25000.0</v>
      </c>
      <c r="F863" s="760" t="s">
        <v>1536</v>
      </c>
      <c r="G863" s="760" t="s">
        <v>18</v>
      </c>
      <c r="H863" s="760" t="s">
        <v>29</v>
      </c>
      <c r="I863" s="770" t="s">
        <v>5020</v>
      </c>
      <c r="J863" s="770">
        <v>44594.0</v>
      </c>
      <c r="K863" s="760" t="s">
        <v>3807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6509</v>
      </c>
      <c r="C864" s="725" t="s">
        <v>2523</v>
      </c>
      <c r="D864" s="760" t="s">
        <v>6317</v>
      </c>
      <c r="E864" s="772">
        <v>15000.0</v>
      </c>
      <c r="F864" s="725" t="s">
        <v>2874</v>
      </c>
      <c r="G864" s="760" t="s">
        <v>18</v>
      </c>
      <c r="H864" s="760" t="s">
        <v>175</v>
      </c>
      <c r="I864" s="760" t="s">
        <v>197</v>
      </c>
      <c r="J864" s="770">
        <v>44602.0</v>
      </c>
      <c r="K864" s="760" t="s">
        <v>3801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3093</v>
      </c>
      <c r="C865" s="725" t="s">
        <v>2523</v>
      </c>
      <c r="D865" s="760" t="s">
        <v>6317</v>
      </c>
      <c r="E865" s="772">
        <v>24500.0</v>
      </c>
      <c r="F865" s="725" t="s">
        <v>6510</v>
      </c>
      <c r="G865" s="760" t="s">
        <v>18</v>
      </c>
      <c r="H865" s="760" t="s">
        <v>175</v>
      </c>
      <c r="I865" s="760" t="s">
        <v>197</v>
      </c>
      <c r="J865" s="770">
        <v>44439.0</v>
      </c>
      <c r="K865" s="760" t="s">
        <v>3809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3126</v>
      </c>
      <c r="C866" s="785" t="s">
        <v>2523</v>
      </c>
      <c r="D866" s="760" t="s">
        <v>6316</v>
      </c>
      <c r="E866" s="786" t="s">
        <v>6511</v>
      </c>
      <c r="F866" s="760" t="s">
        <v>3125</v>
      </c>
      <c r="G866" s="770" t="s">
        <v>18</v>
      </c>
      <c r="H866" s="770" t="s">
        <v>175</v>
      </c>
      <c r="I866" s="770" t="s">
        <v>197</v>
      </c>
      <c r="J866" s="770">
        <v>44440.0</v>
      </c>
      <c r="K866" s="770" t="s">
        <v>3801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6512</v>
      </c>
      <c r="C867" s="725" t="s">
        <v>3793</v>
      </c>
      <c r="D867" s="760" t="s">
        <v>6316</v>
      </c>
      <c r="E867" s="772">
        <v>2966054.05</v>
      </c>
      <c r="F867" s="760" t="s">
        <v>4001</v>
      </c>
      <c r="G867" s="760" t="s">
        <v>18</v>
      </c>
      <c r="H867" s="760" t="s">
        <v>1797</v>
      </c>
      <c r="I867" s="770" t="s">
        <v>6231</v>
      </c>
      <c r="J867" s="770">
        <v>44426.0</v>
      </c>
      <c r="K867" s="760" t="s">
        <v>4003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6417</v>
      </c>
      <c r="C868" s="725" t="s">
        <v>3793</v>
      </c>
      <c r="D868" s="760" t="s">
        <v>6316</v>
      </c>
      <c r="E868" s="772">
        <v>2132.55</v>
      </c>
      <c r="F868" s="760" t="s">
        <v>4001</v>
      </c>
      <c r="G868" s="760" t="s">
        <v>18</v>
      </c>
      <c r="H868" s="760" t="s">
        <v>1797</v>
      </c>
      <c r="I868" s="770" t="s">
        <v>6231</v>
      </c>
      <c r="J868" s="770">
        <v>44204.0</v>
      </c>
      <c r="K868" s="760" t="s">
        <v>4002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6367</v>
      </c>
      <c r="C869" s="725" t="s">
        <v>3793</v>
      </c>
      <c r="D869" s="760" t="s">
        <v>6316</v>
      </c>
      <c r="E869" s="772">
        <v>2832.67</v>
      </c>
      <c r="F869" s="760" t="s">
        <v>3929</v>
      </c>
      <c r="G869" s="760" t="s">
        <v>18</v>
      </c>
      <c r="H869" s="760" t="s">
        <v>1797</v>
      </c>
      <c r="I869" s="770" t="s">
        <v>6231</v>
      </c>
      <c r="J869" s="770">
        <v>44298.0</v>
      </c>
      <c r="K869" s="760" t="s">
        <v>3809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6513</v>
      </c>
      <c r="C870" s="725" t="s">
        <v>3793</v>
      </c>
      <c r="D870" s="760" t="s">
        <v>6316</v>
      </c>
      <c r="E870" s="772">
        <v>815208.64</v>
      </c>
      <c r="F870" s="760" t="s">
        <v>4044</v>
      </c>
      <c r="G870" s="760" t="s">
        <v>18</v>
      </c>
      <c r="H870" s="760" t="s">
        <v>19</v>
      </c>
      <c r="I870" s="770" t="s">
        <v>6231</v>
      </c>
      <c r="J870" s="770">
        <v>44445.0</v>
      </c>
      <c r="K870" s="760" t="s">
        <v>4003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3632</v>
      </c>
      <c r="C871" s="725" t="s">
        <v>3608</v>
      </c>
      <c r="D871" s="760" t="s">
        <v>6317</v>
      </c>
      <c r="E871" s="772">
        <v>3000.0</v>
      </c>
      <c r="F871" s="760" t="s">
        <v>3631</v>
      </c>
      <c r="G871" s="760" t="s">
        <v>18</v>
      </c>
      <c r="H871" s="760" t="s">
        <v>18</v>
      </c>
      <c r="I871" s="770" t="s">
        <v>6224</v>
      </c>
      <c r="J871" s="770">
        <v>44062.0</v>
      </c>
      <c r="K871" s="760" t="s">
        <v>3801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3451</v>
      </c>
      <c r="C872" s="725" t="s">
        <v>2523</v>
      </c>
      <c r="D872" s="760" t="s">
        <v>2534</v>
      </c>
      <c r="E872" s="772">
        <v>119000.0</v>
      </c>
      <c r="F872" s="725" t="s">
        <v>3450</v>
      </c>
      <c r="G872" s="760" t="s">
        <v>18</v>
      </c>
      <c r="H872" s="760" t="s">
        <v>175</v>
      </c>
      <c r="I872" s="760" t="s">
        <v>2611</v>
      </c>
      <c r="J872" s="770">
        <v>44199.0</v>
      </c>
      <c r="K872" s="770" t="s">
        <v>3809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6514</v>
      </c>
      <c r="C873" s="725" t="s">
        <v>3793</v>
      </c>
      <c r="D873" s="760" t="s">
        <v>6317</v>
      </c>
      <c r="E873" s="772">
        <v>50000.0</v>
      </c>
      <c r="F873" s="725" t="s">
        <v>1798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3801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6515</v>
      </c>
      <c r="C874" s="725" t="s">
        <v>2523</v>
      </c>
      <c r="D874" s="760" t="s">
        <v>6317</v>
      </c>
      <c r="E874" s="772">
        <v>33000.0</v>
      </c>
      <c r="F874" s="725" t="s">
        <v>6516</v>
      </c>
      <c r="G874" s="760" t="s">
        <v>18</v>
      </c>
      <c r="H874" s="760" t="s">
        <v>175</v>
      </c>
      <c r="I874" s="760" t="s">
        <v>197</v>
      </c>
      <c r="J874" s="770">
        <v>44615.0</v>
      </c>
      <c r="K874" s="760" t="s">
        <v>3809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6517</v>
      </c>
      <c r="C875" s="725" t="s">
        <v>3793</v>
      </c>
      <c r="D875" s="760" t="s">
        <v>6317</v>
      </c>
      <c r="E875" s="772">
        <v>129700.0</v>
      </c>
      <c r="F875" s="725" t="s">
        <v>5087</v>
      </c>
      <c r="G875" s="760" t="s">
        <v>56</v>
      </c>
      <c r="H875" s="760" t="s">
        <v>29</v>
      </c>
      <c r="I875" s="760" t="s">
        <v>4119</v>
      </c>
      <c r="J875" s="770">
        <v>44320.0</v>
      </c>
      <c r="K875" s="760" t="s">
        <v>3797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2958</v>
      </c>
      <c r="C876" s="725" t="s">
        <v>2523</v>
      </c>
      <c r="D876" s="760" t="s">
        <v>6317</v>
      </c>
      <c r="E876" s="772">
        <v>6000.0</v>
      </c>
      <c r="F876" s="725" t="s">
        <v>2957</v>
      </c>
      <c r="G876" s="760" t="s">
        <v>2526</v>
      </c>
      <c r="H876" s="760" t="s">
        <v>29</v>
      </c>
      <c r="I876" s="760" t="s">
        <v>2527</v>
      </c>
      <c r="J876" s="770">
        <v>43703.0</v>
      </c>
      <c r="K876" s="770" t="s">
        <v>4179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6518</v>
      </c>
      <c r="C877" s="725" t="s">
        <v>3793</v>
      </c>
      <c r="D877" s="760" t="s">
        <v>6316</v>
      </c>
      <c r="E877" s="772">
        <v>66169.95</v>
      </c>
      <c r="F877" s="760" t="s">
        <v>3844</v>
      </c>
      <c r="G877" s="760" t="s">
        <v>18</v>
      </c>
      <c r="H877" s="760" t="s">
        <v>19</v>
      </c>
      <c r="I877" s="770" t="s">
        <v>257</v>
      </c>
      <c r="J877" s="770">
        <v>44547.0</v>
      </c>
      <c r="K877" s="760" t="s">
        <v>3813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6519</v>
      </c>
      <c r="C878" s="725" t="s">
        <v>3793</v>
      </c>
      <c r="D878" s="760" t="s">
        <v>6316</v>
      </c>
      <c r="E878" s="772">
        <v>154271.19</v>
      </c>
      <c r="F878" s="760" t="s">
        <v>4678</v>
      </c>
      <c r="G878" s="760" t="s">
        <v>18</v>
      </c>
      <c r="H878" s="760" t="s">
        <v>29</v>
      </c>
      <c r="I878" s="770" t="s">
        <v>4060</v>
      </c>
      <c r="J878" s="770">
        <v>44389.0</v>
      </c>
      <c r="K878" s="760" t="s">
        <v>3797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6520</v>
      </c>
      <c r="C879" s="725" t="s">
        <v>3793</v>
      </c>
      <c r="D879" s="760" t="s">
        <v>6317</v>
      </c>
      <c r="E879" s="772">
        <v>20000.0</v>
      </c>
      <c r="F879" s="760" t="s">
        <v>4946</v>
      </c>
      <c r="G879" s="760" t="s">
        <v>18</v>
      </c>
      <c r="H879" s="760" t="s">
        <v>29</v>
      </c>
      <c r="I879" s="770" t="s">
        <v>949</v>
      </c>
      <c r="J879" s="770">
        <v>44424.0</v>
      </c>
      <c r="K879" s="760" t="s">
        <v>3809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6339</v>
      </c>
      <c r="C880" s="725" t="s">
        <v>3793</v>
      </c>
      <c r="D880" s="760" t="s">
        <v>6317</v>
      </c>
      <c r="E880" s="772">
        <v>25000.0</v>
      </c>
      <c r="F880" s="760" t="s">
        <v>4361</v>
      </c>
      <c r="G880" s="760" t="s">
        <v>56</v>
      </c>
      <c r="H880" s="760" t="s">
        <v>29</v>
      </c>
      <c r="I880" s="770" t="s">
        <v>3860</v>
      </c>
      <c r="J880" s="770">
        <v>44263.0</v>
      </c>
      <c r="K880" s="760" t="s">
        <v>3801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6500</v>
      </c>
      <c r="C881" s="725" t="s">
        <v>3793</v>
      </c>
      <c r="D881" s="760" t="s">
        <v>6317</v>
      </c>
      <c r="E881" s="772">
        <v>10000.0</v>
      </c>
      <c r="F881" s="725" t="s">
        <v>6501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3801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3793</v>
      </c>
      <c r="D882" s="760" t="s">
        <v>6317</v>
      </c>
      <c r="E882" s="772">
        <v>1000.0</v>
      </c>
      <c r="F882" s="725" t="s">
        <v>4828</v>
      </c>
      <c r="G882" s="760" t="s">
        <v>56</v>
      </c>
      <c r="H882" s="760" t="s">
        <v>29</v>
      </c>
      <c r="I882" s="760" t="s">
        <v>3846</v>
      </c>
      <c r="J882" s="770">
        <v>44579.0</v>
      </c>
      <c r="K882" s="760" t="s">
        <v>4141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6355</v>
      </c>
      <c r="C883" s="725" t="s">
        <v>3793</v>
      </c>
      <c r="D883" s="760" t="s">
        <v>6317</v>
      </c>
      <c r="E883" s="772">
        <v>5000.0</v>
      </c>
      <c r="F883" s="725" t="s">
        <v>5071</v>
      </c>
      <c r="G883" s="760" t="s">
        <v>56</v>
      </c>
      <c r="H883" s="760" t="s">
        <v>29</v>
      </c>
      <c r="I883" s="760" t="s">
        <v>4459</v>
      </c>
      <c r="J883" s="770">
        <v>44180.0</v>
      </c>
      <c r="K883" s="760" t="s">
        <v>3801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3224</v>
      </c>
      <c r="C884" s="725" t="s">
        <v>2523</v>
      </c>
      <c r="D884" s="760" t="s">
        <v>6317</v>
      </c>
      <c r="E884" s="772">
        <v>62000.0</v>
      </c>
      <c r="F884" s="725" t="s">
        <v>6521</v>
      </c>
      <c r="G884" s="760" t="s">
        <v>2526</v>
      </c>
      <c r="H884" s="760" t="s">
        <v>29</v>
      </c>
      <c r="I884" s="760" t="s">
        <v>2527</v>
      </c>
      <c r="J884" s="770">
        <v>43811.0</v>
      </c>
      <c r="K884" s="760" t="s">
        <v>3809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6522</v>
      </c>
      <c r="C885" s="725" t="s">
        <v>3793</v>
      </c>
      <c r="D885" s="760" t="s">
        <v>2534</v>
      </c>
      <c r="E885" s="772">
        <v>581895.17</v>
      </c>
      <c r="F885" s="725" t="s">
        <v>3812</v>
      </c>
      <c r="G885" s="760" t="s">
        <v>18</v>
      </c>
      <c r="H885" s="760" t="s">
        <v>19</v>
      </c>
      <c r="I885" s="760" t="s">
        <v>5240</v>
      </c>
      <c r="J885" s="770">
        <v>44084.0</v>
      </c>
      <c r="K885" s="760" t="s">
        <v>3813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6523</v>
      </c>
      <c r="C886" s="725" t="s">
        <v>3793</v>
      </c>
      <c r="D886" s="760" t="s">
        <v>6317</v>
      </c>
      <c r="E886" s="772">
        <v>10000.0</v>
      </c>
      <c r="F886" s="725" t="s">
        <v>4723</v>
      </c>
      <c r="G886" s="760" t="s">
        <v>18</v>
      </c>
      <c r="H886" s="760" t="s">
        <v>19</v>
      </c>
      <c r="I886" s="760" t="s">
        <v>83</v>
      </c>
      <c r="J886" s="770">
        <v>44645.0</v>
      </c>
      <c r="K886" s="760" t="s">
        <v>3807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3417</v>
      </c>
      <c r="C887" s="725" t="s">
        <v>2523</v>
      </c>
      <c r="D887" s="760" t="s">
        <v>6317</v>
      </c>
      <c r="E887" s="772">
        <v>15000.0</v>
      </c>
      <c r="F887" s="725" t="s">
        <v>6524</v>
      </c>
      <c r="G887" s="760" t="s">
        <v>18</v>
      </c>
      <c r="H887" s="760" t="s">
        <v>175</v>
      </c>
      <c r="I887" s="760" t="s">
        <v>197</v>
      </c>
      <c r="J887" s="770">
        <v>44319.0</v>
      </c>
      <c r="K887" s="760" t="s">
        <v>3801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2775</v>
      </c>
      <c r="C888" s="725" t="s">
        <v>2523</v>
      </c>
      <c r="D888" s="760" t="s">
        <v>6317</v>
      </c>
      <c r="E888" s="772">
        <v>911.9</v>
      </c>
      <c r="F888" s="725" t="s">
        <v>641</v>
      </c>
      <c r="G888" s="760" t="s">
        <v>18</v>
      </c>
      <c r="H888" s="760" t="s">
        <v>175</v>
      </c>
      <c r="I888" s="760" t="s">
        <v>176</v>
      </c>
      <c r="J888" s="770">
        <v>44280.0</v>
      </c>
      <c r="K888" s="760" t="s">
        <v>3801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6490</v>
      </c>
      <c r="C889" s="725" t="s">
        <v>3793</v>
      </c>
      <c r="D889" s="760" t="s">
        <v>6317</v>
      </c>
      <c r="E889" s="772">
        <v>146000.0</v>
      </c>
      <c r="F889" s="725" t="s">
        <v>4478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3801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6525</v>
      </c>
      <c r="C890" s="725" t="s">
        <v>3793</v>
      </c>
      <c r="D890" s="760" t="s">
        <v>6316</v>
      </c>
      <c r="E890" s="772">
        <v>114850.92</v>
      </c>
      <c r="F890" s="725" t="s">
        <v>4397</v>
      </c>
      <c r="G890" s="760" t="s">
        <v>18</v>
      </c>
      <c r="H890" s="760" t="s">
        <v>19</v>
      </c>
      <c r="I890" s="760" t="s">
        <v>257</v>
      </c>
      <c r="J890" s="770">
        <v>44462.0</v>
      </c>
      <c r="K890" s="760" t="s">
        <v>3801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6526</v>
      </c>
      <c r="C891" s="725" t="s">
        <v>3793</v>
      </c>
      <c r="D891" s="760" t="s">
        <v>6317</v>
      </c>
      <c r="E891" s="772">
        <v>100000.0</v>
      </c>
      <c r="F891" s="725" t="s">
        <v>6527</v>
      </c>
      <c r="G891" s="760" t="s">
        <v>18</v>
      </c>
      <c r="H891" s="760" t="s">
        <v>19</v>
      </c>
      <c r="I891" s="770" t="s">
        <v>6305</v>
      </c>
      <c r="J891" s="770">
        <v>44454.0</v>
      </c>
      <c r="K891" s="760" t="s">
        <v>3801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2545</v>
      </c>
      <c r="C892" s="725" t="s">
        <v>2523</v>
      </c>
      <c r="D892" s="760" t="s">
        <v>6317</v>
      </c>
      <c r="E892" s="772">
        <v>100000.0</v>
      </c>
      <c r="F892" s="725" t="s">
        <v>6528</v>
      </c>
      <c r="G892" s="760" t="s">
        <v>18</v>
      </c>
      <c r="H892" s="760" t="s">
        <v>175</v>
      </c>
      <c r="I892" s="760" t="s">
        <v>197</v>
      </c>
      <c r="J892" s="770">
        <v>44321.0</v>
      </c>
      <c r="K892" s="760" t="s">
        <v>3809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3083</v>
      </c>
      <c r="C893" s="725" t="s">
        <v>2523</v>
      </c>
      <c r="D893" s="760" t="s">
        <v>6317</v>
      </c>
      <c r="E893" s="772">
        <v>20000.0</v>
      </c>
      <c r="F893" s="725" t="s">
        <v>3082</v>
      </c>
      <c r="G893" s="760" t="s">
        <v>18</v>
      </c>
      <c r="H893" s="760" t="s">
        <v>175</v>
      </c>
      <c r="I893" s="760" t="s">
        <v>197</v>
      </c>
      <c r="J893" s="770">
        <v>44333.0</v>
      </c>
      <c r="K893" s="760" t="s">
        <v>3809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2783</v>
      </c>
      <c r="C894" s="785" t="s">
        <v>2523</v>
      </c>
      <c r="D894" s="760" t="s">
        <v>6316</v>
      </c>
      <c r="E894" s="786" t="s">
        <v>6529</v>
      </c>
      <c r="F894" s="760" t="s">
        <v>2782</v>
      </c>
      <c r="G894" s="770" t="s">
        <v>18</v>
      </c>
      <c r="H894" s="770" t="s">
        <v>175</v>
      </c>
      <c r="I894" s="770" t="s">
        <v>176</v>
      </c>
      <c r="J894" s="770">
        <v>44263.0</v>
      </c>
      <c r="K894" s="770" t="s">
        <v>3813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3097</v>
      </c>
      <c r="C895" s="725" t="s">
        <v>2523</v>
      </c>
      <c r="D895" s="760" t="s">
        <v>6317</v>
      </c>
      <c r="E895" s="772">
        <v>62000.0</v>
      </c>
      <c r="F895" s="760" t="s">
        <v>3096</v>
      </c>
      <c r="G895" s="760" t="s">
        <v>2636</v>
      </c>
      <c r="H895" s="760" t="s">
        <v>29</v>
      </c>
      <c r="I895" s="770" t="s">
        <v>2636</v>
      </c>
      <c r="J895" s="770">
        <v>43439.0</v>
      </c>
      <c r="K895" s="760" t="s">
        <v>3813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3632</v>
      </c>
      <c r="C896" s="725" t="s">
        <v>3608</v>
      </c>
      <c r="D896" s="760" t="s">
        <v>6317</v>
      </c>
      <c r="E896" s="772">
        <v>3000.0</v>
      </c>
      <c r="F896" s="725" t="s">
        <v>3631</v>
      </c>
      <c r="G896" s="760" t="s">
        <v>18</v>
      </c>
      <c r="H896" s="760" t="s">
        <v>18</v>
      </c>
      <c r="I896" s="770" t="s">
        <v>6224</v>
      </c>
      <c r="J896" s="770">
        <v>44062.0</v>
      </c>
      <c r="K896" s="760" t="s">
        <v>3801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6530</v>
      </c>
      <c r="C897" s="844" t="s">
        <v>3793</v>
      </c>
      <c r="D897" s="845" t="s">
        <v>2534</v>
      </c>
      <c r="E897" s="846">
        <v>118629.88</v>
      </c>
      <c r="F897" s="844" t="s">
        <v>4358</v>
      </c>
      <c r="G897" s="845" t="s">
        <v>18</v>
      </c>
      <c r="H897" s="845" t="s">
        <v>29</v>
      </c>
      <c r="I897" s="845" t="s">
        <v>3683</v>
      </c>
      <c r="J897" s="847">
        <v>44405.0</v>
      </c>
      <c r="K897" s="845" t="s">
        <v>3813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2988</v>
      </c>
      <c r="C898" s="725" t="s">
        <v>2523</v>
      </c>
      <c r="D898" s="760" t="s">
        <v>6317</v>
      </c>
      <c r="E898" s="772">
        <v>31000.0</v>
      </c>
      <c r="F898" s="725" t="s">
        <v>1170</v>
      </c>
      <c r="G898" s="760" t="s">
        <v>18</v>
      </c>
      <c r="H898" s="760" t="s">
        <v>175</v>
      </c>
      <c r="I898" s="760" t="s">
        <v>176</v>
      </c>
      <c r="J898" s="770">
        <v>44319.0</v>
      </c>
      <c r="K898" s="760" t="s">
        <v>3801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3202</v>
      </c>
      <c r="C899" s="725" t="s">
        <v>2523</v>
      </c>
      <c r="D899" s="760" t="s">
        <v>6317</v>
      </c>
      <c r="E899" s="772">
        <v>15000.0</v>
      </c>
      <c r="F899" s="725" t="s">
        <v>6531</v>
      </c>
      <c r="G899" s="760" t="s">
        <v>18</v>
      </c>
      <c r="H899" s="760" t="s">
        <v>175</v>
      </c>
      <c r="I899" s="760" t="s">
        <v>176</v>
      </c>
      <c r="J899" s="770">
        <v>44323.0</v>
      </c>
      <c r="K899" s="760" t="s">
        <v>3842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3437</v>
      </c>
      <c r="C900" s="725" t="s">
        <v>2523</v>
      </c>
      <c r="D900" s="760" t="s">
        <v>6317</v>
      </c>
      <c r="E900" s="772">
        <v>75000.0</v>
      </c>
      <c r="F900" s="725" t="s">
        <v>6532</v>
      </c>
      <c r="G900" s="760" t="s">
        <v>18</v>
      </c>
      <c r="H900" s="760" t="s">
        <v>175</v>
      </c>
      <c r="I900" s="760" t="s">
        <v>2611</v>
      </c>
      <c r="J900" s="770">
        <v>44644.0</v>
      </c>
      <c r="K900" s="760" t="s">
        <v>3809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6533</v>
      </c>
      <c r="C901" s="725" t="s">
        <v>2523</v>
      </c>
      <c r="D901" s="760" t="s">
        <v>6317</v>
      </c>
      <c r="E901" s="772">
        <v>31000.0</v>
      </c>
      <c r="F901" s="725" t="s">
        <v>6534</v>
      </c>
      <c r="G901" s="760" t="s">
        <v>18</v>
      </c>
      <c r="H901" s="760" t="s">
        <v>175</v>
      </c>
      <c r="I901" s="760" t="s">
        <v>2611</v>
      </c>
      <c r="J901" s="770">
        <v>44568.0</v>
      </c>
      <c r="K901" s="760" t="s">
        <v>3807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6535</v>
      </c>
      <c r="C902" s="801" t="s">
        <v>3793</v>
      </c>
      <c r="D902" s="802" t="s">
        <v>6316</v>
      </c>
      <c r="E902" s="803">
        <v>288923.9</v>
      </c>
      <c r="F902" s="801" t="s">
        <v>6536</v>
      </c>
      <c r="G902" s="802" t="s">
        <v>18</v>
      </c>
      <c r="H902" s="802" t="s">
        <v>19</v>
      </c>
      <c r="I902" s="802" t="s">
        <v>4125</v>
      </c>
      <c r="J902" s="804">
        <v>44398.0</v>
      </c>
      <c r="K902" s="801" t="s">
        <v>3807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3009</v>
      </c>
      <c r="C903" s="725" t="s">
        <v>2523</v>
      </c>
      <c r="D903" s="760" t="s">
        <v>6316</v>
      </c>
      <c r="E903" s="772">
        <v>7399239.36</v>
      </c>
      <c r="F903" s="840" t="s">
        <v>3008</v>
      </c>
      <c r="G903" s="749" t="s">
        <v>2636</v>
      </c>
      <c r="H903" s="840" t="s">
        <v>29</v>
      </c>
      <c r="I903" s="749" t="s">
        <v>2636</v>
      </c>
      <c r="J903" s="796">
        <v>44021.0</v>
      </c>
      <c r="K903" s="798" t="s">
        <v>3801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3011</v>
      </c>
      <c r="C904" s="725" t="s">
        <v>2523</v>
      </c>
      <c r="D904" s="760" t="s">
        <v>6316</v>
      </c>
      <c r="E904" s="772">
        <v>4668228.61</v>
      </c>
      <c r="F904" s="840" t="s">
        <v>3008</v>
      </c>
      <c r="G904" s="749" t="s">
        <v>2636</v>
      </c>
      <c r="H904" s="840" t="s">
        <v>29</v>
      </c>
      <c r="I904" s="749" t="s">
        <v>2636</v>
      </c>
      <c r="J904" s="796">
        <v>44029.0</v>
      </c>
      <c r="K904" s="798" t="s">
        <v>3813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6413</v>
      </c>
      <c r="C905" s="725" t="s">
        <v>3793</v>
      </c>
      <c r="D905" s="760" t="s">
        <v>6316</v>
      </c>
      <c r="E905" s="772">
        <v>160249.53</v>
      </c>
      <c r="F905" s="725" t="s">
        <v>3926</v>
      </c>
      <c r="G905" s="760" t="s">
        <v>56</v>
      </c>
      <c r="H905" s="760" t="s">
        <v>29</v>
      </c>
      <c r="I905" s="760" t="s">
        <v>3636</v>
      </c>
      <c r="J905" s="770">
        <v>44362.0</v>
      </c>
      <c r="K905" s="760" t="s">
        <v>3809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6537</v>
      </c>
      <c r="C906" s="725" t="s">
        <v>3793</v>
      </c>
      <c r="D906" s="760" t="s">
        <v>6316</v>
      </c>
      <c r="E906" s="772">
        <v>128785.37</v>
      </c>
      <c r="F906" s="725" t="s">
        <v>6538</v>
      </c>
      <c r="G906" s="760" t="s">
        <v>18</v>
      </c>
      <c r="H906" s="760" t="s">
        <v>19</v>
      </c>
      <c r="I906" s="760" t="s">
        <v>257</v>
      </c>
      <c r="J906" s="770">
        <v>44355.0</v>
      </c>
      <c r="K906" s="798" t="s">
        <v>3807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6539</v>
      </c>
      <c r="C907" s="725" t="s">
        <v>3793</v>
      </c>
      <c r="D907" s="760" t="s">
        <v>6316</v>
      </c>
      <c r="E907" s="772">
        <v>158853.29</v>
      </c>
      <c r="F907" s="725" t="s">
        <v>5310</v>
      </c>
      <c r="G907" s="749" t="s">
        <v>18</v>
      </c>
      <c r="H907" s="840" t="s">
        <v>19</v>
      </c>
      <c r="I907" s="749" t="s">
        <v>257</v>
      </c>
      <c r="J907" s="796">
        <v>44229.0</v>
      </c>
      <c r="K907" s="798" t="s">
        <v>3797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6514</v>
      </c>
      <c r="C908" s="725" t="s">
        <v>3793</v>
      </c>
      <c r="D908" s="760" t="s">
        <v>6317</v>
      </c>
      <c r="E908" s="772">
        <v>11329.01</v>
      </c>
      <c r="F908" s="725" t="s">
        <v>1798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3801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2523</v>
      </c>
      <c r="D909" s="760" t="s">
        <v>6317</v>
      </c>
      <c r="E909" s="772">
        <v>100000.0</v>
      </c>
      <c r="F909" s="725" t="s">
        <v>2724</v>
      </c>
      <c r="G909" s="749" t="s">
        <v>18</v>
      </c>
      <c r="H909" s="840" t="s">
        <v>175</v>
      </c>
      <c r="I909" s="749" t="s">
        <v>197</v>
      </c>
      <c r="J909" s="796">
        <v>44438.0</v>
      </c>
      <c r="K909" s="798" t="s">
        <v>3801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2823</v>
      </c>
      <c r="C910" s="725" t="s">
        <v>2523</v>
      </c>
      <c r="D910" s="760" t="s">
        <v>6317</v>
      </c>
      <c r="E910" s="772">
        <v>40000.0</v>
      </c>
      <c r="F910" s="725" t="s">
        <v>6504</v>
      </c>
      <c r="G910" s="749" t="s">
        <v>18</v>
      </c>
      <c r="H910" s="840" t="s">
        <v>175</v>
      </c>
      <c r="I910" s="749" t="s">
        <v>176</v>
      </c>
      <c r="J910" s="796">
        <v>44321.0</v>
      </c>
      <c r="K910" s="798" t="s">
        <v>3801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6486</v>
      </c>
      <c r="C911" s="725" t="s">
        <v>2523</v>
      </c>
      <c r="D911" s="760" t="s">
        <v>6317</v>
      </c>
      <c r="E911" s="772">
        <v>25000.0</v>
      </c>
      <c r="F911" s="725" t="s">
        <v>6506</v>
      </c>
      <c r="G911" s="749" t="s">
        <v>18</v>
      </c>
      <c r="H911" s="840" t="s">
        <v>175</v>
      </c>
      <c r="I911" s="749" t="s">
        <v>176</v>
      </c>
      <c r="J911" s="796">
        <v>44263.0</v>
      </c>
      <c r="K911" s="798" t="s">
        <v>3809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3020</v>
      </c>
      <c r="C912" s="725" t="s">
        <v>2523</v>
      </c>
      <c r="D912" s="760" t="s">
        <v>6317</v>
      </c>
      <c r="E912" s="772">
        <v>14000.0</v>
      </c>
      <c r="F912" s="725" t="s">
        <v>3016</v>
      </c>
      <c r="G912" s="749" t="s">
        <v>2526</v>
      </c>
      <c r="H912" s="840" t="s">
        <v>29</v>
      </c>
      <c r="I912" s="749" t="s">
        <v>2527</v>
      </c>
      <c r="J912" s="796">
        <v>43605.0</v>
      </c>
      <c r="K912" s="798" t="s">
        <v>3813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6540</v>
      </c>
      <c r="C913" s="725" t="s">
        <v>3793</v>
      </c>
      <c r="D913" s="760" t="s">
        <v>6316</v>
      </c>
      <c r="E913" s="772">
        <v>398221.67</v>
      </c>
      <c r="F913" s="725" t="s">
        <v>4373</v>
      </c>
      <c r="G913" s="749" t="s">
        <v>18</v>
      </c>
      <c r="H913" s="840" t="s">
        <v>19</v>
      </c>
      <c r="I913" s="749" t="s">
        <v>4125</v>
      </c>
      <c r="J913" s="796">
        <v>44454.0</v>
      </c>
      <c r="K913" s="798" t="s">
        <v>3807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3793</v>
      </c>
      <c r="D914" s="760" t="s">
        <v>2534</v>
      </c>
      <c r="E914" s="772">
        <v>83984.54000000001</v>
      </c>
      <c r="F914" s="725" t="s">
        <v>5087</v>
      </c>
      <c r="G914" s="749" t="s">
        <v>56</v>
      </c>
      <c r="H914" s="840" t="s">
        <v>29</v>
      </c>
      <c r="I914" s="749" t="s">
        <v>4119</v>
      </c>
      <c r="J914" s="796">
        <v>44320.0</v>
      </c>
      <c r="K914" s="798" t="s">
        <v>3797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6541</v>
      </c>
      <c r="C915" s="725" t="s">
        <v>3793</v>
      </c>
      <c r="D915" s="760" t="s">
        <v>6317</v>
      </c>
      <c r="E915" s="772">
        <v>60000.0</v>
      </c>
      <c r="F915" s="725" t="s">
        <v>6542</v>
      </c>
      <c r="G915" s="749" t="s">
        <v>18</v>
      </c>
      <c r="H915" s="840" t="s">
        <v>29</v>
      </c>
      <c r="I915" s="749" t="s">
        <v>2780</v>
      </c>
      <c r="J915" s="796">
        <v>44294.0</v>
      </c>
      <c r="K915" s="798" t="s">
        <v>4481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3793</v>
      </c>
      <c r="D916" s="760" t="s">
        <v>6316</v>
      </c>
      <c r="E916" s="772">
        <v>46583.9</v>
      </c>
      <c r="F916" s="725" t="s">
        <v>4259</v>
      </c>
      <c r="G916" s="749" t="s">
        <v>18</v>
      </c>
      <c r="H916" s="840" t="s">
        <v>19</v>
      </c>
      <c r="I916" s="749" t="s">
        <v>257</v>
      </c>
      <c r="J916" s="796">
        <v>44421.0</v>
      </c>
      <c r="K916" s="798" t="s">
        <v>3797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3793</v>
      </c>
      <c r="D917" s="760" t="s">
        <v>6316</v>
      </c>
      <c r="E917" s="772">
        <v>1122976.82</v>
      </c>
      <c r="F917" s="725" t="s">
        <v>5269</v>
      </c>
      <c r="G917" s="749" t="s">
        <v>18</v>
      </c>
      <c r="H917" s="840" t="s">
        <v>19</v>
      </c>
      <c r="I917" s="749" t="s">
        <v>4125</v>
      </c>
      <c r="J917" s="796">
        <v>44454.0</v>
      </c>
      <c r="K917" s="798" t="s">
        <v>3807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6543</v>
      </c>
      <c r="C918" s="725" t="s">
        <v>3793</v>
      </c>
      <c r="D918" s="760" t="s">
        <v>6317</v>
      </c>
      <c r="E918" s="772">
        <v>50000.87</v>
      </c>
      <c r="F918" s="725" t="s">
        <v>1653</v>
      </c>
      <c r="G918" s="749" t="s">
        <v>18</v>
      </c>
      <c r="H918" s="840" t="s">
        <v>19</v>
      </c>
      <c r="I918" s="749" t="s">
        <v>257</v>
      </c>
      <c r="J918" s="796">
        <v>44379.0</v>
      </c>
      <c r="K918" s="798" t="s">
        <v>3797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3793</v>
      </c>
      <c r="D919" s="760" t="s">
        <v>6317</v>
      </c>
      <c r="E919" s="772">
        <v>10000.0</v>
      </c>
      <c r="F919" s="725" t="s">
        <v>4361</v>
      </c>
      <c r="G919" s="749" t="s">
        <v>56</v>
      </c>
      <c r="H919" s="840" t="s">
        <v>29</v>
      </c>
      <c r="I919" s="749" t="s">
        <v>3860</v>
      </c>
      <c r="J919" s="796">
        <v>44263.0</v>
      </c>
      <c r="K919" s="798" t="s">
        <v>3801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2830</v>
      </c>
      <c r="C920" s="725" t="s">
        <v>2523</v>
      </c>
      <c r="D920" s="760" t="s">
        <v>6317</v>
      </c>
      <c r="E920" s="772">
        <v>10000.0</v>
      </c>
      <c r="F920" s="840" t="s">
        <v>823</v>
      </c>
      <c r="G920" s="749" t="s">
        <v>18</v>
      </c>
      <c r="H920" s="840" t="s">
        <v>175</v>
      </c>
      <c r="I920" s="749" t="s">
        <v>197</v>
      </c>
      <c r="J920" s="796">
        <v>44328.0</v>
      </c>
      <c r="K920" s="798" t="s">
        <v>3797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3202</v>
      </c>
      <c r="C921" s="725" t="s">
        <v>2523</v>
      </c>
      <c r="D921" s="760" t="s">
        <v>6317</v>
      </c>
      <c r="E921" s="772">
        <v>100000.0</v>
      </c>
      <c r="F921" s="840" t="s">
        <v>3201</v>
      </c>
      <c r="G921" s="749" t="s">
        <v>18</v>
      </c>
      <c r="H921" s="840" t="s">
        <v>175</v>
      </c>
      <c r="I921" s="749" t="s">
        <v>176</v>
      </c>
      <c r="J921" s="796">
        <v>44323.0</v>
      </c>
      <c r="K921" s="798" t="s">
        <v>3842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3793</v>
      </c>
      <c r="D922" s="760" t="s">
        <v>6317</v>
      </c>
      <c r="E922" s="772">
        <v>70000.0</v>
      </c>
      <c r="F922" s="725" t="s">
        <v>6544</v>
      </c>
      <c r="G922" s="749" t="s">
        <v>18</v>
      </c>
      <c r="H922" s="840" t="s">
        <v>19</v>
      </c>
      <c r="I922" s="749" t="s">
        <v>257</v>
      </c>
      <c r="J922" s="796">
        <v>44251.0</v>
      </c>
      <c r="K922" s="798" t="s">
        <v>3813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2523</v>
      </c>
      <c r="D923" s="760" t="s">
        <v>6317</v>
      </c>
      <c r="E923" s="772">
        <v>35000.0</v>
      </c>
      <c r="F923" s="725" t="s">
        <v>2957</v>
      </c>
      <c r="G923" s="749" t="s">
        <v>2526</v>
      </c>
      <c r="H923" s="840" t="s">
        <v>29</v>
      </c>
      <c r="I923" s="749" t="s">
        <v>2527</v>
      </c>
      <c r="J923" s="796">
        <v>43703.0</v>
      </c>
      <c r="K923" s="798" t="s">
        <v>4179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3793</v>
      </c>
      <c r="D924" s="760" t="s">
        <v>6317</v>
      </c>
      <c r="E924" s="772">
        <v>7000.0</v>
      </c>
      <c r="F924" s="840" t="s">
        <v>184</v>
      </c>
      <c r="G924" s="749" t="s">
        <v>18</v>
      </c>
      <c r="H924" s="840" t="s">
        <v>29</v>
      </c>
      <c r="I924" s="749" t="s">
        <v>6307</v>
      </c>
      <c r="J924" s="796">
        <v>44335.0</v>
      </c>
      <c r="K924" s="798" t="s">
        <v>3842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3793</v>
      </c>
      <c r="D925" s="760" t="s">
        <v>6317</v>
      </c>
      <c r="E925" s="772">
        <v>50000.0</v>
      </c>
      <c r="F925" s="840" t="s">
        <v>5234</v>
      </c>
      <c r="G925" s="749" t="s">
        <v>18</v>
      </c>
      <c r="H925" s="760" t="s">
        <v>19</v>
      </c>
      <c r="I925" s="760" t="s">
        <v>83</v>
      </c>
      <c r="J925" s="807">
        <v>44469.0</v>
      </c>
      <c r="K925" s="798" t="s">
        <v>3809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2523</v>
      </c>
      <c r="D926" s="760" t="s">
        <v>6317</v>
      </c>
      <c r="E926" s="772">
        <v>520000.0</v>
      </c>
      <c r="F926" s="840" t="s">
        <v>339</v>
      </c>
      <c r="G926" s="749" t="s">
        <v>18</v>
      </c>
      <c r="H926" s="760" t="s">
        <v>175</v>
      </c>
      <c r="I926" s="760" t="s">
        <v>176</v>
      </c>
      <c r="J926" s="807">
        <v>44267.0</v>
      </c>
      <c r="K926" s="798" t="s">
        <v>3801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2775</v>
      </c>
      <c r="C927" s="725" t="s">
        <v>2523</v>
      </c>
      <c r="D927" s="760" t="s">
        <v>6317</v>
      </c>
      <c r="E927" s="772">
        <v>30995.22</v>
      </c>
      <c r="F927" s="840" t="s">
        <v>641</v>
      </c>
      <c r="G927" s="749" t="s">
        <v>18</v>
      </c>
      <c r="H927" s="840" t="s">
        <v>175</v>
      </c>
      <c r="I927" s="749" t="s">
        <v>176</v>
      </c>
      <c r="J927" s="796">
        <v>44280.0</v>
      </c>
      <c r="K927" s="798" t="s">
        <v>3801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2523</v>
      </c>
      <c r="D928" s="760" t="s">
        <v>6317</v>
      </c>
      <c r="E928" s="772">
        <v>89300.0</v>
      </c>
      <c r="F928" s="840" t="s">
        <v>3574</v>
      </c>
      <c r="G928" s="749" t="s">
        <v>18</v>
      </c>
      <c r="H928" s="760" t="s">
        <v>175</v>
      </c>
      <c r="I928" s="760" t="s">
        <v>197</v>
      </c>
      <c r="J928" s="807">
        <v>44319.0</v>
      </c>
      <c r="K928" s="798" t="s">
        <v>3813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6482</v>
      </c>
      <c r="C929" s="725" t="s">
        <v>3793</v>
      </c>
      <c r="D929" s="760" t="s">
        <v>6317</v>
      </c>
      <c r="E929" s="772">
        <v>30000.0</v>
      </c>
      <c r="F929" s="760" t="s">
        <v>1536</v>
      </c>
      <c r="G929" s="789" t="s">
        <v>18</v>
      </c>
      <c r="H929" s="760" t="s">
        <v>29</v>
      </c>
      <c r="I929" s="770" t="s">
        <v>5020</v>
      </c>
      <c r="J929" s="770">
        <v>44594.0</v>
      </c>
      <c r="K929" s="760" t="s">
        <v>3807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3793</v>
      </c>
      <c r="D930" s="760" t="s">
        <v>6317</v>
      </c>
      <c r="E930" s="772">
        <v>296037.19</v>
      </c>
      <c r="F930" s="840" t="s">
        <v>4956</v>
      </c>
      <c r="G930" s="749" t="s">
        <v>56</v>
      </c>
      <c r="H930" s="760" t="s">
        <v>29</v>
      </c>
      <c r="I930" s="760" t="s">
        <v>3966</v>
      </c>
      <c r="J930" s="807">
        <v>44085.0</v>
      </c>
      <c r="K930" s="798" t="s">
        <v>3797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3793</v>
      </c>
      <c r="D931" s="760" t="s">
        <v>6317</v>
      </c>
      <c r="E931" s="772">
        <v>187153.1</v>
      </c>
      <c r="F931" s="840" t="s">
        <v>4961</v>
      </c>
      <c r="G931" s="749" t="s">
        <v>56</v>
      </c>
      <c r="H931" s="760" t="s">
        <v>29</v>
      </c>
      <c r="I931" s="760" t="s">
        <v>3636</v>
      </c>
      <c r="J931" s="760">
        <v>0.0</v>
      </c>
      <c r="K931" s="798" t="s">
        <v>3842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3793</v>
      </c>
      <c r="D932" s="760" t="s">
        <v>6317</v>
      </c>
      <c r="E932" s="772">
        <v>15000.0</v>
      </c>
      <c r="F932" s="840" t="s">
        <v>3805</v>
      </c>
      <c r="G932" s="749" t="s">
        <v>18</v>
      </c>
      <c r="H932" s="840" t="s">
        <v>29</v>
      </c>
      <c r="I932" s="749" t="s">
        <v>3806</v>
      </c>
      <c r="J932" s="796">
        <v>44326.0</v>
      </c>
      <c r="K932" s="798" t="s">
        <v>3801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3035</v>
      </c>
      <c r="C933" s="785" t="s">
        <v>2523</v>
      </c>
      <c r="D933" s="760" t="s">
        <v>6317</v>
      </c>
      <c r="E933" s="786">
        <v>10000.0</v>
      </c>
      <c r="F933" s="760" t="s">
        <v>3034</v>
      </c>
      <c r="G933" s="770" t="s">
        <v>18</v>
      </c>
      <c r="H933" s="770" t="s">
        <v>175</v>
      </c>
      <c r="I933" s="770" t="s">
        <v>2611</v>
      </c>
      <c r="J933" s="770">
        <v>44266.0</v>
      </c>
      <c r="K933" s="770" t="s">
        <v>3809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3793</v>
      </c>
      <c r="D934" s="760" t="s">
        <v>6317</v>
      </c>
      <c r="E934" s="772">
        <v>59000.0</v>
      </c>
      <c r="F934" s="840" t="s">
        <v>6545</v>
      </c>
      <c r="G934" s="802" t="s">
        <v>18</v>
      </c>
      <c r="H934" s="802" t="s">
        <v>29</v>
      </c>
      <c r="I934" s="802" t="s">
        <v>4133</v>
      </c>
      <c r="J934" s="796">
        <v>44089.0</v>
      </c>
      <c r="K934" s="798" t="s">
        <v>3807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3793</v>
      </c>
      <c r="D935" s="760" t="s">
        <v>6316</v>
      </c>
      <c r="E935" s="772">
        <v>28617.08</v>
      </c>
      <c r="F935" s="840" t="s">
        <v>4828</v>
      </c>
      <c r="G935" s="749" t="s">
        <v>56</v>
      </c>
      <c r="H935" s="840" t="s">
        <v>29</v>
      </c>
      <c r="I935" s="749" t="s">
        <v>3846</v>
      </c>
      <c r="J935" s="796">
        <v>44551.0</v>
      </c>
      <c r="K935" s="798" t="s">
        <v>3813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3793</v>
      </c>
      <c r="D936" s="760" t="s">
        <v>6316</v>
      </c>
      <c r="E936" s="772">
        <v>131457.67</v>
      </c>
      <c r="F936" s="840" t="s">
        <v>4828</v>
      </c>
      <c r="G936" s="749" t="s">
        <v>56</v>
      </c>
      <c r="H936" s="840" t="s">
        <v>29</v>
      </c>
      <c r="I936" s="749" t="s">
        <v>3846</v>
      </c>
      <c r="J936" s="796">
        <v>44579.0</v>
      </c>
      <c r="K936" s="798" t="s">
        <v>3807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2523</v>
      </c>
      <c r="D937" s="760" t="s">
        <v>6317</v>
      </c>
      <c r="E937" s="772">
        <v>1000.0</v>
      </c>
      <c r="F937" s="840" t="s">
        <v>3574</v>
      </c>
      <c r="G937" s="749" t="s">
        <v>18</v>
      </c>
      <c r="H937" s="760" t="s">
        <v>175</v>
      </c>
      <c r="I937" s="760" t="s">
        <v>197</v>
      </c>
      <c r="J937" s="807">
        <v>44319.0</v>
      </c>
      <c r="K937" s="798" t="s">
        <v>3813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6486</v>
      </c>
      <c r="C938" s="725" t="s">
        <v>2523</v>
      </c>
      <c r="D938" s="760" t="s">
        <v>6317</v>
      </c>
      <c r="E938" s="772">
        <v>20000.0</v>
      </c>
      <c r="F938" s="725" t="s">
        <v>6506</v>
      </c>
      <c r="G938" s="749" t="s">
        <v>18</v>
      </c>
      <c r="H938" s="840" t="s">
        <v>175</v>
      </c>
      <c r="I938" s="749" t="s">
        <v>176</v>
      </c>
      <c r="J938" s="796">
        <v>44263.0</v>
      </c>
      <c r="K938" s="798" t="s">
        <v>3809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2523</v>
      </c>
      <c r="D939" s="760" t="s">
        <v>6317</v>
      </c>
      <c r="E939" s="772">
        <v>54000.0</v>
      </c>
      <c r="F939" s="840" t="s">
        <v>6546</v>
      </c>
      <c r="G939" s="749" t="s">
        <v>18</v>
      </c>
      <c r="H939" s="840" t="s">
        <v>175</v>
      </c>
      <c r="I939" s="749" t="s">
        <v>176</v>
      </c>
      <c r="J939" s="796">
        <v>44328.0</v>
      </c>
      <c r="K939" s="798" t="s">
        <v>3801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3301</v>
      </c>
      <c r="C940" s="801" t="s">
        <v>2523</v>
      </c>
      <c r="D940" s="802" t="s">
        <v>6316</v>
      </c>
      <c r="E940" s="803">
        <v>120119.71</v>
      </c>
      <c r="F940" s="802" t="s">
        <v>3300</v>
      </c>
      <c r="G940" s="802" t="s">
        <v>18</v>
      </c>
      <c r="H940" s="802" t="s">
        <v>175</v>
      </c>
      <c r="I940" s="802" t="s">
        <v>197</v>
      </c>
      <c r="J940" s="804">
        <v>44391.0</v>
      </c>
      <c r="K940" s="801" t="s">
        <v>3801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2523</v>
      </c>
      <c r="D941" s="760" t="s">
        <v>6317</v>
      </c>
      <c r="E941" s="772">
        <v>12200.0</v>
      </c>
      <c r="F941" s="840" t="s">
        <v>3574</v>
      </c>
      <c r="G941" s="749" t="s">
        <v>18</v>
      </c>
      <c r="H941" s="760" t="s">
        <v>175</v>
      </c>
      <c r="I941" s="760" t="s">
        <v>197</v>
      </c>
      <c r="J941" s="807">
        <v>44319.0</v>
      </c>
      <c r="K941" s="798" t="s">
        <v>3813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3793</v>
      </c>
      <c r="D942" s="760" t="s">
        <v>6316</v>
      </c>
      <c r="E942" s="772">
        <v>97983.24</v>
      </c>
      <c r="F942" s="840" t="s">
        <v>6547</v>
      </c>
      <c r="G942" s="749" t="s">
        <v>18</v>
      </c>
      <c r="H942" s="840" t="s">
        <v>19</v>
      </c>
      <c r="I942" s="749" t="s">
        <v>257</v>
      </c>
      <c r="J942" s="796">
        <v>44344.0</v>
      </c>
      <c r="K942" s="725" t="s">
        <v>3797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3793</v>
      </c>
      <c r="D943" s="760" t="s">
        <v>6317</v>
      </c>
      <c r="E943" s="772">
        <v>20000.0</v>
      </c>
      <c r="F943" s="840" t="s">
        <v>4285</v>
      </c>
      <c r="G943" s="749" t="s">
        <v>18</v>
      </c>
      <c r="H943" s="840" t="s">
        <v>19</v>
      </c>
      <c r="I943" s="749" t="s">
        <v>4125</v>
      </c>
      <c r="J943" s="796">
        <v>44503.0</v>
      </c>
      <c r="K943" s="725" t="s">
        <v>3842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6548</v>
      </c>
      <c r="C944" s="844" t="s">
        <v>3793</v>
      </c>
      <c r="D944" s="845" t="s">
        <v>6317</v>
      </c>
      <c r="E944" s="846">
        <v>150000.0</v>
      </c>
      <c r="F944" s="850" t="s">
        <v>4066</v>
      </c>
      <c r="G944" s="828" t="s">
        <v>18</v>
      </c>
      <c r="H944" s="850" t="s">
        <v>19</v>
      </c>
      <c r="I944" s="828" t="s">
        <v>6305</v>
      </c>
      <c r="J944" s="851">
        <v>44130.0</v>
      </c>
      <c r="K944" s="844" t="s">
        <v>3801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3793</v>
      </c>
      <c r="D945" s="845" t="s">
        <v>6317</v>
      </c>
      <c r="E945" s="846">
        <v>5000.0</v>
      </c>
      <c r="F945" s="850" t="s">
        <v>4040</v>
      </c>
      <c r="G945" s="828" t="s">
        <v>18</v>
      </c>
      <c r="H945" s="850" t="s">
        <v>19</v>
      </c>
      <c r="I945" s="828" t="s">
        <v>257</v>
      </c>
      <c r="J945" s="851">
        <v>44497.0</v>
      </c>
      <c r="K945" s="844" t="s">
        <v>3809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2523</v>
      </c>
      <c r="D946" s="845" t="s">
        <v>6317</v>
      </c>
      <c r="E946" s="846">
        <v>53252.0</v>
      </c>
      <c r="F946" s="850" t="s">
        <v>6549</v>
      </c>
      <c r="G946" s="845" t="s">
        <v>2526</v>
      </c>
      <c r="H946" s="845" t="s">
        <v>29</v>
      </c>
      <c r="I946" s="845" t="s">
        <v>2527</v>
      </c>
      <c r="J946" s="852">
        <v>43811.0</v>
      </c>
      <c r="K946" s="853" t="s">
        <v>3809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2523</v>
      </c>
      <c r="D947" s="845" t="s">
        <v>6317</v>
      </c>
      <c r="E947" s="846">
        <v>15000.0</v>
      </c>
      <c r="F947" s="850" t="s">
        <v>6550</v>
      </c>
      <c r="G947" s="828" t="s">
        <v>18</v>
      </c>
      <c r="H947" s="845" t="s">
        <v>175</v>
      </c>
      <c r="I947" s="845" t="s">
        <v>2611</v>
      </c>
      <c r="J947" s="854">
        <v>44299.0</v>
      </c>
      <c r="K947" s="853" t="s">
        <v>3801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3793</v>
      </c>
      <c r="D948" s="845" t="s">
        <v>6316</v>
      </c>
      <c r="E948" s="846">
        <v>93639.74</v>
      </c>
      <c r="F948" s="850" t="s">
        <v>4849</v>
      </c>
      <c r="G948" s="828" t="s">
        <v>56</v>
      </c>
      <c r="H948" s="845" t="s">
        <v>29</v>
      </c>
      <c r="I948" s="845" t="s">
        <v>3966</v>
      </c>
      <c r="J948" s="854">
        <v>44204.0</v>
      </c>
      <c r="K948" s="853" t="s">
        <v>3797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6386</v>
      </c>
      <c r="C949" s="856" t="s">
        <v>3793</v>
      </c>
      <c r="D949" s="857" t="s">
        <v>6317</v>
      </c>
      <c r="E949" s="858">
        <v>4000.0</v>
      </c>
      <c r="F949" s="857" t="s">
        <v>598</v>
      </c>
      <c r="G949" s="857" t="s">
        <v>18</v>
      </c>
      <c r="H949" s="857" t="s">
        <v>19</v>
      </c>
      <c r="I949" s="857" t="s">
        <v>257</v>
      </c>
      <c r="J949" s="859">
        <v>44407.0</v>
      </c>
      <c r="K949" s="856" t="s">
        <v>4002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3608</v>
      </c>
      <c r="D950" s="845" t="s">
        <v>6317</v>
      </c>
      <c r="E950" s="846">
        <v>3000.0</v>
      </c>
      <c r="F950" s="850" t="s">
        <v>3631</v>
      </c>
      <c r="G950" s="828" t="s">
        <v>18</v>
      </c>
      <c r="H950" s="845" t="s">
        <v>29</v>
      </c>
      <c r="I950" s="845" t="s">
        <v>6224</v>
      </c>
      <c r="J950" s="854">
        <v>44062.0</v>
      </c>
      <c r="K950" s="853" t="s">
        <v>3801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3793</v>
      </c>
      <c r="D951" s="857" t="s">
        <v>2534</v>
      </c>
      <c r="E951" s="858">
        <v>73682.14</v>
      </c>
      <c r="F951" s="857" t="s">
        <v>4178</v>
      </c>
      <c r="G951" s="857" t="s">
        <v>2526</v>
      </c>
      <c r="H951" s="857" t="s">
        <v>29</v>
      </c>
      <c r="I951" s="857" t="s">
        <v>2526</v>
      </c>
      <c r="J951" s="859">
        <v>43742.0</v>
      </c>
      <c r="K951" s="856" t="s">
        <v>4179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6551</v>
      </c>
      <c r="C952" s="856" t="s">
        <v>3793</v>
      </c>
      <c r="D952" s="857" t="s">
        <v>6316</v>
      </c>
      <c r="E952" s="858" t="s">
        <v>6552</v>
      </c>
      <c r="F952" s="857" t="s">
        <v>6553</v>
      </c>
      <c r="G952" s="857" t="s">
        <v>18</v>
      </c>
      <c r="H952" s="857" t="s">
        <v>19</v>
      </c>
      <c r="I952" s="857" t="s">
        <v>257</v>
      </c>
      <c r="J952" s="859">
        <v>44405.0</v>
      </c>
      <c r="K952" s="856" t="s">
        <v>3813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6404</v>
      </c>
      <c r="C953" s="856" t="s">
        <v>3793</v>
      </c>
      <c r="D953" s="857" t="s">
        <v>6317</v>
      </c>
      <c r="E953" s="858">
        <v>127458.23</v>
      </c>
      <c r="F953" s="857" t="s">
        <v>3805</v>
      </c>
      <c r="G953" s="857" t="s">
        <v>18</v>
      </c>
      <c r="H953" s="857" t="s">
        <v>29</v>
      </c>
      <c r="I953" s="857" t="s">
        <v>3806</v>
      </c>
      <c r="J953" s="859">
        <v>44326.0</v>
      </c>
      <c r="K953" s="856" t="s">
        <v>3807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6554</v>
      </c>
      <c r="C954" s="856" t="s">
        <v>3793</v>
      </c>
      <c r="D954" s="857" t="s">
        <v>2534</v>
      </c>
      <c r="E954" s="858">
        <v>185758.05</v>
      </c>
      <c r="F954" s="857" t="s">
        <v>4616</v>
      </c>
      <c r="G954" s="857" t="s">
        <v>56</v>
      </c>
      <c r="H954" s="857" t="s">
        <v>29</v>
      </c>
      <c r="I954" s="857" t="s">
        <v>4095</v>
      </c>
      <c r="J954" s="859">
        <v>44218.0</v>
      </c>
      <c r="K954" s="856" t="s">
        <v>3813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6555</v>
      </c>
      <c r="C955" s="856" t="s">
        <v>3793</v>
      </c>
      <c r="D955" s="857" t="s">
        <v>6317</v>
      </c>
      <c r="E955" s="858">
        <v>470001.08</v>
      </c>
      <c r="F955" s="857" t="s">
        <v>4047</v>
      </c>
      <c r="G955" s="857" t="s">
        <v>56</v>
      </c>
      <c r="H955" s="857" t="s">
        <v>29</v>
      </c>
      <c r="I955" s="857" t="s">
        <v>4048</v>
      </c>
      <c r="J955" s="859">
        <v>44103.0</v>
      </c>
      <c r="K955" s="856" t="s">
        <v>3809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6500</v>
      </c>
      <c r="C956" s="856" t="s">
        <v>3793</v>
      </c>
      <c r="D956" s="857" t="s">
        <v>6317</v>
      </c>
      <c r="E956" s="858">
        <v>30000.0</v>
      </c>
      <c r="F956" s="857" t="s">
        <v>6501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3801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6449</v>
      </c>
      <c r="C957" s="856" t="s">
        <v>3793</v>
      </c>
      <c r="D957" s="857" t="s">
        <v>6317</v>
      </c>
      <c r="E957" s="858">
        <v>20000.0</v>
      </c>
      <c r="F957" s="857" t="s">
        <v>4199</v>
      </c>
      <c r="G957" s="857" t="s">
        <v>18</v>
      </c>
      <c r="H957" s="857" t="s">
        <v>29</v>
      </c>
      <c r="I957" s="857" t="s">
        <v>2780</v>
      </c>
      <c r="J957" s="859">
        <v>44399.0</v>
      </c>
      <c r="K957" s="856" t="s">
        <v>3801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6482</v>
      </c>
      <c r="C958" s="856" t="s">
        <v>3793</v>
      </c>
      <c r="D958" s="857" t="s">
        <v>6317</v>
      </c>
      <c r="E958" s="858">
        <v>20000.0</v>
      </c>
      <c r="F958" s="857" t="s">
        <v>1536</v>
      </c>
      <c r="G958" s="857" t="s">
        <v>18</v>
      </c>
      <c r="H958" s="857" t="s">
        <v>29</v>
      </c>
      <c r="I958" s="857" t="s">
        <v>5020</v>
      </c>
      <c r="J958" s="859">
        <v>44594.0</v>
      </c>
      <c r="K958" s="856" t="s">
        <v>3807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6556</v>
      </c>
      <c r="C959" s="856" t="s">
        <v>3793</v>
      </c>
      <c r="D959" s="857" t="s">
        <v>6316</v>
      </c>
      <c r="E959" s="858">
        <v>9396.31</v>
      </c>
      <c r="F959" s="857" t="s">
        <v>4207</v>
      </c>
      <c r="G959" s="857" t="s">
        <v>18</v>
      </c>
      <c r="H959" s="857" t="s">
        <v>29</v>
      </c>
      <c r="I959" s="857" t="s">
        <v>4208</v>
      </c>
      <c r="J959" s="859">
        <v>44323.0</v>
      </c>
      <c r="K959" s="856" t="s">
        <v>3807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6557</v>
      </c>
      <c r="C960" s="856" t="s">
        <v>3793</v>
      </c>
      <c r="D960" s="857" t="s">
        <v>6317</v>
      </c>
      <c r="E960" s="858">
        <v>44000.0</v>
      </c>
      <c r="F960" s="857" t="s">
        <v>1281</v>
      </c>
      <c r="G960" s="857" t="s">
        <v>56</v>
      </c>
      <c r="H960" s="857" t="s">
        <v>29</v>
      </c>
      <c r="I960" s="857">
        <v>4551730.0</v>
      </c>
      <c r="J960" s="859">
        <v>44138.0</v>
      </c>
      <c r="K960" s="856" t="s">
        <v>3809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3793</v>
      </c>
      <c r="D961" s="857" t="s">
        <v>6317</v>
      </c>
      <c r="E961" s="858">
        <v>250000.0</v>
      </c>
      <c r="F961" s="857" t="s">
        <v>4066</v>
      </c>
      <c r="G961" s="857" t="s">
        <v>18</v>
      </c>
      <c r="H961" s="857" t="s">
        <v>19</v>
      </c>
      <c r="I961" s="857" t="s">
        <v>6305</v>
      </c>
      <c r="J961" s="859">
        <v>44130.0</v>
      </c>
      <c r="K961" s="856" t="s">
        <v>3801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6555</v>
      </c>
      <c r="C962" s="856" t="s">
        <v>3793</v>
      </c>
      <c r="D962" s="857" t="s">
        <v>6317</v>
      </c>
      <c r="E962" s="858">
        <v>823824.0</v>
      </c>
      <c r="F962" s="857" t="s">
        <v>4047</v>
      </c>
      <c r="G962" s="857" t="s">
        <v>56</v>
      </c>
      <c r="H962" s="857" t="s">
        <v>29</v>
      </c>
      <c r="I962" s="857" t="s">
        <v>4048</v>
      </c>
      <c r="J962" s="859">
        <v>44103.0</v>
      </c>
      <c r="K962" s="856" t="s">
        <v>3809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2714</v>
      </c>
      <c r="C963" s="856" t="s">
        <v>2523</v>
      </c>
      <c r="D963" s="857" t="s">
        <v>6316</v>
      </c>
      <c r="E963" s="858">
        <v>64448.81</v>
      </c>
      <c r="F963" s="857" t="s">
        <v>2713</v>
      </c>
      <c r="G963" s="857" t="s">
        <v>2526</v>
      </c>
      <c r="H963" s="857" t="s">
        <v>29</v>
      </c>
      <c r="I963" s="857" t="s">
        <v>2527</v>
      </c>
      <c r="J963" s="859">
        <v>43707.0</v>
      </c>
      <c r="K963" s="856" t="s">
        <v>3813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6558</v>
      </c>
      <c r="C964" s="856" t="s">
        <v>3793</v>
      </c>
      <c r="D964" s="857" t="s">
        <v>6317</v>
      </c>
      <c r="E964" s="858">
        <v>10000.0</v>
      </c>
      <c r="F964" s="857" t="s">
        <v>6559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3809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6560</v>
      </c>
      <c r="C965" s="856" t="s">
        <v>3793</v>
      </c>
      <c r="D965" s="857" t="s">
        <v>6317</v>
      </c>
      <c r="E965" s="858">
        <v>323000.0</v>
      </c>
      <c r="F965" s="857" t="s">
        <v>4381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3807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6371</v>
      </c>
      <c r="C966" s="856" t="s">
        <v>3793</v>
      </c>
      <c r="D966" s="857" t="s">
        <v>2534</v>
      </c>
      <c r="E966" s="858">
        <v>3147.95</v>
      </c>
      <c r="F966" s="857" t="s">
        <v>1045</v>
      </c>
      <c r="G966" s="857" t="s">
        <v>56</v>
      </c>
      <c r="H966" s="857" t="s">
        <v>29</v>
      </c>
      <c r="I966" s="857" t="s">
        <v>4095</v>
      </c>
      <c r="J966" s="859">
        <v>44145.0</v>
      </c>
      <c r="K966" s="856" t="s">
        <v>3797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6561</v>
      </c>
      <c r="C967" s="856" t="s">
        <v>3793</v>
      </c>
      <c r="D967" s="857" t="s">
        <v>6317</v>
      </c>
      <c r="E967" s="858">
        <v>35000.0</v>
      </c>
      <c r="F967" s="857" t="s">
        <v>4091</v>
      </c>
      <c r="G967" s="857" t="s">
        <v>18</v>
      </c>
      <c r="H967" s="857" t="s">
        <v>19</v>
      </c>
      <c r="I967" s="857" t="s">
        <v>5002</v>
      </c>
      <c r="J967" s="859">
        <v>44445.0</v>
      </c>
      <c r="K967" s="856" t="s">
        <v>3807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6562</v>
      </c>
      <c r="C968" s="856" t="s">
        <v>3793</v>
      </c>
      <c r="D968" s="857" t="s">
        <v>6316</v>
      </c>
      <c r="E968" s="858" t="s">
        <v>6563</v>
      </c>
      <c r="F968" s="857" t="s">
        <v>4053</v>
      </c>
      <c r="G968" s="857" t="s">
        <v>18</v>
      </c>
      <c r="H968" s="857" t="s">
        <v>19</v>
      </c>
      <c r="I968" s="857" t="s">
        <v>257</v>
      </c>
      <c r="J968" s="859">
        <v>44466.0</v>
      </c>
      <c r="K968" s="856" t="s">
        <v>3813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6564</v>
      </c>
      <c r="C969" s="856" t="s">
        <v>3793</v>
      </c>
      <c r="D969" s="857" t="s">
        <v>6317</v>
      </c>
      <c r="E969" s="858">
        <v>350000.0</v>
      </c>
      <c r="F969" s="857" t="s">
        <v>1401</v>
      </c>
      <c r="G969" s="857" t="s">
        <v>18</v>
      </c>
      <c r="H969" s="857" t="s">
        <v>19</v>
      </c>
      <c r="I969" s="857" t="s">
        <v>83</v>
      </c>
      <c r="J969" s="859">
        <v>44568.0</v>
      </c>
      <c r="K969" s="856" t="s">
        <v>4452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6565</v>
      </c>
      <c r="C970" s="856" t="s">
        <v>3793</v>
      </c>
      <c r="D970" s="857" t="s">
        <v>6317</v>
      </c>
      <c r="E970" s="858">
        <v>15000.0</v>
      </c>
      <c r="F970" s="857" t="s">
        <v>4734</v>
      </c>
      <c r="G970" s="857" t="s">
        <v>18</v>
      </c>
      <c r="H970" s="857" t="s">
        <v>19</v>
      </c>
      <c r="I970" s="857" t="s">
        <v>6305</v>
      </c>
      <c r="J970" s="859">
        <v>44679.0</v>
      </c>
      <c r="K970" s="856" t="s">
        <v>3801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3545</v>
      </c>
      <c r="C971" s="856" t="s">
        <v>2523</v>
      </c>
      <c r="D971" s="857" t="s">
        <v>6316</v>
      </c>
      <c r="E971" s="858">
        <v>53398.09</v>
      </c>
      <c r="F971" s="857" t="s">
        <v>3544</v>
      </c>
      <c r="G971" s="857" t="s">
        <v>18</v>
      </c>
      <c r="H971" s="857" t="s">
        <v>175</v>
      </c>
      <c r="I971" s="857" t="s">
        <v>197</v>
      </c>
      <c r="J971" s="859">
        <v>44335.0</v>
      </c>
      <c r="K971" s="856" t="s">
        <v>3801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6566</v>
      </c>
      <c r="C972" s="856" t="s">
        <v>3793</v>
      </c>
      <c r="D972" s="857" t="s">
        <v>6316</v>
      </c>
      <c r="E972" s="858">
        <v>102018.55</v>
      </c>
      <c r="F972" s="857" t="s">
        <v>6567</v>
      </c>
      <c r="G972" s="857" t="s">
        <v>18</v>
      </c>
      <c r="H972" s="857" t="s">
        <v>29</v>
      </c>
      <c r="I972" s="857" t="s">
        <v>142</v>
      </c>
      <c r="J972" s="859">
        <v>44655.0</v>
      </c>
      <c r="K972" s="856" t="s">
        <v>3801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6339</v>
      </c>
      <c r="C973" s="856" t="s">
        <v>3793</v>
      </c>
      <c r="D973" s="857" t="s">
        <v>6317</v>
      </c>
      <c r="E973" s="858">
        <v>5000.0</v>
      </c>
      <c r="F973" s="857" t="s">
        <v>4361</v>
      </c>
      <c r="G973" s="857" t="s">
        <v>18</v>
      </c>
      <c r="H973" s="857" t="s">
        <v>19</v>
      </c>
      <c r="I973" s="857" t="s">
        <v>3860</v>
      </c>
      <c r="J973" s="859">
        <v>44263.0</v>
      </c>
      <c r="K973" s="856" t="s">
        <v>3807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6558</v>
      </c>
      <c r="C974" s="856" t="s">
        <v>3793</v>
      </c>
      <c r="D974" s="857" t="s">
        <v>6317</v>
      </c>
      <c r="E974" s="858">
        <v>10000.0</v>
      </c>
      <c r="F974" s="857" t="s">
        <v>6559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3809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6558</v>
      </c>
      <c r="C975" s="856" t="s">
        <v>3793</v>
      </c>
      <c r="D975" s="857" t="s">
        <v>6317</v>
      </c>
      <c r="E975" s="858">
        <v>10000.0</v>
      </c>
      <c r="F975" s="857" t="s">
        <v>6559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3809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6522</v>
      </c>
      <c r="C976" s="856" t="s">
        <v>3793</v>
      </c>
      <c r="D976" s="857" t="s">
        <v>6317</v>
      </c>
      <c r="E976" s="858">
        <v>7141.5</v>
      </c>
      <c r="F976" s="857" t="s">
        <v>3812</v>
      </c>
      <c r="G976" s="857" t="s">
        <v>18</v>
      </c>
      <c r="H976" s="857" t="s">
        <v>19</v>
      </c>
      <c r="I976" s="857" t="s">
        <v>257</v>
      </c>
      <c r="J976" s="859">
        <v>44084.0</v>
      </c>
      <c r="K976" s="856" t="s">
        <v>3813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6568</v>
      </c>
      <c r="C977" s="856" t="s">
        <v>3793</v>
      </c>
      <c r="D977" s="857" t="s">
        <v>2534</v>
      </c>
      <c r="E977" s="858">
        <v>39350.99</v>
      </c>
      <c r="F977" s="857" t="s">
        <v>4388</v>
      </c>
      <c r="G977" s="857" t="s">
        <v>18</v>
      </c>
      <c r="H977" s="857" t="s">
        <v>29</v>
      </c>
      <c r="I977" s="857" t="s">
        <v>142</v>
      </c>
      <c r="J977" s="859">
        <v>44615.0</v>
      </c>
      <c r="K977" s="856" t="s">
        <v>3807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6543</v>
      </c>
      <c r="C978" s="856" t="s">
        <v>3793</v>
      </c>
      <c r="D978" s="857" t="s">
        <v>2534</v>
      </c>
      <c r="E978" s="858">
        <v>10000.0</v>
      </c>
      <c r="F978" s="857" t="s">
        <v>1653</v>
      </c>
      <c r="G978" s="857" t="s">
        <v>18</v>
      </c>
      <c r="H978" s="857" t="s">
        <v>19</v>
      </c>
      <c r="I978" s="857" t="s">
        <v>257</v>
      </c>
      <c r="J978" s="859">
        <v>44744.0</v>
      </c>
      <c r="K978" s="856" t="s">
        <v>3797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6543</v>
      </c>
      <c r="C979" s="856" t="s">
        <v>3793</v>
      </c>
      <c r="D979" s="857" t="s">
        <v>6317</v>
      </c>
      <c r="E979" s="858">
        <v>10000.0</v>
      </c>
      <c r="F979" s="857" t="s">
        <v>1653</v>
      </c>
      <c r="G979" s="857" t="s">
        <v>18</v>
      </c>
      <c r="H979" s="857" t="s">
        <v>19</v>
      </c>
      <c r="I979" s="857" t="s">
        <v>257</v>
      </c>
      <c r="J979" s="859" t="s">
        <v>6569</v>
      </c>
      <c r="K979" s="856" t="s">
        <v>3971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6570</v>
      </c>
      <c r="C980" s="856" t="s">
        <v>3793</v>
      </c>
      <c r="D980" s="857" t="s">
        <v>6317</v>
      </c>
      <c r="E980" s="858">
        <v>15000.0</v>
      </c>
      <c r="F980" s="857" t="s">
        <v>4175</v>
      </c>
      <c r="G980" s="857" t="s">
        <v>18</v>
      </c>
      <c r="H980" s="857" t="s">
        <v>29</v>
      </c>
      <c r="I980" s="857" t="s">
        <v>696</v>
      </c>
      <c r="J980" s="859">
        <v>44462.0</v>
      </c>
      <c r="K980" s="856" t="s">
        <v>3797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6473</v>
      </c>
      <c r="C981" s="856" t="s">
        <v>3793</v>
      </c>
      <c r="D981" s="857" t="s">
        <v>6317</v>
      </c>
      <c r="E981" s="858">
        <v>27000.0</v>
      </c>
      <c r="F981" s="857" t="s">
        <v>3945</v>
      </c>
      <c r="G981" s="857" t="s">
        <v>18</v>
      </c>
      <c r="H981" s="857" t="s">
        <v>29</v>
      </c>
      <c r="I981" s="857" t="s">
        <v>3946</v>
      </c>
      <c r="J981" s="859">
        <v>44061.0</v>
      </c>
      <c r="K981" s="856" t="s">
        <v>3801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6354</v>
      </c>
      <c r="C982" s="856" t="s">
        <v>3793</v>
      </c>
      <c r="D982" s="857" t="s">
        <v>6317</v>
      </c>
      <c r="E982" s="858">
        <v>120000.0</v>
      </c>
      <c r="F982" s="857" t="s">
        <v>5372</v>
      </c>
      <c r="G982" s="857" t="s">
        <v>56</v>
      </c>
      <c r="H982" s="857" t="s">
        <v>29</v>
      </c>
      <c r="I982" s="857" t="s">
        <v>4060</v>
      </c>
      <c r="J982" s="859">
        <v>44134.0</v>
      </c>
      <c r="K982" s="856" t="s">
        <v>3797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6558</v>
      </c>
      <c r="C983" s="856" t="s">
        <v>3793</v>
      </c>
      <c r="D983" s="857" t="s">
        <v>6317</v>
      </c>
      <c r="E983" s="858">
        <v>10000.0</v>
      </c>
      <c r="F983" s="857" t="s">
        <v>6559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3809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6571</v>
      </c>
      <c r="C984" s="856" t="s">
        <v>3793</v>
      </c>
      <c r="D984" s="857" t="s">
        <v>6316</v>
      </c>
      <c r="E984" s="858">
        <v>82162.42</v>
      </c>
      <c r="F984" s="857" t="s">
        <v>4330</v>
      </c>
      <c r="G984" s="857" t="s">
        <v>18</v>
      </c>
      <c r="H984" s="857" t="s">
        <v>29</v>
      </c>
      <c r="I984" s="857" t="s">
        <v>4331</v>
      </c>
      <c r="J984" s="859">
        <v>44623.0</v>
      </c>
      <c r="K984" s="856" t="s">
        <v>3807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6572</v>
      </c>
      <c r="C985" s="856" t="s">
        <v>3793</v>
      </c>
      <c r="D985" s="857" t="s">
        <v>6316</v>
      </c>
      <c r="E985" s="858">
        <v>545597.31</v>
      </c>
      <c r="F985" s="857" t="s">
        <v>4969</v>
      </c>
      <c r="G985" s="857" t="s">
        <v>18</v>
      </c>
      <c r="H985" s="857" t="s">
        <v>29</v>
      </c>
      <c r="I985" s="857" t="s">
        <v>4331</v>
      </c>
      <c r="J985" s="859">
        <v>44434.0</v>
      </c>
      <c r="K985" s="856" t="s">
        <v>3807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6489</v>
      </c>
      <c r="C986" s="856" t="s">
        <v>3793</v>
      </c>
      <c r="D986" s="857" t="s">
        <v>6317</v>
      </c>
      <c r="E986" s="858">
        <v>100000.0</v>
      </c>
      <c r="F986" s="857" t="s">
        <v>3840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3809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6573</v>
      </c>
      <c r="C987" s="856" t="s">
        <v>3793</v>
      </c>
      <c r="D987" s="857" t="s">
        <v>6316</v>
      </c>
      <c r="E987" s="858">
        <v>674420.41</v>
      </c>
      <c r="F987" s="857" t="s">
        <v>6574</v>
      </c>
      <c r="G987" s="857" t="s">
        <v>18</v>
      </c>
      <c r="H987" s="857" t="s">
        <v>29</v>
      </c>
      <c r="I987" s="857" t="s">
        <v>4331</v>
      </c>
      <c r="J987" s="859">
        <v>44370.0</v>
      </c>
      <c r="K987" s="856" t="s">
        <v>3807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6575</v>
      </c>
      <c r="C988" s="856" t="s">
        <v>3793</v>
      </c>
      <c r="D988" s="857" t="s">
        <v>2534</v>
      </c>
      <c r="E988" s="858">
        <v>152231.41</v>
      </c>
      <c r="F988" s="857" t="s">
        <v>4310</v>
      </c>
      <c r="G988" s="857" t="s">
        <v>18</v>
      </c>
      <c r="H988" s="857" t="s">
        <v>19</v>
      </c>
      <c r="I988" s="857" t="s">
        <v>257</v>
      </c>
      <c r="J988" s="859">
        <v>44251.0</v>
      </c>
      <c r="K988" s="856" t="s">
        <v>3813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6490</v>
      </c>
      <c r="C989" s="856" t="s">
        <v>3793</v>
      </c>
      <c r="D989" s="857" t="s">
        <v>6317</v>
      </c>
      <c r="E989" s="858">
        <v>10000.0</v>
      </c>
      <c r="F989" s="857" t="s">
        <v>4478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3801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6576</v>
      </c>
      <c r="C990" s="856" t="s">
        <v>3793</v>
      </c>
      <c r="D990" s="857" t="s">
        <v>6317</v>
      </c>
      <c r="E990" s="858">
        <v>20000.0</v>
      </c>
      <c r="F990" s="857" t="s">
        <v>6577</v>
      </c>
      <c r="G990" s="857" t="s">
        <v>18</v>
      </c>
      <c r="H990" s="857" t="s">
        <v>29</v>
      </c>
      <c r="I990" s="857" t="s">
        <v>696</v>
      </c>
      <c r="J990" s="859">
        <v>44460.0</v>
      </c>
      <c r="K990" s="856" t="s">
        <v>3807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6578</v>
      </c>
      <c r="C991" s="856" t="s">
        <v>3793</v>
      </c>
      <c r="D991" s="857" t="s">
        <v>6317</v>
      </c>
      <c r="E991" s="858">
        <v>3000.0</v>
      </c>
      <c r="F991" s="857" t="s">
        <v>4708</v>
      </c>
      <c r="G991" s="857" t="s">
        <v>18</v>
      </c>
      <c r="H991" s="857" t="s">
        <v>29</v>
      </c>
      <c r="I991" s="857" t="s">
        <v>2780</v>
      </c>
      <c r="J991" s="859">
        <v>44393.0</v>
      </c>
      <c r="K991" s="856" t="s">
        <v>3797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6579</v>
      </c>
      <c r="C992" s="856" t="s">
        <v>3793</v>
      </c>
      <c r="D992" s="857" t="s">
        <v>6317</v>
      </c>
      <c r="E992" s="858">
        <v>5000.0</v>
      </c>
      <c r="F992" s="857" t="s">
        <v>184</v>
      </c>
      <c r="G992" s="857" t="s">
        <v>18</v>
      </c>
      <c r="H992" s="857" t="s">
        <v>29</v>
      </c>
      <c r="I992" s="857" t="s">
        <v>2907</v>
      </c>
      <c r="J992" s="859">
        <v>44335.0</v>
      </c>
      <c r="K992" s="856" t="s">
        <v>3842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6580</v>
      </c>
      <c r="C993" s="856" t="s">
        <v>3793</v>
      </c>
      <c r="D993" s="857" t="s">
        <v>6317</v>
      </c>
      <c r="E993" s="858">
        <v>18000.0</v>
      </c>
      <c r="F993" s="857" t="s">
        <v>4285</v>
      </c>
      <c r="G993" s="857" t="s">
        <v>18</v>
      </c>
      <c r="H993" s="857" t="s">
        <v>19</v>
      </c>
      <c r="I993" s="857" t="s">
        <v>4125</v>
      </c>
      <c r="J993" s="859">
        <v>44503.0</v>
      </c>
      <c r="K993" s="856" t="s">
        <v>3842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6581</v>
      </c>
      <c r="C994" s="856" t="s">
        <v>3793</v>
      </c>
      <c r="D994" s="857" t="s">
        <v>6316</v>
      </c>
      <c r="E994" s="858">
        <v>101231.24</v>
      </c>
      <c r="F994" s="857" t="s">
        <v>4223</v>
      </c>
      <c r="G994" s="857" t="s">
        <v>18</v>
      </c>
      <c r="H994" s="857" t="s">
        <v>19</v>
      </c>
      <c r="I994" s="857" t="s">
        <v>4125</v>
      </c>
      <c r="J994" s="859">
        <v>44462.0</v>
      </c>
      <c r="K994" s="856" t="s">
        <v>3801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3632</v>
      </c>
      <c r="C995" s="856" t="s">
        <v>3608</v>
      </c>
      <c r="D995" s="857" t="s">
        <v>6317</v>
      </c>
      <c r="E995" s="858">
        <v>8500.0</v>
      </c>
      <c r="F995" s="857" t="s">
        <v>3631</v>
      </c>
      <c r="G995" s="857" t="s">
        <v>18</v>
      </c>
      <c r="H995" s="857" t="s">
        <v>29</v>
      </c>
      <c r="I995" s="857" t="s">
        <v>6224</v>
      </c>
      <c r="J995" s="859">
        <v>44062.0</v>
      </c>
      <c r="K995" s="856" t="s">
        <v>3801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6500</v>
      </c>
      <c r="C996" s="856" t="s">
        <v>3793</v>
      </c>
      <c r="D996" s="857" t="s">
        <v>6317</v>
      </c>
      <c r="E996" s="858">
        <v>90000.0</v>
      </c>
      <c r="F996" s="857" t="s">
        <v>6501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3801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6582</v>
      </c>
      <c r="C997" s="856" t="s">
        <v>3793</v>
      </c>
      <c r="D997" s="857" t="s">
        <v>6316</v>
      </c>
      <c r="E997" s="858">
        <v>5000.0</v>
      </c>
      <c r="F997" s="857" t="s">
        <v>4889</v>
      </c>
      <c r="G997" s="857" t="s">
        <v>18</v>
      </c>
      <c r="H997" s="857" t="s">
        <v>19</v>
      </c>
      <c r="I997" s="857" t="s">
        <v>257</v>
      </c>
      <c r="J997" s="859">
        <v>44619.0</v>
      </c>
      <c r="K997" s="856" t="s">
        <v>3813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6583</v>
      </c>
      <c r="C998" s="861" t="s">
        <v>3793</v>
      </c>
      <c r="D998" s="845" t="s">
        <v>6317</v>
      </c>
      <c r="E998" s="862">
        <v>55000.0</v>
      </c>
      <c r="F998" s="845" t="s">
        <v>1857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4007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6584</v>
      </c>
      <c r="C999" s="861" t="s">
        <v>3793</v>
      </c>
      <c r="D999" s="845" t="s">
        <v>6317</v>
      </c>
      <c r="E999" s="862">
        <v>10000.0</v>
      </c>
      <c r="F999" s="845" t="s">
        <v>6585</v>
      </c>
      <c r="G999" s="847" t="s">
        <v>18</v>
      </c>
      <c r="H999" s="847" t="s">
        <v>19</v>
      </c>
      <c r="I999" s="847" t="s">
        <v>257</v>
      </c>
      <c r="J999" s="847">
        <v>44824.0</v>
      </c>
      <c r="K999" s="847" t="s">
        <v>3807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6339</v>
      </c>
      <c r="C1000" s="856" t="s">
        <v>3793</v>
      </c>
      <c r="D1000" s="857" t="s">
        <v>6317</v>
      </c>
      <c r="E1000" s="858">
        <v>25000.0</v>
      </c>
      <c r="F1000" s="857" t="s">
        <v>4361</v>
      </c>
      <c r="G1000" s="857" t="s">
        <v>56</v>
      </c>
      <c r="H1000" s="857" t="s">
        <v>29</v>
      </c>
      <c r="I1000" s="857" t="s">
        <v>3860</v>
      </c>
      <c r="J1000" s="859">
        <v>44263.0</v>
      </c>
      <c r="K1000" s="856" t="s">
        <v>3801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6586</v>
      </c>
      <c r="C1001" s="856" t="s">
        <v>3793</v>
      </c>
      <c r="D1001" s="857" t="s">
        <v>6316</v>
      </c>
      <c r="E1001" s="858">
        <v>120608.02</v>
      </c>
      <c r="F1001" s="857" t="s">
        <v>6587</v>
      </c>
      <c r="G1001" s="857" t="s">
        <v>18</v>
      </c>
      <c r="H1001" s="857" t="s">
        <v>29</v>
      </c>
      <c r="I1001" s="857" t="s">
        <v>4331</v>
      </c>
      <c r="J1001" s="859">
        <v>44623.0</v>
      </c>
      <c r="K1001" s="856" t="s">
        <v>3807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6588</v>
      </c>
      <c r="C1002" s="856" t="s">
        <v>3793</v>
      </c>
      <c r="D1002" s="857" t="s">
        <v>6316</v>
      </c>
      <c r="E1002" s="858">
        <v>181532.44</v>
      </c>
      <c r="F1002" s="857" t="s">
        <v>4780</v>
      </c>
      <c r="G1002" s="857" t="s">
        <v>18</v>
      </c>
      <c r="H1002" s="857" t="s">
        <v>19</v>
      </c>
      <c r="I1002" s="857" t="s">
        <v>4781</v>
      </c>
      <c r="J1002" s="859">
        <v>44376.0</v>
      </c>
      <c r="K1002" s="856" t="s">
        <v>3813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6526</v>
      </c>
      <c r="C1003" s="856" t="s">
        <v>3793</v>
      </c>
      <c r="D1003" s="857" t="s">
        <v>6317</v>
      </c>
      <c r="E1003" s="858">
        <v>200000.0</v>
      </c>
      <c r="F1003" s="857" t="s">
        <v>6527</v>
      </c>
      <c r="G1003" s="857" t="s">
        <v>18</v>
      </c>
      <c r="H1003" s="857" t="s">
        <v>19</v>
      </c>
      <c r="I1003" s="857" t="s">
        <v>6305</v>
      </c>
      <c r="J1003" s="859">
        <v>44454.0</v>
      </c>
      <c r="K1003" s="856" t="s">
        <v>3801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6589</v>
      </c>
      <c r="C1004" s="856" t="s">
        <v>3793</v>
      </c>
      <c r="D1004" s="857" t="s">
        <v>6317</v>
      </c>
      <c r="E1004" s="858">
        <v>25000.0</v>
      </c>
      <c r="F1004" s="857" t="s">
        <v>4919</v>
      </c>
      <c r="G1004" s="857" t="s">
        <v>18</v>
      </c>
      <c r="H1004" s="857" t="s">
        <v>29</v>
      </c>
      <c r="I1004" s="857" t="s">
        <v>167</v>
      </c>
      <c r="J1004" s="859">
        <v>44385.0</v>
      </c>
      <c r="K1004" s="856" t="s">
        <v>3842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6575</v>
      </c>
      <c r="C1005" s="856" t="s">
        <v>3793</v>
      </c>
      <c r="D1005" s="857" t="s">
        <v>6316</v>
      </c>
      <c r="E1005" s="858">
        <v>1473.07</v>
      </c>
      <c r="F1005" s="857" t="s">
        <v>4310</v>
      </c>
      <c r="G1005" s="857" t="s">
        <v>18</v>
      </c>
      <c r="H1005" s="857" t="s">
        <v>19</v>
      </c>
      <c r="I1005" s="857" t="s">
        <v>257</v>
      </c>
      <c r="J1005" s="859">
        <v>44251.0</v>
      </c>
      <c r="K1005" s="856" t="s">
        <v>3813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6533</v>
      </c>
      <c r="C1006" s="856" t="s">
        <v>2523</v>
      </c>
      <c r="D1006" s="857" t="s">
        <v>6316</v>
      </c>
      <c r="E1006" s="858">
        <v>74385.52</v>
      </c>
      <c r="F1006" s="857" t="s">
        <v>3180</v>
      </c>
      <c r="G1006" s="857" t="s">
        <v>18</v>
      </c>
      <c r="H1006" s="857" t="s">
        <v>175</v>
      </c>
      <c r="I1006" s="857" t="s">
        <v>2611</v>
      </c>
      <c r="J1006" s="859">
        <v>44568.0</v>
      </c>
      <c r="K1006" s="856" t="s">
        <v>3807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6590</v>
      </c>
      <c r="C1007" s="856" t="s">
        <v>3793</v>
      </c>
      <c r="D1007" s="857" t="s">
        <v>6317</v>
      </c>
      <c r="E1007" s="858">
        <v>7000.0</v>
      </c>
      <c r="F1007" s="857" t="s">
        <v>6591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3809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6592</v>
      </c>
      <c r="C1008" s="856" t="s">
        <v>3793</v>
      </c>
      <c r="D1008" s="857" t="s">
        <v>6316</v>
      </c>
      <c r="E1008" s="858">
        <v>157156.82</v>
      </c>
      <c r="F1008" s="857" t="s">
        <v>6593</v>
      </c>
      <c r="G1008" s="857" t="s">
        <v>18</v>
      </c>
      <c r="H1008" s="857" t="s">
        <v>29</v>
      </c>
      <c r="I1008" s="857" t="s">
        <v>828</v>
      </c>
      <c r="J1008" s="859">
        <v>44277.0</v>
      </c>
      <c r="K1008" s="856" t="s">
        <v>3809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2856</v>
      </c>
      <c r="C1009" s="856" t="s">
        <v>2523</v>
      </c>
      <c r="D1009" s="857" t="s">
        <v>6316</v>
      </c>
      <c r="E1009" s="858">
        <v>101893.24</v>
      </c>
      <c r="F1009" s="857" t="s">
        <v>2855</v>
      </c>
      <c r="G1009" s="857" t="s">
        <v>18</v>
      </c>
      <c r="H1009" s="857" t="s">
        <v>175</v>
      </c>
      <c r="I1009" s="857" t="s">
        <v>176</v>
      </c>
      <c r="J1009" s="859">
        <v>44365.0</v>
      </c>
      <c r="K1009" s="856" t="s">
        <v>3801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6459</v>
      </c>
      <c r="C1010" s="856" t="s">
        <v>3793</v>
      </c>
      <c r="D1010" s="857" t="s">
        <v>6317</v>
      </c>
      <c r="E1010" s="858">
        <v>5500.0</v>
      </c>
      <c r="F1010" s="857" t="s">
        <v>2133</v>
      </c>
      <c r="G1010" s="857" t="s">
        <v>18</v>
      </c>
      <c r="H1010" s="857" t="s">
        <v>29</v>
      </c>
      <c r="I1010" s="857" t="s">
        <v>2780</v>
      </c>
      <c r="J1010" s="859">
        <v>44293.0</v>
      </c>
      <c r="K1010" s="856" t="s">
        <v>3797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3153</v>
      </c>
      <c r="C1011" s="856" t="s">
        <v>2523</v>
      </c>
      <c r="D1011" s="857" t="s">
        <v>6316</v>
      </c>
      <c r="E1011" s="858">
        <v>111338.29</v>
      </c>
      <c r="F1011" s="857" t="s">
        <v>3152</v>
      </c>
      <c r="G1011" s="857" t="s">
        <v>18</v>
      </c>
      <c r="H1011" s="857" t="s">
        <v>175</v>
      </c>
      <c r="I1011" s="857" t="s">
        <v>197</v>
      </c>
      <c r="J1011" s="859">
        <v>44600.0</v>
      </c>
      <c r="K1011" s="856" t="s">
        <v>3809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6594</v>
      </c>
      <c r="C1012" s="856" t="s">
        <v>3793</v>
      </c>
      <c r="D1012" s="857" t="s">
        <v>6316</v>
      </c>
      <c r="E1012" s="858" t="s">
        <v>6595</v>
      </c>
      <c r="F1012" s="857" t="s">
        <v>4437</v>
      </c>
      <c r="G1012" s="857" t="s">
        <v>56</v>
      </c>
      <c r="H1012" s="857" t="s">
        <v>29</v>
      </c>
      <c r="I1012" s="857" t="s">
        <v>4438</v>
      </c>
      <c r="J1012" s="859">
        <v>44211.0</v>
      </c>
      <c r="K1012" s="856" t="s">
        <v>3813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6482</v>
      </c>
      <c r="C1013" s="856" t="s">
        <v>3793</v>
      </c>
      <c r="D1013" s="857" t="s">
        <v>6317</v>
      </c>
      <c r="E1013" s="858">
        <v>30000.0</v>
      </c>
      <c r="F1013" s="857" t="s">
        <v>1536</v>
      </c>
      <c r="G1013" s="857" t="s">
        <v>18</v>
      </c>
      <c r="H1013" s="857" t="s">
        <v>29</v>
      </c>
      <c r="I1013" s="857" t="s">
        <v>5020</v>
      </c>
      <c r="J1013" s="859">
        <v>44594.0</v>
      </c>
      <c r="K1013" s="856" t="s">
        <v>3807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6526</v>
      </c>
      <c r="C1014" s="785" t="s">
        <v>3793</v>
      </c>
      <c r="D1014" s="760" t="s">
        <v>6317</v>
      </c>
      <c r="E1014" s="786">
        <v>125000.0</v>
      </c>
      <c r="F1014" s="760" t="s">
        <v>6527</v>
      </c>
      <c r="G1014" s="770" t="s">
        <v>18</v>
      </c>
      <c r="H1014" s="770" t="s">
        <v>19</v>
      </c>
      <c r="I1014" s="770" t="s">
        <v>6305</v>
      </c>
      <c r="J1014" s="770">
        <v>44454.0</v>
      </c>
      <c r="K1014" s="770" t="s">
        <v>3801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6596</v>
      </c>
      <c r="C1015" s="785" t="s">
        <v>3793</v>
      </c>
      <c r="D1015" s="760" t="s">
        <v>6316</v>
      </c>
      <c r="E1015" s="786">
        <v>444418.17</v>
      </c>
      <c r="F1015" s="760" t="s">
        <v>5108</v>
      </c>
      <c r="G1015" s="770" t="s">
        <v>18</v>
      </c>
      <c r="H1015" s="770" t="s">
        <v>19</v>
      </c>
      <c r="I1015" s="770" t="s">
        <v>4125</v>
      </c>
      <c r="J1015" s="770">
        <v>44421.0</v>
      </c>
      <c r="K1015" s="770" t="s">
        <v>3807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6523</v>
      </c>
      <c r="C1016" s="801" t="s">
        <v>3793</v>
      </c>
      <c r="D1016" s="802" t="s">
        <v>6317</v>
      </c>
      <c r="E1016" s="803">
        <v>10000.0</v>
      </c>
      <c r="F1016" s="802" t="s">
        <v>6597</v>
      </c>
      <c r="G1016" s="802" t="s">
        <v>18</v>
      </c>
      <c r="H1016" s="802" t="s">
        <v>19</v>
      </c>
      <c r="I1016" s="802" t="s">
        <v>83</v>
      </c>
      <c r="J1016" s="804">
        <v>44645.0</v>
      </c>
      <c r="K1016" s="801" t="s">
        <v>3807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6598</v>
      </c>
      <c r="C1017" s="801" t="s">
        <v>3793</v>
      </c>
      <c r="D1017" s="802" t="s">
        <v>6316</v>
      </c>
      <c r="E1017" s="803">
        <v>608381.09</v>
      </c>
      <c r="F1017" s="802" t="s">
        <v>4808</v>
      </c>
      <c r="G1017" s="802" t="s">
        <v>18</v>
      </c>
      <c r="H1017" s="802" t="s">
        <v>29</v>
      </c>
      <c r="I1017" s="802" t="s">
        <v>3683</v>
      </c>
      <c r="J1017" s="804">
        <v>44341.0</v>
      </c>
      <c r="K1017" s="801" t="s">
        <v>4809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6557</v>
      </c>
      <c r="C1018" s="801" t="s">
        <v>3793</v>
      </c>
      <c r="D1018" s="802" t="s">
        <v>6317</v>
      </c>
      <c r="E1018" s="803">
        <v>5000.0</v>
      </c>
      <c r="F1018" s="802" t="s">
        <v>1281</v>
      </c>
      <c r="G1018" s="802" t="s">
        <v>56</v>
      </c>
      <c r="H1018" s="802" t="s">
        <v>29</v>
      </c>
      <c r="I1018" s="802" t="s">
        <v>3636</v>
      </c>
      <c r="J1018" s="804">
        <v>44138.0</v>
      </c>
      <c r="K1018" s="801" t="s">
        <v>3809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6523</v>
      </c>
      <c r="C1019" s="801" t="s">
        <v>3793</v>
      </c>
      <c r="D1019" s="802" t="s">
        <v>6317</v>
      </c>
      <c r="E1019" s="803">
        <v>5000.0</v>
      </c>
      <c r="F1019" s="802" t="s">
        <v>6597</v>
      </c>
      <c r="G1019" s="802" t="s">
        <v>18</v>
      </c>
      <c r="H1019" s="802" t="s">
        <v>19</v>
      </c>
      <c r="I1019" s="802" t="s">
        <v>83</v>
      </c>
      <c r="J1019" s="804">
        <v>44645.0</v>
      </c>
      <c r="K1019" s="801" t="s">
        <v>3807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6473</v>
      </c>
      <c r="C1020" s="801" t="s">
        <v>3793</v>
      </c>
      <c r="D1020" s="802" t="s">
        <v>6317</v>
      </c>
      <c r="E1020" s="803">
        <v>25000.0</v>
      </c>
      <c r="F1020" s="802" t="s">
        <v>3945</v>
      </c>
      <c r="G1020" s="802" t="s">
        <v>18</v>
      </c>
      <c r="H1020" s="802" t="s">
        <v>29</v>
      </c>
      <c r="I1020" s="802" t="s">
        <v>3946</v>
      </c>
      <c r="J1020" s="804">
        <v>44061.0</v>
      </c>
      <c r="K1020" s="801" t="s">
        <v>3801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6599</v>
      </c>
      <c r="C1021" s="785" t="s">
        <v>3793</v>
      </c>
      <c r="D1021" s="760" t="s">
        <v>6316</v>
      </c>
      <c r="E1021" s="786">
        <v>835364.29</v>
      </c>
      <c r="F1021" s="760" t="s">
        <v>4103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3801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6600</v>
      </c>
      <c r="C1022" s="785" t="s">
        <v>3793</v>
      </c>
      <c r="D1022" s="760" t="s">
        <v>6316</v>
      </c>
      <c r="E1022" s="786">
        <v>1652454.72</v>
      </c>
      <c r="F1022" s="760" t="s">
        <v>4103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3801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6601</v>
      </c>
      <c r="C1023" s="785" t="s">
        <v>3793</v>
      </c>
      <c r="D1023" s="760" t="s">
        <v>6317</v>
      </c>
      <c r="E1023" s="786">
        <v>10000.0</v>
      </c>
      <c r="F1023" s="760" t="s">
        <v>4684</v>
      </c>
      <c r="G1023" s="770" t="s">
        <v>18</v>
      </c>
      <c r="H1023" s="770" t="s">
        <v>19</v>
      </c>
      <c r="I1023" s="770" t="s">
        <v>6602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6603</v>
      </c>
      <c r="C1024" s="785" t="s">
        <v>3793</v>
      </c>
      <c r="D1024" s="760" t="s">
        <v>6316</v>
      </c>
      <c r="E1024" s="786">
        <v>352012.79</v>
      </c>
      <c r="F1024" s="760" t="s">
        <v>4107</v>
      </c>
      <c r="G1024" s="770" t="s">
        <v>56</v>
      </c>
      <c r="H1024" s="770" t="s">
        <v>29</v>
      </c>
      <c r="I1024" s="770" t="s">
        <v>4057</v>
      </c>
      <c r="J1024" s="770">
        <v>44186.0</v>
      </c>
      <c r="K1024" s="770" t="s">
        <v>3809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6604</v>
      </c>
      <c r="C1025" s="785" t="s">
        <v>3793</v>
      </c>
      <c r="D1025" s="760" t="s">
        <v>6316</v>
      </c>
      <c r="E1025" s="786">
        <v>130273.59</v>
      </c>
      <c r="F1025" s="760" t="s">
        <v>4277</v>
      </c>
      <c r="G1025" s="770" t="s">
        <v>56</v>
      </c>
      <c r="H1025" s="770" t="s">
        <v>29</v>
      </c>
      <c r="I1025" s="770" t="s">
        <v>3636</v>
      </c>
      <c r="J1025" s="770">
        <v>44211.0</v>
      </c>
      <c r="K1025" s="770" t="s">
        <v>3801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6605</v>
      </c>
      <c r="C1026" s="785" t="s">
        <v>3793</v>
      </c>
      <c r="D1026" s="760" t="s">
        <v>6317</v>
      </c>
      <c r="E1026" s="786">
        <v>10000.0</v>
      </c>
      <c r="F1026" s="760" t="s">
        <v>4074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3809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6364</v>
      </c>
      <c r="C1027" s="785" t="s">
        <v>3793</v>
      </c>
      <c r="D1027" s="760" t="s">
        <v>6316</v>
      </c>
      <c r="E1027" s="786">
        <v>41167.95</v>
      </c>
      <c r="F1027" s="760" t="s">
        <v>4021</v>
      </c>
      <c r="G1027" s="770" t="s">
        <v>56</v>
      </c>
      <c r="H1027" s="770" t="s">
        <v>29</v>
      </c>
      <c r="I1027" s="770" t="s">
        <v>3636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6605</v>
      </c>
      <c r="C1028" s="785" t="s">
        <v>3793</v>
      </c>
      <c r="D1028" s="760" t="s">
        <v>6317</v>
      </c>
      <c r="E1028" s="786">
        <v>10000.0</v>
      </c>
      <c r="F1028" s="760" t="s">
        <v>4074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3809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6606</v>
      </c>
      <c r="C1029" s="785" t="s">
        <v>3793</v>
      </c>
      <c r="D1029" s="760" t="s">
        <v>6317</v>
      </c>
      <c r="E1029" s="786">
        <v>4000.0</v>
      </c>
      <c r="F1029" s="760" t="s">
        <v>4040</v>
      </c>
      <c r="G1029" s="770" t="s">
        <v>18</v>
      </c>
      <c r="H1029" s="770" t="s">
        <v>19</v>
      </c>
      <c r="I1029" s="770" t="s">
        <v>257</v>
      </c>
      <c r="J1029" s="770">
        <v>44497.0</v>
      </c>
      <c r="K1029" s="770" t="s">
        <v>3809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6607</v>
      </c>
      <c r="C1030" s="785" t="s">
        <v>3793</v>
      </c>
      <c r="D1030" s="760" t="s">
        <v>6316</v>
      </c>
      <c r="E1030" s="786">
        <v>160322.21</v>
      </c>
      <c r="F1030" s="760" t="s">
        <v>4762</v>
      </c>
      <c r="G1030" s="770" t="s">
        <v>18</v>
      </c>
      <c r="H1030" s="770" t="s">
        <v>19</v>
      </c>
      <c r="I1030" s="770" t="s">
        <v>4125</v>
      </c>
      <c r="J1030" s="770">
        <v>44487.0</v>
      </c>
      <c r="K1030" s="770" t="s">
        <v>3801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6608</v>
      </c>
      <c r="C1031" s="785" t="s">
        <v>3793</v>
      </c>
      <c r="D1031" s="760" t="s">
        <v>6317</v>
      </c>
      <c r="E1031" s="786">
        <v>96000.0</v>
      </c>
      <c r="F1031" s="760" t="s">
        <v>4840</v>
      </c>
      <c r="G1031" s="770" t="s">
        <v>18</v>
      </c>
      <c r="H1031" s="770" t="s">
        <v>19</v>
      </c>
      <c r="I1031" s="770" t="s">
        <v>214</v>
      </c>
      <c r="J1031" s="770">
        <v>44698.0</v>
      </c>
      <c r="K1031" s="770" t="s">
        <v>3813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6609</v>
      </c>
      <c r="C1032" s="785" t="s">
        <v>3793</v>
      </c>
      <c r="D1032" s="760" t="s">
        <v>6316</v>
      </c>
      <c r="E1032" s="786">
        <v>217697.33</v>
      </c>
      <c r="F1032" s="760" t="s">
        <v>5318</v>
      </c>
      <c r="G1032" s="770" t="s">
        <v>18</v>
      </c>
      <c r="H1032" s="770" t="s">
        <v>19</v>
      </c>
      <c r="I1032" s="770" t="s">
        <v>4125</v>
      </c>
      <c r="J1032" s="770">
        <v>44426.0</v>
      </c>
      <c r="K1032" s="770" t="s">
        <v>3809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2658</v>
      </c>
      <c r="C1033" s="785" t="s">
        <v>2523</v>
      </c>
      <c r="D1033" s="760" t="s">
        <v>6316</v>
      </c>
      <c r="E1033" s="786">
        <v>865757.17</v>
      </c>
      <c r="F1033" s="760" t="s">
        <v>2657</v>
      </c>
      <c r="G1033" s="770" t="s">
        <v>18</v>
      </c>
      <c r="H1033" s="770" t="s">
        <v>175</v>
      </c>
      <c r="I1033" s="770" t="s">
        <v>2611</v>
      </c>
      <c r="J1033" s="770">
        <v>44263.0</v>
      </c>
      <c r="K1033" s="770" t="s">
        <v>3807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6610</v>
      </c>
      <c r="C1034" s="785" t="s">
        <v>3793</v>
      </c>
      <c r="D1034" s="760" t="s">
        <v>6316</v>
      </c>
      <c r="E1034" s="786">
        <v>662610.46</v>
      </c>
      <c r="F1034" s="760" t="s">
        <v>4861</v>
      </c>
      <c r="G1034" s="770" t="s">
        <v>18</v>
      </c>
      <c r="H1034" s="770" t="s">
        <v>19</v>
      </c>
      <c r="I1034" s="770" t="s">
        <v>4125</v>
      </c>
      <c r="J1034" s="770">
        <v>44517.0</v>
      </c>
      <c r="K1034" s="760" t="s">
        <v>3842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6611</v>
      </c>
      <c r="C1035" s="785" t="s">
        <v>3793</v>
      </c>
      <c r="D1035" s="760" t="s">
        <v>6317</v>
      </c>
      <c r="E1035" s="786">
        <v>17000.0</v>
      </c>
      <c r="F1035" s="760" t="s">
        <v>5280</v>
      </c>
      <c r="G1035" s="770" t="s">
        <v>56</v>
      </c>
      <c r="H1035" s="770" t="s">
        <v>29</v>
      </c>
      <c r="I1035" s="770" t="s">
        <v>4060</v>
      </c>
      <c r="J1035" s="770">
        <v>44147.0</v>
      </c>
      <c r="K1035" s="770" t="s">
        <v>3813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6557</v>
      </c>
      <c r="C1036" s="785" t="s">
        <v>3793</v>
      </c>
      <c r="D1036" s="760" t="s">
        <v>6317</v>
      </c>
      <c r="E1036" s="786">
        <v>20000.0</v>
      </c>
      <c r="F1036" s="760" t="s">
        <v>1281</v>
      </c>
      <c r="G1036" s="770" t="s">
        <v>56</v>
      </c>
      <c r="H1036" s="770" t="s">
        <v>29</v>
      </c>
      <c r="I1036" s="770" t="s">
        <v>3636</v>
      </c>
      <c r="J1036" s="770">
        <v>44138.0</v>
      </c>
      <c r="K1036" s="770" t="s">
        <v>3809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6473</v>
      </c>
      <c r="C1037" s="785" t="s">
        <v>3793</v>
      </c>
      <c r="D1037" s="760" t="s">
        <v>6317</v>
      </c>
      <c r="E1037" s="786">
        <v>25000.0</v>
      </c>
      <c r="F1037" s="760" t="s">
        <v>3945</v>
      </c>
      <c r="G1037" s="770" t="s">
        <v>18</v>
      </c>
      <c r="H1037" s="770" t="s">
        <v>29</v>
      </c>
      <c r="I1037" s="770" t="s">
        <v>3946</v>
      </c>
      <c r="J1037" s="770">
        <v>44061.0</v>
      </c>
      <c r="K1037" s="770" t="s">
        <v>3801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6612</v>
      </c>
      <c r="C1038" s="785" t="s">
        <v>3793</v>
      </c>
      <c r="D1038" s="760" t="s">
        <v>6316</v>
      </c>
      <c r="E1038" s="786">
        <v>384533.87</v>
      </c>
      <c r="F1038" s="760" t="s">
        <v>5262</v>
      </c>
      <c r="G1038" s="770" t="s">
        <v>18</v>
      </c>
      <c r="H1038" s="770" t="s">
        <v>19</v>
      </c>
      <c r="I1038" s="770" t="s">
        <v>4125</v>
      </c>
      <c r="J1038" s="770">
        <v>44421.0</v>
      </c>
      <c r="K1038" s="770" t="s">
        <v>3809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6482</v>
      </c>
      <c r="C1039" s="785" t="s">
        <v>3793</v>
      </c>
      <c r="D1039" s="760" t="s">
        <v>6317</v>
      </c>
      <c r="E1039" s="786">
        <v>30000.0</v>
      </c>
      <c r="F1039" s="760" t="s">
        <v>1536</v>
      </c>
      <c r="G1039" s="770" t="s">
        <v>18</v>
      </c>
      <c r="H1039" s="770" t="s">
        <v>29</v>
      </c>
      <c r="I1039" s="770" t="s">
        <v>6309</v>
      </c>
      <c r="J1039" s="770">
        <v>44594.0</v>
      </c>
      <c r="K1039" s="770" t="s">
        <v>3807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6613</v>
      </c>
      <c r="C1040" s="785" t="s">
        <v>3793</v>
      </c>
      <c r="D1040" s="760" t="s">
        <v>2534</v>
      </c>
      <c r="E1040" s="786">
        <v>190943.67</v>
      </c>
      <c r="F1040" s="760" t="s">
        <v>6614</v>
      </c>
      <c r="G1040" s="770" t="s">
        <v>2526</v>
      </c>
      <c r="H1040" s="770" t="s">
        <v>29</v>
      </c>
      <c r="I1040" s="770" t="s">
        <v>2526</v>
      </c>
      <c r="J1040" s="770">
        <v>44361.0</v>
      </c>
      <c r="K1040" s="770" t="s">
        <v>3809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6615</v>
      </c>
      <c r="C1041" s="785" t="s">
        <v>3793</v>
      </c>
      <c r="D1041" s="760" t="s">
        <v>6316</v>
      </c>
      <c r="E1041" s="786">
        <v>32923.57</v>
      </c>
      <c r="F1041" s="760" t="s">
        <v>5001</v>
      </c>
      <c r="G1041" s="770" t="s">
        <v>18</v>
      </c>
      <c r="H1041" s="770" t="s">
        <v>19</v>
      </c>
      <c r="I1041" s="770" t="s">
        <v>5002</v>
      </c>
      <c r="J1041" s="770">
        <v>44623.0</v>
      </c>
      <c r="K1041" s="760" t="s">
        <v>6616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6605</v>
      </c>
      <c r="C1042" s="785" t="s">
        <v>3793</v>
      </c>
      <c r="D1042" s="760" t="s">
        <v>6317</v>
      </c>
      <c r="E1042" s="786">
        <v>10000.0</v>
      </c>
      <c r="F1042" s="760" t="s">
        <v>4074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3809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6617</v>
      </c>
      <c r="C1043" s="785" t="s">
        <v>3793</v>
      </c>
      <c r="D1043" s="760" t="s">
        <v>6317</v>
      </c>
      <c r="E1043" s="786">
        <v>96196.0</v>
      </c>
      <c r="F1043" s="760" t="s">
        <v>4499</v>
      </c>
      <c r="G1043" s="770" t="s">
        <v>18</v>
      </c>
      <c r="H1043" s="770" t="s">
        <v>29</v>
      </c>
      <c r="I1043" s="770" t="s">
        <v>4119</v>
      </c>
      <c r="J1043" s="770">
        <v>44218.0</v>
      </c>
      <c r="K1043" s="770" t="s">
        <v>3797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3793</v>
      </c>
      <c r="D1044" s="760" t="s">
        <v>6317</v>
      </c>
      <c r="E1044" s="786">
        <v>21000.0</v>
      </c>
      <c r="F1044" s="760" t="s">
        <v>4919</v>
      </c>
      <c r="G1044" s="770" t="s">
        <v>18</v>
      </c>
      <c r="H1044" s="770" t="s">
        <v>29</v>
      </c>
      <c r="I1044" s="770" t="s">
        <v>167</v>
      </c>
      <c r="J1044" s="770">
        <v>44385.0</v>
      </c>
      <c r="K1044" s="770" t="s">
        <v>3842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6618</v>
      </c>
      <c r="C1045" s="785" t="s">
        <v>3793</v>
      </c>
      <c r="D1045" s="760" t="s">
        <v>6316</v>
      </c>
      <c r="E1045" s="786" t="s">
        <v>2577</v>
      </c>
      <c r="F1045" s="760" t="s">
        <v>6619</v>
      </c>
      <c r="G1045" s="770" t="s">
        <v>18</v>
      </c>
      <c r="H1045" s="770" t="s">
        <v>175</v>
      </c>
      <c r="I1045" s="770" t="s">
        <v>197</v>
      </c>
      <c r="J1045" s="770">
        <v>44824.0</v>
      </c>
      <c r="K1045" s="770" t="s">
        <v>3813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6620</v>
      </c>
      <c r="C1046" s="785" t="s">
        <v>3793</v>
      </c>
      <c r="D1046" s="760" t="s">
        <v>6317</v>
      </c>
      <c r="E1046" s="786">
        <v>60000.0</v>
      </c>
      <c r="F1046" s="760" t="s">
        <v>3838</v>
      </c>
      <c r="G1046" s="770" t="s">
        <v>18</v>
      </c>
      <c r="H1046" s="770" t="s">
        <v>29</v>
      </c>
      <c r="I1046" s="770" t="s">
        <v>167</v>
      </c>
      <c r="J1046" s="770">
        <v>44652.0</v>
      </c>
      <c r="K1046" s="770" t="s">
        <v>3807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6601</v>
      </c>
      <c r="C1047" s="785" t="s">
        <v>3793</v>
      </c>
      <c r="D1047" s="760" t="s">
        <v>6317</v>
      </c>
      <c r="E1047" s="786">
        <v>18000.0</v>
      </c>
      <c r="F1047" s="760" t="s">
        <v>4684</v>
      </c>
      <c r="G1047" s="770" t="s">
        <v>18</v>
      </c>
      <c r="H1047" s="770" t="s">
        <v>19</v>
      </c>
      <c r="I1047" s="770" t="s">
        <v>6602</v>
      </c>
      <c r="J1047" s="770">
        <v>44776.0</v>
      </c>
      <c r="K1047" s="770" t="s">
        <v>3813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6621</v>
      </c>
      <c r="C1048" s="785" t="s">
        <v>3793</v>
      </c>
      <c r="D1048" s="760" t="s">
        <v>6316</v>
      </c>
      <c r="E1048" s="786">
        <v>156696.82</v>
      </c>
      <c r="F1048" s="760" t="s">
        <v>6622</v>
      </c>
      <c r="G1048" s="770" t="s">
        <v>18</v>
      </c>
      <c r="H1048" s="770" t="s">
        <v>19</v>
      </c>
      <c r="I1048" s="770" t="s">
        <v>4125</v>
      </c>
      <c r="J1048" s="770">
        <v>44461.0</v>
      </c>
      <c r="K1048" s="770" t="s">
        <v>3807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6623</v>
      </c>
      <c r="C1049" s="785" t="s">
        <v>3793</v>
      </c>
      <c r="D1049" s="760" t="s">
        <v>6317</v>
      </c>
      <c r="E1049" s="786">
        <v>4800.0</v>
      </c>
      <c r="F1049" s="760" t="s">
        <v>547</v>
      </c>
      <c r="G1049" s="770" t="s">
        <v>18</v>
      </c>
      <c r="H1049" s="770" t="s">
        <v>29</v>
      </c>
      <c r="I1049" s="770" t="s">
        <v>142</v>
      </c>
      <c r="J1049" s="770">
        <v>44819.0</v>
      </c>
      <c r="K1049" s="770" t="s">
        <v>3809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6623</v>
      </c>
      <c r="C1050" s="785" t="s">
        <v>3793</v>
      </c>
      <c r="D1050" s="760" t="s">
        <v>6317</v>
      </c>
      <c r="E1050" s="786">
        <v>7477.76</v>
      </c>
      <c r="F1050" s="760" t="s">
        <v>547</v>
      </c>
      <c r="G1050" s="770" t="s">
        <v>18</v>
      </c>
      <c r="H1050" s="770" t="s">
        <v>29</v>
      </c>
      <c r="I1050" s="770" t="s">
        <v>142</v>
      </c>
      <c r="J1050" s="770">
        <v>44819.0</v>
      </c>
      <c r="K1050" s="770" t="s">
        <v>3809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6624</v>
      </c>
      <c r="C1051" s="785" t="s">
        <v>3793</v>
      </c>
      <c r="D1051" s="760" t="s">
        <v>6317</v>
      </c>
      <c r="E1051" s="786">
        <v>199998.0</v>
      </c>
      <c r="F1051" s="760" t="s">
        <v>4533</v>
      </c>
      <c r="G1051" s="770" t="s">
        <v>18</v>
      </c>
      <c r="H1051" s="770" t="s">
        <v>19</v>
      </c>
      <c r="I1051" s="770" t="s">
        <v>257</v>
      </c>
      <c r="J1051" s="770">
        <v>44739.0</v>
      </c>
      <c r="K1051" s="770" t="s">
        <v>3807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6625</v>
      </c>
      <c r="C1052" s="785" t="s">
        <v>3793</v>
      </c>
      <c r="D1052" s="760" t="s">
        <v>6316</v>
      </c>
      <c r="E1052" s="786">
        <v>104271.35</v>
      </c>
      <c r="F1052" s="760" t="s">
        <v>3907</v>
      </c>
      <c r="G1052" s="770" t="s">
        <v>18</v>
      </c>
      <c r="H1052" s="770" t="s">
        <v>19</v>
      </c>
      <c r="I1052" s="770" t="s">
        <v>257</v>
      </c>
      <c r="J1052" s="770">
        <v>44460.0</v>
      </c>
      <c r="K1052" s="770" t="s">
        <v>3908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6608</v>
      </c>
      <c r="C1053" s="785" t="s">
        <v>3793</v>
      </c>
      <c r="D1053" s="760" t="s">
        <v>6317</v>
      </c>
      <c r="E1053" s="786">
        <v>400000.0</v>
      </c>
      <c r="F1053" s="760" t="s">
        <v>1683</v>
      </c>
      <c r="G1053" s="770" t="s">
        <v>18</v>
      </c>
      <c r="H1053" s="770" t="s">
        <v>19</v>
      </c>
      <c r="I1053" s="770" t="s">
        <v>214</v>
      </c>
      <c r="J1053" s="770">
        <v>44698.0</v>
      </c>
      <c r="K1053" s="770" t="s">
        <v>3813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6339</v>
      </c>
      <c r="C1054" s="785" t="s">
        <v>3793</v>
      </c>
      <c r="D1054" s="760" t="s">
        <v>6317</v>
      </c>
      <c r="E1054" s="786">
        <v>10000.0</v>
      </c>
      <c r="F1054" s="760" t="s">
        <v>4361</v>
      </c>
      <c r="G1054" s="770" t="s">
        <v>56</v>
      </c>
      <c r="H1054" s="770" t="s">
        <v>29</v>
      </c>
      <c r="I1054" s="770" t="s">
        <v>3860</v>
      </c>
      <c r="J1054" s="770">
        <v>44263.0</v>
      </c>
      <c r="K1054" s="770" t="s">
        <v>3801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6482</v>
      </c>
      <c r="C1055" s="785" t="s">
        <v>3793</v>
      </c>
      <c r="D1055" s="760" t="s">
        <v>6317</v>
      </c>
      <c r="E1055" s="786">
        <v>30000.0</v>
      </c>
      <c r="F1055" s="760" t="s">
        <v>1536</v>
      </c>
      <c r="G1055" s="770" t="s">
        <v>18</v>
      </c>
      <c r="H1055" s="770" t="s">
        <v>29</v>
      </c>
      <c r="I1055" s="770" t="s">
        <v>6309</v>
      </c>
      <c r="J1055" s="770">
        <v>44594.0</v>
      </c>
      <c r="K1055" s="770" t="s">
        <v>3807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6626</v>
      </c>
      <c r="C1056" s="785" t="s">
        <v>3793</v>
      </c>
      <c r="D1056" s="760" t="s">
        <v>6317</v>
      </c>
      <c r="E1056" s="786">
        <v>10000.0</v>
      </c>
      <c r="F1056" s="760" t="s">
        <v>3921</v>
      </c>
      <c r="G1056" s="770" t="s">
        <v>56</v>
      </c>
      <c r="H1056" s="770" t="s">
        <v>29</v>
      </c>
      <c r="I1056" s="770" t="s">
        <v>3636</v>
      </c>
      <c r="J1056" s="770">
        <v>44217.0</v>
      </c>
      <c r="K1056" s="770" t="s">
        <v>3801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6627</v>
      </c>
      <c r="C1057" s="785" t="s">
        <v>3793</v>
      </c>
      <c r="D1057" s="760" t="s">
        <v>6317</v>
      </c>
      <c r="E1057" s="786">
        <v>2000.0</v>
      </c>
      <c r="F1057" s="760" t="s">
        <v>683</v>
      </c>
      <c r="G1057" s="770" t="s">
        <v>56</v>
      </c>
      <c r="H1057" s="770" t="s">
        <v>29</v>
      </c>
      <c r="I1057" s="770" t="s">
        <v>6262</v>
      </c>
      <c r="J1057" s="770">
        <v>44421.0</v>
      </c>
      <c r="K1057" s="770" t="s">
        <v>3801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6608</v>
      </c>
      <c r="C1058" s="785" t="s">
        <v>3793</v>
      </c>
      <c r="D1058" s="760" t="s">
        <v>6317</v>
      </c>
      <c r="E1058" s="786">
        <v>122000.0</v>
      </c>
      <c r="F1058" s="760" t="s">
        <v>4840</v>
      </c>
      <c r="G1058" s="770" t="s">
        <v>18</v>
      </c>
      <c r="H1058" s="770" t="s">
        <v>19</v>
      </c>
      <c r="I1058" s="770" t="s">
        <v>214</v>
      </c>
      <c r="J1058" s="770">
        <v>44698.0</v>
      </c>
      <c r="K1058" s="770" t="s">
        <v>3813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6608</v>
      </c>
      <c r="C1059" s="785" t="s">
        <v>3793</v>
      </c>
      <c r="D1059" s="760" t="s">
        <v>6317</v>
      </c>
      <c r="E1059" s="786">
        <v>13000.0</v>
      </c>
      <c r="F1059" s="760" t="s">
        <v>4840</v>
      </c>
      <c r="G1059" s="770" t="s">
        <v>18</v>
      </c>
      <c r="H1059" s="770" t="s">
        <v>19</v>
      </c>
      <c r="I1059" s="770" t="s">
        <v>214</v>
      </c>
      <c r="J1059" s="770">
        <v>44698.0</v>
      </c>
      <c r="K1059" s="770" t="s">
        <v>3813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6473</v>
      </c>
      <c r="C1060" s="785" t="s">
        <v>3793</v>
      </c>
      <c r="D1060" s="760" t="s">
        <v>6317</v>
      </c>
      <c r="E1060" s="786">
        <v>25000.0</v>
      </c>
      <c r="F1060" s="760" t="s">
        <v>3945</v>
      </c>
      <c r="G1060" s="770" t="s">
        <v>18</v>
      </c>
      <c r="H1060" s="770" t="s">
        <v>29</v>
      </c>
      <c r="I1060" s="770" t="s">
        <v>3946</v>
      </c>
      <c r="J1060" s="770">
        <v>44061.0</v>
      </c>
      <c r="K1060" s="770" t="s">
        <v>3801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6514</v>
      </c>
      <c r="C1061" s="725" t="s">
        <v>3793</v>
      </c>
      <c r="D1061" s="760" t="s">
        <v>6317</v>
      </c>
      <c r="E1061" s="772">
        <v>50000.0</v>
      </c>
      <c r="F1061" s="725" t="s">
        <v>1798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3801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6489</v>
      </c>
      <c r="C1062" s="801" t="s">
        <v>3793</v>
      </c>
      <c r="D1062" s="802" t="s">
        <v>6317</v>
      </c>
      <c r="E1062" s="803">
        <v>18000.0</v>
      </c>
      <c r="F1062" s="802" t="s">
        <v>3840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3809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6628</v>
      </c>
      <c r="C1063" s="801" t="s">
        <v>3793</v>
      </c>
      <c r="D1063" s="802" t="s">
        <v>6317</v>
      </c>
      <c r="E1063" s="803">
        <v>50000.0</v>
      </c>
      <c r="F1063" s="802" t="s">
        <v>6629</v>
      </c>
      <c r="G1063" s="802" t="s">
        <v>18</v>
      </c>
      <c r="H1063" s="802" t="s">
        <v>29</v>
      </c>
      <c r="I1063" s="802" t="s">
        <v>696</v>
      </c>
      <c r="J1063" s="804">
        <v>44831.0</v>
      </c>
      <c r="K1063" s="770" t="s">
        <v>3797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6630</v>
      </c>
      <c r="C1064" s="760" t="s">
        <v>3793</v>
      </c>
      <c r="D1064" s="760" t="s">
        <v>6317</v>
      </c>
      <c r="E1064" s="803">
        <v>10000.0</v>
      </c>
      <c r="F1064" s="802" t="s">
        <v>1379</v>
      </c>
      <c r="G1064" s="760" t="s">
        <v>18</v>
      </c>
      <c r="H1064" s="760" t="s">
        <v>19</v>
      </c>
      <c r="I1064" s="760" t="s">
        <v>6602</v>
      </c>
      <c r="J1064" s="770">
        <v>44733.0</v>
      </c>
      <c r="K1064" s="760" t="s">
        <v>3809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6489</v>
      </c>
      <c r="C1065" s="801" t="s">
        <v>3793</v>
      </c>
      <c r="D1065" s="802" t="s">
        <v>6317</v>
      </c>
      <c r="E1065" s="803">
        <v>20000.0</v>
      </c>
      <c r="F1065" s="802" t="s">
        <v>3840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3809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3793</v>
      </c>
      <c r="D1066" s="760" t="s">
        <v>6317</v>
      </c>
      <c r="E1066" s="772">
        <v>50000.0</v>
      </c>
      <c r="F1066" s="840" t="s">
        <v>5234</v>
      </c>
      <c r="G1066" s="749" t="s">
        <v>18</v>
      </c>
      <c r="H1066" s="760" t="s">
        <v>19</v>
      </c>
      <c r="I1066" s="760" t="s">
        <v>83</v>
      </c>
      <c r="J1066" s="807">
        <v>44469.0</v>
      </c>
      <c r="K1066" s="798" t="s">
        <v>3809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6631</v>
      </c>
      <c r="C1067" s="760" t="s">
        <v>3793</v>
      </c>
      <c r="D1067" s="760" t="s">
        <v>6317</v>
      </c>
      <c r="E1067" s="772">
        <v>10000.0</v>
      </c>
      <c r="F1067" s="760" t="s">
        <v>4302</v>
      </c>
      <c r="G1067" s="760" t="s">
        <v>18</v>
      </c>
      <c r="H1067" s="760" t="s">
        <v>1797</v>
      </c>
      <c r="I1067" s="760" t="s">
        <v>4303</v>
      </c>
      <c r="J1067" s="770">
        <v>44260.0</v>
      </c>
      <c r="K1067" s="760" t="s">
        <v>3813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6632</v>
      </c>
      <c r="C1068" s="760" t="s">
        <v>3793</v>
      </c>
      <c r="D1068" s="760" t="s">
        <v>6317</v>
      </c>
      <c r="E1068" s="772">
        <v>4000.0</v>
      </c>
      <c r="F1068" s="760" t="s">
        <v>4869</v>
      </c>
      <c r="G1068" s="760" t="s">
        <v>18</v>
      </c>
      <c r="H1068" s="760" t="s">
        <v>29</v>
      </c>
      <c r="I1068" s="760" t="s">
        <v>83</v>
      </c>
      <c r="J1068" s="770">
        <v>44749.0</v>
      </c>
      <c r="K1068" s="760" t="s">
        <v>3807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6564</v>
      </c>
      <c r="C1069" s="801" t="s">
        <v>3793</v>
      </c>
      <c r="D1069" s="802" t="s">
        <v>6317</v>
      </c>
      <c r="E1069" s="803">
        <v>30000.0</v>
      </c>
      <c r="F1069" s="802" t="s">
        <v>1401</v>
      </c>
      <c r="G1069" s="802" t="s">
        <v>18</v>
      </c>
      <c r="H1069" s="802" t="s">
        <v>19</v>
      </c>
      <c r="I1069" s="802" t="s">
        <v>83</v>
      </c>
      <c r="J1069" s="804">
        <v>44568.0</v>
      </c>
      <c r="K1069" s="801" t="s">
        <v>4452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3793</v>
      </c>
      <c r="D1070" s="760" t="s">
        <v>6317</v>
      </c>
      <c r="E1070" s="772">
        <v>500.0</v>
      </c>
      <c r="F1070" s="760" t="s">
        <v>4285</v>
      </c>
      <c r="G1070" s="749" t="s">
        <v>18</v>
      </c>
      <c r="H1070" s="760" t="s">
        <v>19</v>
      </c>
      <c r="I1070" s="760" t="s">
        <v>4125</v>
      </c>
      <c r="J1070" s="770">
        <v>44503.0</v>
      </c>
      <c r="K1070" s="725" t="s">
        <v>3842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6633</v>
      </c>
      <c r="C1071" s="760" t="s">
        <v>3793</v>
      </c>
      <c r="D1071" s="760" t="s">
        <v>6317</v>
      </c>
      <c r="E1071" s="772">
        <v>15000.0</v>
      </c>
      <c r="F1071" s="760" t="s">
        <v>3859</v>
      </c>
      <c r="G1071" s="760" t="s">
        <v>56</v>
      </c>
      <c r="H1071" s="760" t="s">
        <v>29</v>
      </c>
      <c r="I1071" s="760" t="s">
        <v>5287</v>
      </c>
      <c r="J1071" s="770">
        <v>44085.0</v>
      </c>
      <c r="K1071" s="760" t="s">
        <v>3801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6623</v>
      </c>
      <c r="C1072" s="760" t="s">
        <v>3793</v>
      </c>
      <c r="D1072" s="760" t="s">
        <v>6317</v>
      </c>
      <c r="E1072" s="772">
        <v>4500.0</v>
      </c>
      <c r="F1072" s="760" t="s">
        <v>547</v>
      </c>
      <c r="G1072" s="760" t="s">
        <v>18</v>
      </c>
      <c r="H1072" s="760" t="s">
        <v>29</v>
      </c>
      <c r="I1072" s="760" t="s">
        <v>142</v>
      </c>
      <c r="J1072" s="770">
        <v>44819.0</v>
      </c>
      <c r="K1072" s="760" t="s">
        <v>3809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6632</v>
      </c>
      <c r="C1073" s="760" t="s">
        <v>3793</v>
      </c>
      <c r="D1073" s="760" t="s">
        <v>6317</v>
      </c>
      <c r="E1073" s="772">
        <v>6500.0</v>
      </c>
      <c r="F1073" s="760" t="s">
        <v>4869</v>
      </c>
      <c r="G1073" s="760" t="s">
        <v>18</v>
      </c>
      <c r="H1073" s="760" t="s">
        <v>29</v>
      </c>
      <c r="I1073" s="760" t="s">
        <v>83</v>
      </c>
      <c r="J1073" s="770">
        <v>44749.0</v>
      </c>
      <c r="K1073" s="760" t="s">
        <v>3807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6634</v>
      </c>
      <c r="C1074" s="760" t="s">
        <v>3793</v>
      </c>
      <c r="D1074" s="760" t="s">
        <v>6317</v>
      </c>
      <c r="E1074" s="772">
        <v>100000.0</v>
      </c>
      <c r="F1074" s="760" t="s">
        <v>4726</v>
      </c>
      <c r="G1074" s="760" t="s">
        <v>18</v>
      </c>
      <c r="H1074" s="760" t="s">
        <v>19</v>
      </c>
      <c r="I1074" s="760" t="s">
        <v>214</v>
      </c>
      <c r="J1074" s="770">
        <v>44790.0</v>
      </c>
      <c r="K1074" s="760" t="s">
        <v>3809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6482</v>
      </c>
      <c r="C1075" s="760" t="s">
        <v>3793</v>
      </c>
      <c r="D1075" s="760" t="s">
        <v>6317</v>
      </c>
      <c r="E1075" s="772">
        <v>30000.0</v>
      </c>
      <c r="F1075" s="760" t="s">
        <v>1536</v>
      </c>
      <c r="G1075" s="749" t="s">
        <v>18</v>
      </c>
      <c r="H1075" s="840" t="s">
        <v>29</v>
      </c>
      <c r="I1075" s="749" t="s">
        <v>6483</v>
      </c>
      <c r="J1075" s="796">
        <v>44594.0</v>
      </c>
      <c r="K1075" s="760" t="s">
        <v>3807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6630</v>
      </c>
      <c r="C1076" s="760" t="s">
        <v>3793</v>
      </c>
      <c r="D1076" s="760" t="s">
        <v>6317</v>
      </c>
      <c r="E1076" s="772">
        <v>1000.0</v>
      </c>
      <c r="F1076" s="760" t="s">
        <v>6635</v>
      </c>
      <c r="G1076" s="760" t="s">
        <v>18</v>
      </c>
      <c r="H1076" s="760" t="s">
        <v>19</v>
      </c>
      <c r="I1076" s="760" t="s">
        <v>6602</v>
      </c>
      <c r="J1076" s="770">
        <v>44733.0</v>
      </c>
      <c r="K1076" s="760" t="s">
        <v>3809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6636</v>
      </c>
      <c r="C1077" s="760" t="s">
        <v>3793</v>
      </c>
      <c r="D1077" s="760" t="s">
        <v>6317</v>
      </c>
      <c r="E1077" s="772">
        <v>60000.0</v>
      </c>
      <c r="F1077" s="760" t="s">
        <v>2310</v>
      </c>
      <c r="G1077" s="760" t="s">
        <v>18</v>
      </c>
      <c r="H1077" s="760" t="s">
        <v>29</v>
      </c>
      <c r="I1077" s="760" t="s">
        <v>167</v>
      </c>
      <c r="J1077" s="770">
        <v>44802.0</v>
      </c>
      <c r="K1077" s="760" t="s">
        <v>3807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6578</v>
      </c>
      <c r="C1078" s="760" t="s">
        <v>3793</v>
      </c>
      <c r="D1078" s="760" t="s">
        <v>6317</v>
      </c>
      <c r="E1078" s="772">
        <v>8000.0</v>
      </c>
      <c r="F1078" s="760" t="s">
        <v>4708</v>
      </c>
      <c r="G1078" s="760" t="s">
        <v>18</v>
      </c>
      <c r="H1078" s="760" t="s">
        <v>29</v>
      </c>
      <c r="I1078" s="760" t="s">
        <v>2780</v>
      </c>
      <c r="J1078" s="770">
        <v>44393.0</v>
      </c>
      <c r="K1078" s="760" t="s">
        <v>3797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6637</v>
      </c>
      <c r="C1079" s="760" t="s">
        <v>3793</v>
      </c>
      <c r="D1079" s="760" t="s">
        <v>6317</v>
      </c>
      <c r="E1079" s="772">
        <v>6000.0</v>
      </c>
      <c r="F1079" s="760" t="s">
        <v>331</v>
      </c>
      <c r="G1079" s="760" t="s">
        <v>18</v>
      </c>
      <c r="H1079" s="760" t="s">
        <v>19</v>
      </c>
      <c r="I1079" s="760" t="s">
        <v>83</v>
      </c>
      <c r="J1079" s="770">
        <v>44767.0</v>
      </c>
      <c r="K1079" s="760" t="s">
        <v>3807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6608</v>
      </c>
      <c r="C1080" s="785" t="s">
        <v>3793</v>
      </c>
      <c r="D1080" s="760" t="s">
        <v>6317</v>
      </c>
      <c r="E1080" s="786">
        <v>85000.0</v>
      </c>
      <c r="F1080" s="760" t="s">
        <v>4840</v>
      </c>
      <c r="G1080" s="770" t="s">
        <v>18</v>
      </c>
      <c r="H1080" s="770" t="s">
        <v>19</v>
      </c>
      <c r="I1080" s="770" t="s">
        <v>214</v>
      </c>
      <c r="J1080" s="770">
        <v>44698.0</v>
      </c>
      <c r="K1080" s="770" t="s">
        <v>3813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3793</v>
      </c>
      <c r="D1081" s="760" t="s">
        <v>6317</v>
      </c>
      <c r="E1081" s="772">
        <v>100000.0</v>
      </c>
      <c r="F1081" s="840" t="s">
        <v>5234</v>
      </c>
      <c r="G1081" s="749" t="s">
        <v>18</v>
      </c>
      <c r="H1081" s="760" t="s">
        <v>19</v>
      </c>
      <c r="I1081" s="760" t="s">
        <v>83</v>
      </c>
      <c r="J1081" s="807">
        <v>44469.0</v>
      </c>
      <c r="K1081" s="798" t="s">
        <v>3809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6638</v>
      </c>
      <c r="C1082" s="760" t="s">
        <v>3793</v>
      </c>
      <c r="D1082" s="760" t="s">
        <v>6317</v>
      </c>
      <c r="E1082" s="772">
        <v>5000.0</v>
      </c>
      <c r="F1082" s="760" t="s">
        <v>208</v>
      </c>
      <c r="G1082" s="760" t="s">
        <v>56</v>
      </c>
      <c r="H1082" s="760" t="s">
        <v>29</v>
      </c>
      <c r="I1082" s="760" t="s">
        <v>3846</v>
      </c>
      <c r="J1082" s="770">
        <v>44231.0</v>
      </c>
      <c r="K1082" s="760" t="s">
        <v>3813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6473</v>
      </c>
      <c r="C1083" s="785" t="s">
        <v>3793</v>
      </c>
      <c r="D1083" s="760" t="s">
        <v>6317</v>
      </c>
      <c r="E1083" s="786">
        <v>20000.0</v>
      </c>
      <c r="F1083" s="760" t="s">
        <v>3945</v>
      </c>
      <c r="G1083" s="760" t="s">
        <v>18</v>
      </c>
      <c r="H1083" s="760" t="s">
        <v>29</v>
      </c>
      <c r="I1083" s="760" t="s">
        <v>3946</v>
      </c>
      <c r="J1083" s="770">
        <v>44061.0</v>
      </c>
      <c r="K1083" s="760" t="s">
        <v>3801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6639</v>
      </c>
      <c r="C1084" s="760" t="s">
        <v>3793</v>
      </c>
      <c r="D1084" s="760" t="s">
        <v>6317</v>
      </c>
      <c r="E1084" s="772">
        <v>10000.0</v>
      </c>
      <c r="F1084" s="760" t="s">
        <v>2850</v>
      </c>
      <c r="G1084" s="760" t="s">
        <v>18</v>
      </c>
      <c r="H1084" s="760" t="s">
        <v>29</v>
      </c>
      <c r="I1084" s="760" t="s">
        <v>167</v>
      </c>
      <c r="J1084" s="770">
        <v>44644.0</v>
      </c>
      <c r="K1084" s="760" t="s">
        <v>3807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6640</v>
      </c>
      <c r="C1085" s="760" t="s">
        <v>3793</v>
      </c>
      <c r="D1085" s="760" t="s">
        <v>6317</v>
      </c>
      <c r="E1085" s="772">
        <v>18042.73</v>
      </c>
      <c r="F1085" s="760" t="s">
        <v>4595</v>
      </c>
      <c r="G1085" s="760" t="s">
        <v>18</v>
      </c>
      <c r="H1085" s="760" t="s">
        <v>19</v>
      </c>
      <c r="I1085" s="760" t="s">
        <v>1784</v>
      </c>
      <c r="J1085" s="760" t="s">
        <v>2577</v>
      </c>
      <c r="K1085" s="760" t="s">
        <v>3807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6578</v>
      </c>
      <c r="C1086" s="760" t="s">
        <v>3793</v>
      </c>
      <c r="D1086" s="760" t="s">
        <v>6317</v>
      </c>
      <c r="E1086" s="772">
        <v>33000.0</v>
      </c>
      <c r="F1086" s="760" t="s">
        <v>4708</v>
      </c>
      <c r="G1086" s="760" t="s">
        <v>18</v>
      </c>
      <c r="H1086" s="760" t="s">
        <v>29</v>
      </c>
      <c r="I1086" s="760" t="s">
        <v>2780</v>
      </c>
      <c r="J1086" s="770">
        <v>44393.0</v>
      </c>
      <c r="K1086" s="760" t="s">
        <v>3797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6489</v>
      </c>
      <c r="C1087" s="801" t="s">
        <v>3793</v>
      </c>
      <c r="D1087" s="802" t="s">
        <v>6317</v>
      </c>
      <c r="E1087" s="803">
        <v>7000.0</v>
      </c>
      <c r="F1087" s="802" t="s">
        <v>3840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3809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6489</v>
      </c>
      <c r="C1088" s="801" t="s">
        <v>3793</v>
      </c>
      <c r="D1088" s="802" t="s">
        <v>6317</v>
      </c>
      <c r="E1088" s="803">
        <v>7000.0</v>
      </c>
      <c r="F1088" s="802" t="s">
        <v>3840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3809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6641</v>
      </c>
      <c r="C1089" s="760" t="s">
        <v>3793</v>
      </c>
      <c r="D1089" s="760" t="s">
        <v>6317</v>
      </c>
      <c r="E1089" s="772">
        <v>3000.0</v>
      </c>
      <c r="F1089" s="760" t="s">
        <v>6642</v>
      </c>
      <c r="G1089" s="760" t="s">
        <v>56</v>
      </c>
      <c r="H1089" s="760" t="s">
        <v>29</v>
      </c>
      <c r="I1089" s="760" t="s">
        <v>4143</v>
      </c>
      <c r="J1089" s="770">
        <v>44840.0</v>
      </c>
      <c r="K1089" s="760" t="s">
        <v>3807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6564</v>
      </c>
      <c r="C1090" s="801" t="s">
        <v>3793</v>
      </c>
      <c r="D1090" s="802" t="s">
        <v>6317</v>
      </c>
      <c r="E1090" s="803">
        <v>300000.0</v>
      </c>
      <c r="F1090" s="802" t="s">
        <v>1401</v>
      </c>
      <c r="G1090" s="802" t="s">
        <v>18</v>
      </c>
      <c r="H1090" s="802" t="s">
        <v>19</v>
      </c>
      <c r="I1090" s="802" t="s">
        <v>83</v>
      </c>
      <c r="J1090" s="804">
        <v>44568.0</v>
      </c>
      <c r="K1090" s="801" t="s">
        <v>4452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6576</v>
      </c>
      <c r="C1091" s="760" t="s">
        <v>3793</v>
      </c>
      <c r="D1091" s="760" t="s">
        <v>6317</v>
      </c>
      <c r="E1091" s="772">
        <v>5000.0</v>
      </c>
      <c r="F1091" s="760" t="s">
        <v>6577</v>
      </c>
      <c r="G1091" s="760" t="s">
        <v>18</v>
      </c>
      <c r="H1091" s="760" t="s">
        <v>29</v>
      </c>
      <c r="I1091" s="760" t="s">
        <v>696</v>
      </c>
      <c r="J1091" s="770">
        <v>44460.0</v>
      </c>
      <c r="K1091" s="760" t="s">
        <v>3807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6643</v>
      </c>
      <c r="C1092" s="760" t="s">
        <v>3793</v>
      </c>
      <c r="D1092" s="760" t="s">
        <v>6317</v>
      </c>
      <c r="E1092" s="772">
        <v>30000.0</v>
      </c>
      <c r="F1092" s="760" t="s">
        <v>5144</v>
      </c>
      <c r="G1092" s="760" t="s">
        <v>18</v>
      </c>
      <c r="H1092" s="760" t="s">
        <v>19</v>
      </c>
      <c r="I1092" s="760" t="s">
        <v>3636</v>
      </c>
      <c r="J1092" s="770">
        <v>44186.0</v>
      </c>
      <c r="K1092" s="760" t="s">
        <v>3797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3793</v>
      </c>
      <c r="D1093" s="760" t="s">
        <v>6317</v>
      </c>
      <c r="E1093" s="772">
        <v>4386.42</v>
      </c>
      <c r="F1093" s="760" t="s">
        <v>4285</v>
      </c>
      <c r="G1093" s="749" t="s">
        <v>18</v>
      </c>
      <c r="H1093" s="760" t="s">
        <v>19</v>
      </c>
      <c r="I1093" s="760" t="s">
        <v>4125</v>
      </c>
      <c r="J1093" s="770">
        <v>44503.0</v>
      </c>
      <c r="K1093" s="725" t="s">
        <v>3842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6608</v>
      </c>
      <c r="C1094" s="760" t="s">
        <v>3793</v>
      </c>
      <c r="D1094" s="760" t="s">
        <v>2534</v>
      </c>
      <c r="E1094" s="772">
        <v>377183.5</v>
      </c>
      <c r="F1094" s="760" t="s">
        <v>4840</v>
      </c>
      <c r="G1094" s="760" t="s">
        <v>18</v>
      </c>
      <c r="H1094" s="760" t="s">
        <v>19</v>
      </c>
      <c r="I1094" s="760" t="s">
        <v>214</v>
      </c>
      <c r="J1094" s="770">
        <v>44714.0</v>
      </c>
      <c r="K1094" s="760" t="s">
        <v>3813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6644</v>
      </c>
      <c r="C1095" s="760" t="s">
        <v>3793</v>
      </c>
      <c r="D1095" s="760" t="s">
        <v>6317</v>
      </c>
      <c r="E1095" s="772">
        <v>60000.0</v>
      </c>
      <c r="F1095" s="760" t="s">
        <v>1729</v>
      </c>
      <c r="G1095" s="760" t="s">
        <v>18</v>
      </c>
      <c r="H1095" s="760" t="s">
        <v>19</v>
      </c>
      <c r="I1095" s="760" t="s">
        <v>83</v>
      </c>
      <c r="J1095" s="770">
        <v>44714.0</v>
      </c>
      <c r="K1095" s="760" t="s">
        <v>3809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6514</v>
      </c>
      <c r="C1096" s="725" t="s">
        <v>3793</v>
      </c>
      <c r="D1096" s="760" t="s">
        <v>6317</v>
      </c>
      <c r="E1096" s="772">
        <v>15000.0</v>
      </c>
      <c r="F1096" s="725" t="s">
        <v>1798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3801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6482</v>
      </c>
      <c r="C1097" s="785" t="s">
        <v>3793</v>
      </c>
      <c r="D1097" s="760" t="s">
        <v>6317</v>
      </c>
      <c r="E1097" s="786">
        <v>30000.0</v>
      </c>
      <c r="F1097" s="760" t="s">
        <v>1536</v>
      </c>
      <c r="G1097" s="770" t="s">
        <v>18</v>
      </c>
      <c r="H1097" s="770" t="s">
        <v>29</v>
      </c>
      <c r="I1097" s="770" t="s">
        <v>6309</v>
      </c>
      <c r="J1097" s="770">
        <v>44594.0</v>
      </c>
      <c r="K1097" s="770" t="s">
        <v>3807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6644</v>
      </c>
      <c r="C1098" s="760" t="s">
        <v>3793</v>
      </c>
      <c r="D1098" s="760" t="s">
        <v>6317</v>
      </c>
      <c r="E1098" s="772">
        <v>60000.0</v>
      </c>
      <c r="F1098" s="760" t="s">
        <v>1729</v>
      </c>
      <c r="G1098" s="760" t="s">
        <v>18</v>
      </c>
      <c r="H1098" s="760" t="s">
        <v>19</v>
      </c>
      <c r="I1098" s="760" t="s">
        <v>83</v>
      </c>
      <c r="J1098" s="770">
        <v>44714.0</v>
      </c>
      <c r="K1098" s="760" t="s">
        <v>3809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6561</v>
      </c>
      <c r="C1099" s="760" t="s">
        <v>3793</v>
      </c>
      <c r="D1099" s="760" t="s">
        <v>6317</v>
      </c>
      <c r="E1099" s="772">
        <v>30000.0</v>
      </c>
      <c r="F1099" s="760" t="s">
        <v>4091</v>
      </c>
      <c r="G1099" s="760" t="s">
        <v>18</v>
      </c>
      <c r="H1099" s="760" t="s">
        <v>19</v>
      </c>
      <c r="I1099" s="760" t="s">
        <v>5002</v>
      </c>
      <c r="J1099" s="770">
        <v>44445.0</v>
      </c>
      <c r="K1099" s="760" t="s">
        <v>3807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3793</v>
      </c>
      <c r="D1100" s="760" t="s">
        <v>6317</v>
      </c>
      <c r="E1100" s="772">
        <v>1620.0</v>
      </c>
      <c r="F1100" s="760" t="s">
        <v>547</v>
      </c>
      <c r="G1100" s="760" t="s">
        <v>18</v>
      </c>
      <c r="H1100" s="760" t="s">
        <v>29</v>
      </c>
      <c r="I1100" s="760" t="s">
        <v>142</v>
      </c>
      <c r="J1100" s="770">
        <v>44819.0</v>
      </c>
      <c r="K1100" s="760" t="s">
        <v>3809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6636</v>
      </c>
      <c r="C1101" s="760" t="s">
        <v>3793</v>
      </c>
      <c r="D1101" s="760" t="s">
        <v>6317</v>
      </c>
      <c r="E1101" s="772">
        <v>80000.0</v>
      </c>
      <c r="F1101" s="760" t="s">
        <v>2310</v>
      </c>
      <c r="G1101" s="760" t="s">
        <v>18</v>
      </c>
      <c r="H1101" s="760" t="s">
        <v>29</v>
      </c>
      <c r="I1101" s="760" t="s">
        <v>167</v>
      </c>
      <c r="J1101" s="770">
        <v>44802.0</v>
      </c>
      <c r="K1101" s="760" t="s">
        <v>3807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6643</v>
      </c>
      <c r="C1102" s="760" t="s">
        <v>3793</v>
      </c>
      <c r="D1102" s="760" t="s">
        <v>6316</v>
      </c>
      <c r="E1102" s="772">
        <v>159092.51</v>
      </c>
      <c r="F1102" s="760" t="s">
        <v>5144</v>
      </c>
      <c r="G1102" s="760" t="s">
        <v>18</v>
      </c>
      <c r="H1102" s="760" t="s">
        <v>19</v>
      </c>
      <c r="I1102" s="760" t="s">
        <v>3636</v>
      </c>
      <c r="J1102" s="770">
        <v>44186.0</v>
      </c>
      <c r="K1102" s="760" t="s">
        <v>3797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3793</v>
      </c>
      <c r="D1103" s="760" t="s">
        <v>2534</v>
      </c>
      <c r="E1103" s="772">
        <v>101114.41</v>
      </c>
      <c r="F1103" s="760" t="s">
        <v>3912</v>
      </c>
      <c r="G1103" s="760" t="s">
        <v>18</v>
      </c>
      <c r="H1103" s="760" t="s">
        <v>6645</v>
      </c>
      <c r="I1103" s="760" t="s">
        <v>6646</v>
      </c>
      <c r="J1103" s="770">
        <v>44078.0</v>
      </c>
      <c r="K1103" s="760" t="s">
        <v>3813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6647</v>
      </c>
      <c r="C1104" s="760" t="s">
        <v>3793</v>
      </c>
      <c r="D1104" s="760" t="s">
        <v>6316</v>
      </c>
      <c r="E1104" s="772">
        <v>179504.09</v>
      </c>
      <c r="F1104" s="760" t="s">
        <v>4645</v>
      </c>
      <c r="G1104" s="760" t="s">
        <v>56</v>
      </c>
      <c r="H1104" s="760" t="s">
        <v>29</v>
      </c>
      <c r="I1104" s="760" t="s">
        <v>3636</v>
      </c>
      <c r="J1104" s="770">
        <v>44246.0</v>
      </c>
      <c r="K1104" s="760" t="s">
        <v>3801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6648</v>
      </c>
      <c r="C1105" s="760" t="s">
        <v>3793</v>
      </c>
      <c r="D1105" s="760" t="s">
        <v>6316</v>
      </c>
      <c r="E1105" s="772" t="s">
        <v>6649</v>
      </c>
      <c r="F1105" s="762" t="s">
        <v>5191</v>
      </c>
      <c r="G1105" s="760" t="s">
        <v>18</v>
      </c>
      <c r="H1105" s="760" t="s">
        <v>19</v>
      </c>
      <c r="I1105" s="760" t="s">
        <v>257</v>
      </c>
      <c r="J1105" s="770">
        <v>44390.0</v>
      </c>
      <c r="K1105" s="760" t="s">
        <v>3813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6643</v>
      </c>
      <c r="C1106" s="760" t="s">
        <v>3793</v>
      </c>
      <c r="D1106" s="760" t="s">
        <v>6316</v>
      </c>
      <c r="E1106" s="772">
        <v>156195.12</v>
      </c>
      <c r="F1106" s="760" t="s">
        <v>5144</v>
      </c>
      <c r="G1106" s="760" t="s">
        <v>56</v>
      </c>
      <c r="H1106" s="760" t="s">
        <v>29</v>
      </c>
      <c r="I1106" s="760" t="s">
        <v>3636</v>
      </c>
      <c r="J1106" s="770">
        <v>44186.0</v>
      </c>
      <c r="K1106" s="760" t="s">
        <v>3797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6448</v>
      </c>
      <c r="C1107" s="760" t="s">
        <v>3793</v>
      </c>
      <c r="D1107" s="760" t="s">
        <v>6316</v>
      </c>
      <c r="E1107" s="772">
        <v>244812.62</v>
      </c>
      <c r="F1107" s="760" t="s">
        <v>5217</v>
      </c>
      <c r="G1107" s="760" t="s">
        <v>56</v>
      </c>
      <c r="H1107" s="760" t="s">
        <v>19</v>
      </c>
      <c r="I1107" s="760" t="s">
        <v>6646</v>
      </c>
      <c r="J1107" s="770">
        <v>44340.0</v>
      </c>
      <c r="K1107" s="760" t="s">
        <v>3813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6650</v>
      </c>
      <c r="C1108" s="760" t="s">
        <v>3793</v>
      </c>
      <c r="D1108" s="760" t="s">
        <v>6317</v>
      </c>
      <c r="E1108" s="772">
        <v>5000.0</v>
      </c>
      <c r="F1108" s="760" t="s">
        <v>5138</v>
      </c>
      <c r="G1108" s="760" t="s">
        <v>56</v>
      </c>
      <c r="H1108" s="760" t="s">
        <v>29</v>
      </c>
      <c r="I1108" s="760" t="s">
        <v>3846</v>
      </c>
      <c r="J1108" s="770">
        <v>44421.0</v>
      </c>
      <c r="K1108" s="760" t="s">
        <v>3813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6651</v>
      </c>
      <c r="C1109" s="760" t="s">
        <v>3793</v>
      </c>
      <c r="D1109" s="760" t="s">
        <v>6317</v>
      </c>
      <c r="E1109" s="772">
        <v>25000.0</v>
      </c>
      <c r="F1109" s="760" t="s">
        <v>5341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3807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3561</v>
      </c>
      <c r="C1110" s="760" t="s">
        <v>2523</v>
      </c>
      <c r="D1110" s="760" t="s">
        <v>6316</v>
      </c>
      <c r="E1110" s="864">
        <v>70026.76</v>
      </c>
      <c r="F1110" s="763" t="s">
        <v>3560</v>
      </c>
      <c r="G1110" s="760" t="s">
        <v>18</v>
      </c>
      <c r="H1110" s="760" t="s">
        <v>175</v>
      </c>
      <c r="I1110" s="760" t="s">
        <v>2611</v>
      </c>
      <c r="J1110" s="865">
        <v>44267.0</v>
      </c>
      <c r="K1110" s="760" t="s">
        <v>3801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2577</v>
      </c>
      <c r="C1111" s="760" t="s">
        <v>2523</v>
      </c>
      <c r="D1111" s="760" t="s">
        <v>6316</v>
      </c>
      <c r="E1111" s="772">
        <v>0.0</v>
      </c>
      <c r="F1111" s="762" t="s">
        <v>3560</v>
      </c>
      <c r="G1111" s="760" t="s">
        <v>18</v>
      </c>
      <c r="H1111" s="760" t="s">
        <v>175</v>
      </c>
      <c r="I1111" s="760" t="s">
        <v>2611</v>
      </c>
      <c r="J1111" s="760" t="s">
        <v>2577</v>
      </c>
      <c r="K1111" s="760" t="s">
        <v>6616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6652</v>
      </c>
      <c r="C1112" s="760" t="s">
        <v>2523</v>
      </c>
      <c r="D1112" s="760" t="s">
        <v>6316</v>
      </c>
      <c r="E1112" s="772" t="s">
        <v>6653</v>
      </c>
      <c r="F1112" s="760" t="s">
        <v>6654</v>
      </c>
      <c r="G1112" s="760" t="s">
        <v>18</v>
      </c>
      <c r="H1112" s="760" t="s">
        <v>175</v>
      </c>
      <c r="I1112" s="760" t="s">
        <v>2611</v>
      </c>
      <c r="J1112" s="770">
        <v>44733.0</v>
      </c>
      <c r="K1112" s="760" t="s">
        <v>3807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6565</v>
      </c>
      <c r="C1113" s="760" t="s">
        <v>3793</v>
      </c>
      <c r="D1113" s="760" t="s">
        <v>6316</v>
      </c>
      <c r="E1113" s="772">
        <v>251143.6</v>
      </c>
      <c r="F1113" s="760" t="s">
        <v>4734</v>
      </c>
      <c r="G1113" s="760" t="s">
        <v>18</v>
      </c>
      <c r="H1113" s="760" t="s">
        <v>19</v>
      </c>
      <c r="I1113" s="760" t="s">
        <v>257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6489</v>
      </c>
      <c r="C1114" s="801" t="s">
        <v>3793</v>
      </c>
      <c r="D1114" s="802" t="s">
        <v>6317</v>
      </c>
      <c r="E1114" s="803">
        <v>10000.0</v>
      </c>
      <c r="F1114" s="802" t="s">
        <v>3840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3809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6357</v>
      </c>
      <c r="C1115" s="801" t="s">
        <v>3793</v>
      </c>
      <c r="D1115" s="760" t="s">
        <v>6316</v>
      </c>
      <c r="E1115" s="772">
        <v>115969.72</v>
      </c>
      <c r="F1115" s="760" t="s">
        <v>5315</v>
      </c>
      <c r="G1115" s="760" t="s">
        <v>56</v>
      </c>
      <c r="H1115" s="760" t="s">
        <v>29</v>
      </c>
      <c r="I1115" s="760" t="s">
        <v>6655</v>
      </c>
      <c r="J1115" s="807">
        <v>44203.0</v>
      </c>
      <c r="K1115" s="760" t="s">
        <v>3801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2914</v>
      </c>
      <c r="C1116" s="760" t="s">
        <v>2523</v>
      </c>
      <c r="D1116" s="760" t="s">
        <v>6316</v>
      </c>
      <c r="E1116" s="864">
        <v>6543.8</v>
      </c>
      <c r="F1116" s="760" t="s">
        <v>6656</v>
      </c>
      <c r="G1116" s="760" t="s">
        <v>18</v>
      </c>
      <c r="H1116" s="760" t="s">
        <v>175</v>
      </c>
      <c r="I1116" s="760" t="s">
        <v>176</v>
      </c>
      <c r="J1116" s="770">
        <v>44263.0</v>
      </c>
      <c r="K1116" s="760" t="s">
        <v>3797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3793</v>
      </c>
      <c r="D1117" s="760" t="s">
        <v>6317</v>
      </c>
      <c r="E1117" s="864">
        <v>3700.0</v>
      </c>
      <c r="F1117" s="760" t="s">
        <v>4867</v>
      </c>
      <c r="G1117" s="760" t="s">
        <v>18</v>
      </c>
      <c r="H1117" s="760" t="s">
        <v>29</v>
      </c>
      <c r="I1117" s="760" t="s">
        <v>696</v>
      </c>
      <c r="J1117" s="770">
        <v>44460.0</v>
      </c>
      <c r="K1117" s="760" t="s">
        <v>3807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3793</v>
      </c>
      <c r="D1118" s="760" t="s">
        <v>6317</v>
      </c>
      <c r="E1118" s="864">
        <v>250000.0</v>
      </c>
      <c r="F1118" s="760" t="s">
        <v>5197</v>
      </c>
      <c r="G1118" s="760" t="s">
        <v>56</v>
      </c>
      <c r="H1118" s="760" t="s">
        <v>29</v>
      </c>
      <c r="I1118" s="760" t="s">
        <v>6308</v>
      </c>
      <c r="J1118" s="807">
        <v>44714.0</v>
      </c>
      <c r="K1118" s="762" t="s">
        <v>3809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3793</v>
      </c>
      <c r="D1119" s="760" t="s">
        <v>6317</v>
      </c>
      <c r="E1119" s="864">
        <v>150000.0</v>
      </c>
      <c r="F1119" s="760" t="s">
        <v>5194</v>
      </c>
      <c r="G1119" s="760" t="s">
        <v>56</v>
      </c>
      <c r="H1119" s="760" t="s">
        <v>29</v>
      </c>
      <c r="I1119" s="760" t="s">
        <v>6308</v>
      </c>
      <c r="J1119" s="807">
        <v>44714.0</v>
      </c>
      <c r="K1119" s="762" t="s">
        <v>3809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6657</v>
      </c>
      <c r="C1120" s="760" t="s">
        <v>3793</v>
      </c>
      <c r="D1120" s="760" t="s">
        <v>6317</v>
      </c>
      <c r="E1120" s="772">
        <v>54000.0</v>
      </c>
      <c r="F1120" s="760" t="s">
        <v>5372</v>
      </c>
      <c r="G1120" s="760" t="s">
        <v>56</v>
      </c>
      <c r="H1120" s="760" t="s">
        <v>29</v>
      </c>
      <c r="I1120" s="760" t="s">
        <v>4060</v>
      </c>
      <c r="J1120" s="770">
        <v>44134.0</v>
      </c>
      <c r="K1120" s="760" t="s">
        <v>3797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6658</v>
      </c>
      <c r="C1121" s="760" t="s">
        <v>3793</v>
      </c>
      <c r="D1121" s="760" t="s">
        <v>2534</v>
      </c>
      <c r="E1121" s="772">
        <v>105535.73</v>
      </c>
      <c r="F1121" s="760" t="s">
        <v>6659</v>
      </c>
      <c r="G1121" s="760" t="s">
        <v>56</v>
      </c>
      <c r="H1121" s="760" t="s">
        <v>29</v>
      </c>
      <c r="I1121" s="760" t="s">
        <v>4174</v>
      </c>
      <c r="J1121" s="866">
        <v>44361.0</v>
      </c>
      <c r="K1121" s="760" t="s">
        <v>3809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6482</v>
      </c>
      <c r="C1122" s="760" t="s">
        <v>3793</v>
      </c>
      <c r="D1122" s="760" t="s">
        <v>6317</v>
      </c>
      <c r="E1122" s="772">
        <v>30000.0</v>
      </c>
      <c r="F1122" s="760" t="s">
        <v>1536</v>
      </c>
      <c r="G1122" s="770" t="s">
        <v>18</v>
      </c>
      <c r="H1122" s="770" t="s">
        <v>29</v>
      </c>
      <c r="I1122" s="770" t="s">
        <v>6309</v>
      </c>
      <c r="J1122" s="770">
        <v>44594.0</v>
      </c>
      <c r="K1122" s="770" t="s">
        <v>3807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6578</v>
      </c>
      <c r="C1123" s="760" t="s">
        <v>3793</v>
      </c>
      <c r="D1123" s="760" t="s">
        <v>6317</v>
      </c>
      <c r="E1123" s="772">
        <v>11000.0</v>
      </c>
      <c r="F1123" s="760" t="s">
        <v>4708</v>
      </c>
      <c r="G1123" s="760" t="s">
        <v>18</v>
      </c>
      <c r="H1123" s="760" t="s">
        <v>29</v>
      </c>
      <c r="I1123" s="760" t="s">
        <v>2780</v>
      </c>
      <c r="J1123" s="770">
        <v>44393.0</v>
      </c>
      <c r="K1123" s="760" t="s">
        <v>3797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6660</v>
      </c>
      <c r="C1124" s="760" t="s">
        <v>3793</v>
      </c>
      <c r="D1124" s="760" t="s">
        <v>6317</v>
      </c>
      <c r="E1124" s="772">
        <v>12000.0</v>
      </c>
      <c r="F1124" s="760" t="s">
        <v>6661</v>
      </c>
      <c r="G1124" s="760" t="s">
        <v>18</v>
      </c>
      <c r="H1124" s="760" t="s">
        <v>29</v>
      </c>
      <c r="I1124" s="760" t="s">
        <v>295</v>
      </c>
      <c r="J1124" s="770">
        <v>44076.0</v>
      </c>
      <c r="K1124" s="760" t="s">
        <v>3809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6662</v>
      </c>
      <c r="C1125" s="760" t="s">
        <v>3793</v>
      </c>
      <c r="D1125" s="760" t="s">
        <v>6317</v>
      </c>
      <c r="E1125" s="772">
        <v>36019.28</v>
      </c>
      <c r="F1125" s="760" t="s">
        <v>4385</v>
      </c>
      <c r="G1125" s="770" t="s">
        <v>18</v>
      </c>
      <c r="H1125" s="770" t="s">
        <v>19</v>
      </c>
      <c r="I1125" s="770" t="s">
        <v>5002</v>
      </c>
      <c r="J1125" s="770">
        <v>44511.0</v>
      </c>
      <c r="K1125" s="770" t="s">
        <v>3801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6564</v>
      </c>
      <c r="C1126" s="760" t="s">
        <v>3793</v>
      </c>
      <c r="D1126" s="760" t="s">
        <v>6317</v>
      </c>
      <c r="E1126" s="772">
        <v>10000.0</v>
      </c>
      <c r="F1126" s="760" t="s">
        <v>1401</v>
      </c>
      <c r="G1126" s="802" t="s">
        <v>18</v>
      </c>
      <c r="H1126" s="802" t="s">
        <v>19</v>
      </c>
      <c r="I1126" s="802" t="s">
        <v>83</v>
      </c>
      <c r="J1126" s="804">
        <v>44568.0</v>
      </c>
      <c r="K1126" s="801" t="s">
        <v>4452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6620</v>
      </c>
      <c r="C1127" s="760" t="s">
        <v>3793</v>
      </c>
      <c r="D1127" s="760" t="s">
        <v>2534</v>
      </c>
      <c r="E1127" s="772">
        <v>44803.44</v>
      </c>
      <c r="F1127" s="760" t="s">
        <v>3838</v>
      </c>
      <c r="G1127" s="760" t="s">
        <v>18</v>
      </c>
      <c r="H1127" s="760" t="s">
        <v>29</v>
      </c>
      <c r="I1127" s="760" t="s">
        <v>167</v>
      </c>
      <c r="J1127" s="867">
        <v>44652.0</v>
      </c>
      <c r="K1127" s="760" t="s">
        <v>3807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6449</v>
      </c>
      <c r="C1128" s="760" t="s">
        <v>3793</v>
      </c>
      <c r="D1128" s="760" t="s">
        <v>2534</v>
      </c>
      <c r="E1128" s="772">
        <v>25323.14</v>
      </c>
      <c r="F1128" s="760" t="s">
        <v>6663</v>
      </c>
      <c r="G1128" s="760" t="s">
        <v>18</v>
      </c>
      <c r="H1128" s="760" t="s">
        <v>29</v>
      </c>
      <c r="I1128" s="760" t="s">
        <v>2780</v>
      </c>
      <c r="J1128" s="807">
        <v>44399.0</v>
      </c>
      <c r="K1128" s="760" t="s">
        <v>3801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6637</v>
      </c>
      <c r="C1129" s="760" t="s">
        <v>3793</v>
      </c>
      <c r="D1129" s="760" t="s">
        <v>6317</v>
      </c>
      <c r="E1129" s="772">
        <v>5000.0</v>
      </c>
      <c r="F1129" s="760" t="s">
        <v>331</v>
      </c>
      <c r="G1129" s="760" t="s">
        <v>18</v>
      </c>
      <c r="H1129" s="760" t="s">
        <v>19</v>
      </c>
      <c r="I1129" s="760" t="s">
        <v>83</v>
      </c>
      <c r="J1129" s="804">
        <v>44767.0</v>
      </c>
      <c r="K1129" s="799" t="s">
        <v>3807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6342</v>
      </c>
      <c r="C1130" s="760" t="s">
        <v>3793</v>
      </c>
      <c r="D1130" s="760" t="s">
        <v>6316</v>
      </c>
      <c r="E1130" s="772">
        <v>47562.04</v>
      </c>
      <c r="F1130" s="760" t="s">
        <v>6664</v>
      </c>
      <c r="G1130" s="760" t="s">
        <v>18</v>
      </c>
      <c r="H1130" s="760" t="s">
        <v>29</v>
      </c>
      <c r="I1130" s="760" t="s">
        <v>167</v>
      </c>
      <c r="J1130" s="770">
        <v>44089.0</v>
      </c>
      <c r="K1130" s="760" t="s">
        <v>3807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6665</v>
      </c>
      <c r="C1131" s="760" t="s">
        <v>3793</v>
      </c>
      <c r="D1131" s="760" t="s">
        <v>6317</v>
      </c>
      <c r="E1131" s="772">
        <v>39735.11</v>
      </c>
      <c r="F1131" s="802" t="s">
        <v>6501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3801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6578</v>
      </c>
      <c r="C1132" s="760" t="s">
        <v>3793</v>
      </c>
      <c r="D1132" s="760" t="s">
        <v>6317</v>
      </c>
      <c r="E1132" s="772">
        <v>18000.0</v>
      </c>
      <c r="F1132" s="760" t="s">
        <v>4708</v>
      </c>
      <c r="G1132" s="760" t="s">
        <v>18</v>
      </c>
      <c r="H1132" s="760" t="s">
        <v>29</v>
      </c>
      <c r="I1132" s="760" t="s">
        <v>2780</v>
      </c>
      <c r="J1132" s="770">
        <v>44393.0</v>
      </c>
      <c r="K1132" s="760" t="s">
        <v>3797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1807</v>
      </c>
      <c r="C1133" s="760" t="s">
        <v>36</v>
      </c>
      <c r="D1133" s="760" t="s">
        <v>6317</v>
      </c>
      <c r="E1133" s="772">
        <v>51409.52</v>
      </c>
      <c r="F1133" s="760" t="s">
        <v>1806</v>
      </c>
      <c r="G1133" s="760" t="s">
        <v>18</v>
      </c>
      <c r="H1133" s="760" t="s">
        <v>19</v>
      </c>
      <c r="I1133" s="760" t="s">
        <v>214</v>
      </c>
      <c r="J1133" s="770">
        <v>44951.0</v>
      </c>
      <c r="K1133" s="760" t="s">
        <v>3807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700</v>
      </c>
      <c r="C1134" s="760" t="s">
        <v>36</v>
      </c>
      <c r="D1134" s="760" t="s">
        <v>6317</v>
      </c>
      <c r="E1134" s="772">
        <v>9000.0</v>
      </c>
      <c r="F1134" s="760" t="s">
        <v>6666</v>
      </c>
      <c r="G1134" s="760" t="s">
        <v>18</v>
      </c>
      <c r="H1134" s="760" t="s">
        <v>29</v>
      </c>
      <c r="I1134" s="760" t="s">
        <v>167</v>
      </c>
      <c r="J1134" s="770">
        <v>44888.0</v>
      </c>
      <c r="K1134" s="760" t="s">
        <v>3807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6578</v>
      </c>
      <c r="C1135" s="760" t="s">
        <v>3793</v>
      </c>
      <c r="D1135" s="760" t="s">
        <v>6317</v>
      </c>
      <c r="E1135" s="772">
        <v>9500.0</v>
      </c>
      <c r="F1135" s="760" t="s">
        <v>4708</v>
      </c>
      <c r="G1135" s="760" t="s">
        <v>18</v>
      </c>
      <c r="H1135" s="760" t="s">
        <v>29</v>
      </c>
      <c r="I1135" s="760" t="s">
        <v>2780</v>
      </c>
      <c r="J1135" s="770">
        <v>44393.0</v>
      </c>
      <c r="K1135" s="760" t="s">
        <v>3797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3625</v>
      </c>
      <c r="C1136" s="760" t="s">
        <v>3608</v>
      </c>
      <c r="D1136" s="760" t="s">
        <v>6317</v>
      </c>
      <c r="E1136" s="772">
        <v>10000.0</v>
      </c>
      <c r="F1136" s="760" t="s">
        <v>6667</v>
      </c>
      <c r="G1136" s="760" t="s">
        <v>18</v>
      </c>
      <c r="H1136" s="760" t="s">
        <v>29</v>
      </c>
      <c r="I1136" s="760" t="s">
        <v>2780</v>
      </c>
      <c r="J1136" s="770">
        <v>43934.0</v>
      </c>
      <c r="K1136" s="760" t="s">
        <v>3797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6668</v>
      </c>
      <c r="C1137" s="760" t="s">
        <v>3793</v>
      </c>
      <c r="D1137" s="760" t="s">
        <v>2534</v>
      </c>
      <c r="E1137" s="772" t="s">
        <v>6669</v>
      </c>
      <c r="F1137" s="764" t="s">
        <v>5327</v>
      </c>
      <c r="G1137" s="760" t="s">
        <v>18</v>
      </c>
      <c r="H1137" s="760" t="s">
        <v>19</v>
      </c>
      <c r="I1137" s="760" t="s">
        <v>257</v>
      </c>
      <c r="J1137" s="760" t="s">
        <v>6670</v>
      </c>
      <c r="K1137" s="760" t="s">
        <v>3801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6564</v>
      </c>
      <c r="C1138" s="760" t="s">
        <v>3793</v>
      </c>
      <c r="D1138" s="760" t="s">
        <v>2534</v>
      </c>
      <c r="E1138" s="772">
        <v>4119326.59</v>
      </c>
      <c r="F1138" s="760" t="s">
        <v>1401</v>
      </c>
      <c r="G1138" s="802" t="s">
        <v>18</v>
      </c>
      <c r="H1138" s="802" t="s">
        <v>19</v>
      </c>
      <c r="I1138" s="802" t="s">
        <v>83</v>
      </c>
      <c r="J1138" s="804">
        <v>44568.0</v>
      </c>
      <c r="K1138" s="801" t="s">
        <v>4452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6355</v>
      </c>
      <c r="C1139" s="760" t="s">
        <v>3793</v>
      </c>
      <c r="D1139" s="760" t="s">
        <v>2534</v>
      </c>
      <c r="E1139" s="772">
        <v>97046.39</v>
      </c>
      <c r="F1139" s="763" t="s">
        <v>5071</v>
      </c>
      <c r="G1139" s="760" t="s">
        <v>56</v>
      </c>
      <c r="H1139" s="760" t="s">
        <v>29</v>
      </c>
      <c r="I1139" s="760" t="s">
        <v>3860</v>
      </c>
      <c r="J1139" s="770">
        <v>44180.0</v>
      </c>
      <c r="K1139" s="760" t="s">
        <v>3801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1007</v>
      </c>
      <c r="C1140" s="760" t="s">
        <v>36</v>
      </c>
      <c r="D1140" s="760" t="s">
        <v>6317</v>
      </c>
      <c r="E1140" s="772">
        <v>13092.93</v>
      </c>
      <c r="F1140" s="760" t="s">
        <v>6671</v>
      </c>
      <c r="G1140" s="760" t="s">
        <v>18</v>
      </c>
      <c r="H1140" s="760" t="s">
        <v>19</v>
      </c>
      <c r="I1140" s="760" t="s">
        <v>257</v>
      </c>
      <c r="J1140" s="867">
        <v>44951.0</v>
      </c>
      <c r="K1140" s="760" t="s">
        <v>3807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6637</v>
      </c>
      <c r="C1141" s="760" t="s">
        <v>3793</v>
      </c>
      <c r="D1141" s="760" t="s">
        <v>6317</v>
      </c>
      <c r="E1141" s="772">
        <v>1000.0</v>
      </c>
      <c r="F1141" s="760" t="s">
        <v>331</v>
      </c>
      <c r="G1141" s="760" t="s">
        <v>18</v>
      </c>
      <c r="H1141" s="760" t="s">
        <v>19</v>
      </c>
      <c r="I1141" s="760" t="s">
        <v>83</v>
      </c>
      <c r="J1141" s="867">
        <v>44767.0</v>
      </c>
      <c r="K1141" s="760" t="s">
        <v>3807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4EF95D9B-8C58-42B8-800A-F6D0FEC419B7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