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91D73B66_10CC_4A06_8049_A6C5BC7255D2_.wvu.FilterData">'BTG - Co-Adm'!$F$2:$M$15</definedName>
    <definedName hidden="1" localSheetId="1" name="Z_D163BD49_BECD_4C3E_BDA3_0FD2FE53170A_.wvu.FilterData">'BTG - Co-Adm'!$A$1:$Y$15</definedName>
    <definedName hidden="1" localSheetId="1" name="Z_E0AB6EFA_0DCA_46E8_9455_5364FDC10C7D_.wvu.FilterData">'BTG - Co-Adm'!$F$2:$F$15</definedName>
    <definedName hidden="1" localSheetId="1" name="Z_81EDD19D_EA51_4DED_9D44_B0FB705BA86D_.wvu.FilterData">'BTG - Co-Adm'!$A$1:$Y$15</definedName>
    <definedName hidden="1" localSheetId="1" name="Z_2EDD33C7_01C9_4DBA_A37A_14D3E038E3BF_.wvu.FilterData">'BTG - Co-Adm'!$B$2:$Y$11</definedName>
    <definedName hidden="1" localSheetId="0" name="Z_ACF85CF9_B15B_455A_A40C_E19345EB7EA8_.wvu.FilterData">'Clientes Novos - Co-Adm'!$D$1</definedName>
    <definedName hidden="1" localSheetId="1" name="Z_ACF85CF9_B15B_455A_A40C_E19345EB7EA8_.wvu.FilterData">'BTG - Co-Adm'!$B$2:$Y$11</definedName>
    <definedName hidden="1" localSheetId="1" name="Z_B8B16CB4_4C95_421D_8D08_647D93149423_.wvu.FilterData">'BTG - Co-Adm'!$K$2:$K$15</definedName>
    <definedName hidden="1" localSheetId="1" name="Z_FD22798B_E42A_4787_8967_49F9AEF272A0_.wvu.FilterData">'BTG - Co-Adm'!$B$2:$Y$11</definedName>
    <definedName hidden="1" localSheetId="1" name="Z_8689C339_F6C6_4EA9_BECD_F9CAB24763A7_.wvu.FilterData">'BTG - Co-Adm'!$A$1:$Y$15</definedName>
    <definedName hidden="1" localSheetId="1" name="Z_FF802A0E_972E_4FFB_AA2D_ECCD83FB1181_.wvu.FilterData">'BTG - Co-Adm'!$B$2:$Y$15</definedName>
    <definedName hidden="1" localSheetId="1" name="Z_D7FD68F7_E221_453D_9FDF_40337C503D66_.wvu.FilterData">'BTG - Co-Adm'!$B$2:$Y$15</definedName>
    <definedName hidden="1" localSheetId="1" name="Z_AA370305_65F9_46C5_B18A_4032C71BE417_.wvu.FilterData">'BTG - Co-Adm'!$A$1:$Y$11</definedName>
    <definedName hidden="1" localSheetId="1" name="Z_CDD4E6D3_B635_4137_9AE4_0A40ECA54ABE_.wvu.FilterData">'BTG - Co-Adm'!$K$2:$K$15</definedName>
    <definedName hidden="1" localSheetId="1" name="Z_45319939_BC1F_4BBE_B8AD_0D26BFAA000E_.wvu.FilterData">'BTG - Co-Adm'!$A$2:$Y$11</definedName>
    <definedName hidden="1" localSheetId="1" name="Z_9FAC1C5F_1BD5_4FC6_8E46_7BD877867D52_.wvu.FilterData">'BTG - Co-Adm'!$D$2:$F$15</definedName>
    <definedName hidden="1" localSheetId="1" name="Z_75F8FF10_5B12_4416_833A_BEE8A5D74AC1_.wvu.FilterData">'BTG - Co-Adm'!$B$2:$Q$11</definedName>
    <definedName hidden="1" localSheetId="1" name="Z_2510D66B_E49A_40C0_817A_6FAA376F757E_.wvu.FilterData">'BTG - Co-Adm'!$F$2:$F$15</definedName>
    <definedName hidden="1" localSheetId="1" name="Z_2B09173B_3DB5_4328_923F_B12F52114342_.wvu.FilterData">'BTG - Co-Adm'!$D$2:$F$15</definedName>
    <definedName hidden="1" localSheetId="1" name="Z_6EFD7845_FA16_4295_A42B_0B9645245D45_.wvu.FilterData">'BTG - Co-Adm'!$B$2:$Y$11</definedName>
    <definedName hidden="1" localSheetId="1" name="Z_D5017D38_ADC8_4433_851C_D517D133ABEF_.wvu.FilterData">'BTG - Co-Adm'!$B$2:$Y$11</definedName>
    <definedName hidden="1" localSheetId="1" name="Z_8F627DCA_503D_4217_A255_178E62EB9C04_.wvu.FilterData">'BTG - Co-Adm'!$A$1:$Y$11</definedName>
    <definedName hidden="1" localSheetId="1" name="Z_00F19B6D_E089_4E9F_B096_732AD3B73CC7_.wvu.FilterData">'BTG - Co-Adm'!$A$1:$Y$11</definedName>
    <definedName hidden="1" localSheetId="1" name="Z_B434B699_FAD6_4DC6_A3B5_FFFC00D2A4AB_.wvu.FilterData">'BTG - Co-Adm'!$D$2:$F$15</definedName>
    <definedName hidden="1" localSheetId="1" name="Z_07603EAB_CE11_474C_B80C_C24A98E34478_.wvu.FilterData">'BTG - Co-Adm'!$B$2:$Y$11</definedName>
    <definedName hidden="1" localSheetId="1" name="Z_8595A04E_A637_4E97_B5C7_FE056DA0FF8C_.wvu.FilterData">'BTG - Co-Adm'!$K$2:$K$15</definedName>
    <definedName hidden="1" localSheetId="1" name="Z_2B69B49F_ACC4_4E1E_8855_B62AE4E840A9_.wvu.FilterData">'BTG - Co-Adm'!$B$2:$Y$11</definedName>
    <definedName hidden="1" localSheetId="1" name="Z_C63E6AB3_5950_4090_B899_48AA57EEEF1C_.wvu.FilterData">'BTG - Co-Adm'!$A$1:$Y$11</definedName>
    <definedName hidden="1" localSheetId="1" name="Z_4E53858F_3138_4069_AF61_B60F055D0B60_.wvu.FilterData">'BTG - Co-Adm'!$B$2:$Y$11</definedName>
    <definedName hidden="1" localSheetId="1" name="Z_D91D6EED_9E94_4ACD_9AFC_D6272F3D59F7_.wvu.FilterData">'BTG - Co-Adm'!$B$2:$Y$11</definedName>
    <definedName hidden="1" localSheetId="1" name="Z_A4721F05_7303_4B42_ADF1_C54D2CD0B680_.wvu.FilterData">'BTG - Co-Adm'!$F$2:$F$15</definedName>
    <definedName hidden="1" localSheetId="1" name="Z_2592E7AF_3287_4C2E_8958_BF137DE7FCE6_.wvu.FilterData">'BTG - Co-Adm'!$Q$2:$Q$15</definedName>
    <definedName hidden="1" localSheetId="1" name="Z_1A0AC581_3E48_41A7_8AAD_8424C59BA813_.wvu.FilterData">'BTG - Co-Adm'!$A$1:$Y$11</definedName>
    <definedName hidden="1" localSheetId="1" name="Z_AB22D7F1_6797_48C4_9B27_AD387B64673A_.wvu.FilterData">'BTG - Co-Adm'!$D$2:$K$15</definedName>
    <definedName hidden="1" localSheetId="1" name="Z_3ED642AE_D699_45CC_BA6D_777EAF4F302F_.wvu.FilterData">'BTG - Co-Adm'!$B$2:$Y$11</definedName>
    <definedName hidden="1" localSheetId="0" name="Z_9C72C629_9951_4E79_980B_BE6BC879E100_.wvu.FilterData">'Clientes Novos - Co-Adm'!$B$1:$J$1</definedName>
    <definedName hidden="1" localSheetId="1" name="Z_9C72C629_9951_4E79_980B_BE6BC879E100_.wvu.FilterData">'BTG - Co-Adm'!$K$2:$L$15</definedName>
    <definedName hidden="1" localSheetId="1" name="Z_D3A587BE_E5B0_4FA7_94B9_27E3135D3AB9_.wvu.FilterData">'BTG - Co-Adm'!$A$1:$Y$10</definedName>
    <definedName hidden="1" localSheetId="1" name="Z_8A3E759D_DD93_4C5A_B467_A964F99EC15B_.wvu.FilterData">'BTG - Co-Adm'!$A$1:$Y$11</definedName>
    <definedName hidden="1" localSheetId="1" name="Z_8A1A44EB_4282_4E2D_AEB7_9E452BA17F9C_.wvu.FilterData">'BTG - Co-Adm'!$B$2:$Y$11</definedName>
    <definedName hidden="1" localSheetId="1" name="Z_481AC060_A196_400B_A251_C4A85BFF0FC2_.wvu.FilterData">'BTG - Co-Adm'!$E$2:$F$15</definedName>
    <definedName hidden="1" localSheetId="1" name="Z_1F52EE4B_12D1_425B_876D_DB05DF2853A7_.wvu.FilterData">'BTG - Co-Adm'!$A$1:$Y$11</definedName>
    <definedName hidden="1" localSheetId="1" name="Z_C666664C_DEAE_4684_AB63_C8F835B35F06_.wvu.FilterData">'BTG - Co-Adm'!$F$2:$F$15</definedName>
    <definedName hidden="1" localSheetId="1" name="Z_4D52697A_E805_4AEE_9B5C_875AEF4F18E0_.wvu.FilterData">'BTG - Co-Adm'!$K$2:$K$15</definedName>
    <definedName hidden="1" localSheetId="1" name="Z_9CD17E26_5545_4A38_9C94_E8C45D65B4FB_.wvu.FilterData">'BTG - Co-Adm'!$A$2:$Y$10</definedName>
    <definedName hidden="1" localSheetId="1" name="Z_079BD870_C004_49A1_8327_59E36E544817_.wvu.FilterData">'BTG - Co-Adm'!$A$1:$Y$11</definedName>
    <definedName hidden="1" localSheetId="1" name="Z_C5B2E76F_F1EC_4FBF_8A96_B8DD334C78EE_.wvu.FilterData">'BTG - Co-Adm'!$B$2:$Y$15</definedName>
    <definedName hidden="1" localSheetId="1" name="Z_4F8B117D_E05F_4A2A_AEC5_B0FC4C7511E1_.wvu.FilterData">'BTG - Co-Adm'!$B$2:$Y$11</definedName>
    <definedName hidden="1" localSheetId="1" name="Z_ECD3F9DA_2D33_4E29_B1E6_F8C5C049F8BD_.wvu.FilterData">'BTG - Co-Adm'!$B$2:$Y$11</definedName>
    <definedName hidden="1" localSheetId="0" name="Z_3999DA1E_394D_46C3_9CCC_E7A9829E35EB_.wvu.FilterData">'Clientes Novos - Co-Adm'!$B$1:$N$1</definedName>
    <definedName hidden="1" localSheetId="1" name="Z_3999DA1E_394D_46C3_9CCC_E7A9829E35EB_.wvu.FilterData">'BTG - Co-Adm'!$A$2:$Y$11</definedName>
    <definedName hidden="1" localSheetId="0" name="Z_36F7053D_78EE_4121_A067_733F324DC05C_.wvu.FilterData">'Clientes Novos - Co-Adm'!$B$1:$N$1</definedName>
    <definedName hidden="1" localSheetId="1" name="Z_36F7053D_78EE_4121_A067_733F324DC05C_.wvu.FilterData">'BTG - Co-Adm'!$B$2:$Y$11</definedName>
    <definedName hidden="1" localSheetId="5" name="Z_36F7053D_78EE_4121_A067_733F324DC05C_.wvu.FilterData">'Saídas'!$A$2:$K$798</definedName>
    <definedName hidden="1" localSheetId="1" name="Z_B927BF9F_C3A7_43C7_8802_4BE6E7516681_.wvu.FilterData">'BTG - Co-Adm'!$M$2:$O$15</definedName>
    <definedName hidden="1" localSheetId="1" name="Z_FB08B96A_B699_428C_8D3A_DD80396481F1_.wvu.FilterData">'BTG - Co-Adm'!$K$2:$K$15</definedName>
    <definedName hidden="1" localSheetId="1" name="Z_04C3ABE0_0AAF_438D_818B_4C58FAD22CDC_.wvu.FilterData">'BTG - Co-Adm'!$A$1:$Z$15</definedName>
    <definedName hidden="1" localSheetId="1" name="Z_B17FDD43_266A_4FDB_824F_31F4472D17FF_.wvu.FilterData">'BTG - Co-Adm'!$B$2:$Y$11</definedName>
    <definedName hidden="1" localSheetId="1" name="Z_7AFF85AE_39EB_46C4_8820_725ED71E7285_.wvu.FilterData">'BTG - Co-Adm'!$A$1:$Y$10</definedName>
    <definedName hidden="1" localSheetId="1" name="Z_07CD0CF7_369E_4780_B76C_63784C14E13E_.wvu.FilterData">'BTG - Co-Adm'!$B$2:$Y$11</definedName>
    <definedName hidden="1" localSheetId="1" name="Z_565835F3_9B4A_437E_942B_EAAC6AE5AC92_.wvu.FilterData">'BTG - Co-Adm'!$B$2:$Y$11</definedName>
    <definedName hidden="1" localSheetId="1" name="Z_B28D0A8E_26C6_431C_AB18_7677AB949EEA_.wvu.FilterData">'BTG - Co-Adm'!$B$2:$Y$11</definedName>
    <definedName hidden="1" localSheetId="1" name="Z_4B213F8D_F209_42DC_9E67_2FCEF0BC7DE5_.wvu.FilterData">'BTG - Co-Adm'!$A$1:$Y$11</definedName>
    <definedName hidden="1" localSheetId="1" name="Z_28C2BB77_75FB_42C1_BFCF_BA9AC4C54925_.wvu.FilterData">'BTG - Co-Adm'!$F$2:$F$15</definedName>
    <definedName hidden="1" localSheetId="1" name="Z_1FEB745C_54EB_478E_85DE_9C87CE71E18B_.wvu.FilterData">'BTG - Co-Adm'!$A$1:$Y$11</definedName>
    <definedName hidden="1" localSheetId="1" name="Z_2B7C57FC_6CB0_4BBE_BC98_05F7055DF0C4_.wvu.FilterData">'BTG - Co-Adm'!$B$2:$Y$11</definedName>
    <definedName hidden="1" localSheetId="1" name="Z_14A223CA_3E10_4892_836F_A6F2324EAD41_.wvu.FilterData">'BTG - Co-Adm'!$J$1:$P$10</definedName>
    <definedName hidden="1" localSheetId="1" name="Z_CB394147_C243_4AB0_B086_A1DD05EE4E93_.wvu.FilterData">'BTG - Co-Adm'!$A$1:$Y$11</definedName>
    <definedName hidden="1" localSheetId="1" name="Z_ECF3CEEC_7B46_46EB_90BE_A37991DDF330_.wvu.FilterData">'BTG - Co-Adm'!$A$1:$Z$10</definedName>
    <definedName hidden="1" localSheetId="1" name="Z_56561A02_E775_4EE9_A189_69F7C6CC04B3_.wvu.FilterData">'BTG - Co-Adm'!$B$2:$Y$15</definedName>
    <definedName hidden="1" localSheetId="1" name="Z_A86A4086_3691_49EE_9280_0E071F12DE65_.wvu.FilterData">'BTG - Co-Adm'!$A$1:$Y$11</definedName>
    <definedName hidden="1" localSheetId="1" name="Z_BF62BFB0_03E6_4EFA_B391_AB3D45DF069A_.wvu.FilterData">'BTG - Co-Adm'!$M$2:$M$15</definedName>
    <definedName hidden="1" localSheetId="1" name="Z_5DE0C385_94E1_4788_8421_0DD3341C73EC_.wvu.FilterData">'BTG - Co-Adm'!$F$2:$Y$15</definedName>
    <definedName hidden="1" localSheetId="1" name="Z_9AFEA785_9BDB_436D_97B0_E361AFAD51E0_.wvu.FilterData">'BTG - Co-Adm'!$B$2:$Y$11</definedName>
    <definedName hidden="1" localSheetId="1" name="Z_CD11A233_B48D_4F26_AF3C_4C53B462868F_.wvu.FilterData">'BTG - Co-Adm'!$B$2:$Y$11</definedName>
    <definedName hidden="1" localSheetId="1" name="Z_67FC2149_9F43_4125_88D9_31FF3563D827_.wvu.FilterData">'BTG - Co-Adm'!$A$1:$Y$15</definedName>
    <definedName hidden="1" localSheetId="1" name="Z_8775AB59_AE58_410C_A4BC_B53C8D9F5216_.wvu.FilterData">'BTG - Co-Adm'!$D$2:$F$15</definedName>
    <definedName hidden="1" localSheetId="1" name="Z_8612DD6E_0326_4C41_8650_2ED53ACA6CA8_.wvu.FilterData">'BTG - Co-Adm'!$B$2:$Y$11</definedName>
    <definedName hidden="1" localSheetId="1" name="Z_A384AF96_15C7_4899_B81D_D69A9E0DC90D_.wvu.FilterData">'BTG - Co-Adm'!$D$2:$Y$15</definedName>
    <definedName hidden="1" localSheetId="1" name="Z_5CCE3D1A_E5D5_4378_870B_04AA90539EAB_.wvu.FilterData">'BTG - Co-Adm'!$F$2:$F$15</definedName>
    <definedName hidden="1" localSheetId="1" name="Z_EC941F5A_4226_4A6F_AFF0_26E0A1B873ED_.wvu.FilterData">'BTG - Co-Adm'!$A$1:$Y$11</definedName>
    <definedName hidden="1" localSheetId="1" name="Z_35A5B35A_7890_4E62_9C8A_4D68A38B3DF2_.wvu.FilterData">'BTG - Co-Adm'!$A$1:$Y$15</definedName>
    <definedName hidden="1" localSheetId="1" name="Z_3CDACB5D_A91E_4BBE_8EF7_95899DAC93CA_.wvu.FilterData">'BTG - Co-Adm'!$A$1:$Y$11</definedName>
    <definedName hidden="1" localSheetId="1" name="Z_1692D2D2_02EA_4262_A4B0_BE8F5B994C20_.wvu.FilterData">'BTG - Co-Adm'!$B$2:$Y$11</definedName>
    <definedName hidden="1" localSheetId="1" name="Z_C54BA8F6_D728_4AEB_87F5_713634076A66_.wvu.FilterData">'BTG - Co-Adm'!$A$1:$Y$11</definedName>
    <definedName hidden="1" localSheetId="1" name="Z_AD676C4C_30BE_4446_8858_56BF238EA8B3_.wvu.FilterData">'BTG - Co-Adm'!$A$1:$Y$11</definedName>
    <definedName hidden="1" localSheetId="1" name="Z_65E19D85_E234_4AA0_BA09_FDB6E53BA203_.wvu.FilterData">'BTG - Co-Adm'!$D$2:$Y$15</definedName>
    <definedName hidden="1" localSheetId="1" name="Z_30DC270B_D0BE_4C98_9176_EFF45E7C2784_.wvu.FilterData">'BTG - Co-Adm'!$B$2:$Y$11</definedName>
    <definedName hidden="1" localSheetId="1" name="Z_6C29CFD3_C5C7_4B47_9DF0_462365200FE9_.wvu.FilterData">'BTG - Co-Adm'!$A$1:$Y$15</definedName>
    <definedName hidden="1" localSheetId="1" name="Z_E2D4673A_17E7_4DDD_BFEF_511FC672DCB7_.wvu.FilterData">'BTG - Co-Adm'!$B$2:$Y$11</definedName>
    <definedName hidden="1" localSheetId="1" name="Z_2F8FF04F_39B7_4030_B48A_A5A213CC30FC_.wvu.FilterData">'BTG - Co-Adm'!$A$1:$Y$11</definedName>
    <definedName hidden="1" localSheetId="1" name="Z_8462ECC6_D20A_467A_AF6C_26951BAAF773_.wvu.FilterData">'BTG - Co-Adm'!$A$1:$Y$11</definedName>
    <definedName hidden="1" localSheetId="0" name="Z_D1DB09AE_2D15_42E8_BE1E_EC87F23ACBC6_.wvu.FilterData">'Clientes Novos - Co-Adm'!$B$1:$N$1</definedName>
    <definedName hidden="1" localSheetId="1" name="Z_D1DB09AE_2D15_42E8_BE1E_EC87F23ACBC6_.wvu.FilterData">'BTG - Co-Adm'!$B$2:$Y$11</definedName>
    <definedName hidden="1" localSheetId="1" name="Z_D4A7C2E0_50D1_432E_B5FB_19D64A78AAC7_.wvu.FilterData">'BTG - Co-Adm'!$A$1:$Y$15</definedName>
    <definedName hidden="1" localSheetId="1" name="Z_B9F882D2_E00B_4AA4_8244_5BC9E42762E8_.wvu.FilterData">'BTG - Co-Adm'!$K$2:$K$15</definedName>
    <definedName hidden="1" localSheetId="1" name="Z_53B71054_CC46_413E_AEE9_48E02C4EA570_.wvu.FilterData">'BTG - Co-Adm'!$A$1:$Y$15</definedName>
    <definedName hidden="1" localSheetId="1" name="Z_A6B03D73_0A72_469E_AD6E_0CE85C94403C_.wvu.FilterData">'BTG - Co-Adm'!$B$2:$Y$11</definedName>
    <definedName hidden="1" localSheetId="1" name="Z_F6F471A0_104A_45EE_8294_B1F6FF97F0C9_.wvu.FilterData">'BTG - Co-Adm'!$B$2:$Y$11</definedName>
    <definedName hidden="1" localSheetId="1" name="Z_C4010706_C8D1_47CE_8024_732044A6960E_.wvu.FilterData">'BTG - Co-Adm'!$A$1:$Y$15</definedName>
    <definedName hidden="1" localSheetId="1" name="Z_B4153CEB_B393_4D25_9DB0_2A242F2FB345_.wvu.FilterData">'BTG - Co-Adm'!$D$2:$F$15</definedName>
    <definedName hidden="1" localSheetId="1" name="Z_28E55562_F509_4B31_93B3_2B05C3E5D50B_.wvu.FilterData">'BTG - Co-Adm'!$A$1:$Y$15</definedName>
  </definedNames>
  <calcPr/>
  <customWorkbookViews>
    <customWorkbookView activeSheetId="0" maximized="1" windowHeight="0" windowWidth="0" guid="{B927BF9F-C3A7-43C7-8802-4BE6E7516681}" name="Filtro 59"/>
    <customWorkbookView activeSheetId="0" maximized="1" windowHeight="0" windowWidth="0" guid="{CB394147-C243-4AB0-B086-A1DD05EE4E93}" name="Filtro 57"/>
    <customWorkbookView activeSheetId="0" maximized="1" windowHeight="0" windowWidth="0" guid="{28C2BB77-75FB-42C1-BFCF-BA9AC4C54925}" name="Filtro 58"/>
    <customWorkbookView activeSheetId="0" maximized="1" windowHeight="0" windowWidth="0" guid="{FB08B96A-B699-428C-8D3A-DD80396481F1}" name="Filtro 55"/>
    <customWorkbookView activeSheetId="0" maximized="1" windowHeight="0" windowWidth="0" guid="{B9F882D2-E00B-4AA4-8244-5BC9E42762E8}" name="Filtro 56"/>
    <customWorkbookView activeSheetId="0" maximized="1" windowHeight="0" windowWidth="0" guid="{C5B2E76F-F1EC-4FBF-8A96-B8DD334C78EE}" name="Filtro 54"/>
    <customWorkbookView activeSheetId="0" maximized="1" windowHeight="0" windowWidth="0" guid="{ECD3F9DA-2D33-4E29-B1E6-F8C5C049F8BD}" name="Filtro 51"/>
    <customWorkbookView activeSheetId="0" maximized="1" windowHeight="0" windowWidth="0" guid="{CDD4E6D3-B635-4137-9AE4-0A40ECA54ABE}" name="Filtro 52"/>
    <customWorkbookView activeSheetId="0" maximized="1" windowHeight="0" windowWidth="0" guid="{A4721F05-7303-4B42-ADF1-C54D2CD0B680}" name="Filtro 50"/>
    <customWorkbookView activeSheetId="0" maximized="1" windowHeight="0" windowWidth="0" guid="{6EFD7845-FA16-4295-A42B-0B9645245D45}" name="Filtro 68"/>
    <customWorkbookView activeSheetId="0" maximized="1" windowHeight="0" windowWidth="0" guid="{B17FDD43-266A-4FDB-824F-31F4472D17FF}" name="Filtro 69"/>
    <customWorkbookView activeSheetId="0" maximized="1" windowHeight="0" windowWidth="0" guid="{565835F3-9B4A-437E-942B-EAAC6AE5AC92}" name="Filtro 66"/>
    <customWorkbookView activeSheetId="0" maximized="1" windowHeight="0" windowWidth="0" guid="{4F8B117D-E05F-4A2A-AEC5-B0FC4C7511E1}" name="Filtro 67"/>
    <customWorkbookView activeSheetId="0" maximized="1" windowHeight="0" windowWidth="0" guid="{75F8FF10-5B12-4416-833A-BEE8A5D74AC1}" name="Filtro 64"/>
    <customWorkbookView activeSheetId="0" maximized="1" windowHeight="0" windowWidth="0" guid="{2B69B49F-ACC4-4E1E-8855-B62AE4E840A9}" name="Filtro 65"/>
    <customWorkbookView activeSheetId="0" maximized="1" windowHeight="0" windowWidth="0" guid="{8462ECC6-D20A-467A-AF6C-26951BAAF773}" name="Filtro 62"/>
    <customWorkbookView activeSheetId="0" maximized="1" windowHeight="0" windowWidth="0" guid="{A86A4086-3691-49EE-9280-0E071F12DE65}" name="Filtro 63"/>
    <customWorkbookView activeSheetId="0" maximized="1" windowHeight="0" windowWidth="0" guid="{07603EAB-CE11-474C-B80C-C24A98E34478}" name="Filtro 60"/>
    <customWorkbookView activeSheetId="0" maximized="1" windowHeight="0" windowWidth="0" guid="{8A1A44EB-4282-4E2D-AEB7-9E452BA17F9C}" name="Filtro 61"/>
    <customWorkbookView activeSheetId="0" maximized="1" windowHeight="0" windowWidth="0" guid="{EC941F5A-4226-4A6F-AFF0-26E0A1B873ED}" name="Filtro 79"/>
    <customWorkbookView activeSheetId="0" maximized="1" windowHeight="0" windowWidth="0" guid="{079BD870-C004-49A1-8327-59E36E544817}" name="Filtro 77"/>
    <customWorkbookView activeSheetId="0" maximized="1" windowHeight="0" windowWidth="0" guid="{45319939-BC1F-4BBE-B8AD-0D26BFAA000E}" name="Filtro 78"/>
    <customWorkbookView activeSheetId="0" maximized="1" windowHeight="0" windowWidth="0" guid="{C54BA8F6-D728-4AEB-87F5-713634076A66}" name="Filtro 75"/>
    <customWorkbookView activeSheetId="0" maximized="1" windowHeight="0" windowWidth="0" guid="{1FEB745C-54EB-478E-85DE-9C87CE71E18B}" name="Filtro 76"/>
    <customWorkbookView activeSheetId="0" maximized="1" windowHeight="0" windowWidth="0" guid="{D91D6EED-9E94-4ACD-9AFC-D6272F3D59F7}" name="Filtro 73"/>
    <customWorkbookView activeSheetId="0" maximized="1" windowHeight="0" windowWidth="0" guid="{8612DD6E-0326-4C41-8650-2ED53ACA6CA8}" name="Filtro 74"/>
    <customWorkbookView activeSheetId="0" maximized="1" windowHeight="0" windowWidth="0" guid="{F6F471A0-104A-45EE-8294-B1F6FF97F0C9}" name="Filtro 71"/>
    <customWorkbookView activeSheetId="0" maximized="1" windowHeight="0" windowWidth="0" guid="{2B7C57FC-6CB0-4BBE-BC98-05F7055DF0C4}" name="Filtro 72"/>
    <customWorkbookView activeSheetId="0" maximized="1" windowHeight="0" windowWidth="0" guid="{2592E7AF-3287-4C2E-8958-BF137DE7FCE6}" name="Filtro 70"/>
    <customWorkbookView activeSheetId="0" maximized="1" windowHeight="0" windowWidth="0" guid="{D163BD49-BECD-4C3E-BDA3-0FD2FE53170A}" name="Filtro 88"/>
    <customWorkbookView activeSheetId="0" maximized="1" windowHeight="0" windowWidth="0" guid="{14A223CA-3E10-4892-836F-A6F2324EAD41}" name="Filtro 89"/>
    <customWorkbookView activeSheetId="0" maximized="1" windowHeight="0" windowWidth="0" guid="{AA370305-65F9-46C5-B18A-4032C71BE417}" name="Filtro 86"/>
    <customWorkbookView activeSheetId="0" maximized="1" windowHeight="0" windowWidth="0" guid="{8F627DCA-503D-4217-A255-178E62EB9C04}" name="Filtro 87"/>
    <customWorkbookView activeSheetId="0" maximized="1" windowHeight="0" windowWidth="0" guid="{1A0AC581-3E48-41A7-8AAD-8424C59BA813}" name="Filtro 84"/>
    <customWorkbookView activeSheetId="0" maximized="1" windowHeight="0" windowWidth="0" guid="{2F8FF04F-39B7-4030-B48A-A5A213CC30FC}" name="Filtro 85"/>
    <customWorkbookView activeSheetId="0" maximized="1" windowHeight="0" windowWidth="0" guid="{1F52EE4B-12D1-425B-876D-DB05DF2853A7}" name="Filtro 82"/>
    <customWorkbookView activeSheetId="0" maximized="1" windowHeight="0" windowWidth="0" guid="{67FC2149-9F43-4125-88D9-31FF3563D827}" name="Filtro 83"/>
    <customWorkbookView activeSheetId="0" maximized="1" windowHeight="0" windowWidth="0" guid="{8A3E759D-DD93-4C5A-B467-A964F99EC15B}" name="Filtro 80"/>
    <customWorkbookView activeSheetId="0" maximized="1" windowHeight="0" windowWidth="0" guid="{C63E6AB3-5950-4090-B899-48AA57EEEF1C}" name="Filtro 81"/>
    <customWorkbookView activeSheetId="0" maximized="1" windowHeight="0" windowWidth="0" guid="{4E53858F-3138-4069-AF61-B60F055D0B60}" name="Filtro 17"/>
    <customWorkbookView activeSheetId="0" maximized="1" windowHeight="0" windowWidth="0" guid="{AD676C4C-30BE-4446-8858-56BF238EA8B3}" name="Filtro 18"/>
    <customWorkbookView activeSheetId="0" maximized="1" windowHeight="0" windowWidth="0" guid="{FD22798B-E42A-4787-8967-49F9AEF272A0}" name="Filtro 15"/>
    <customWorkbookView activeSheetId="0" maximized="1" windowHeight="0" windowWidth="0" guid="{8595A04E-A637-4E97-B5C7-FE056DA0FF8C}" name="Filtro 16"/>
    <customWorkbookView activeSheetId="0" maximized="1" windowHeight="0" windowWidth="0" guid="{B28D0A8E-26C6-431C-AB18-7677AB949EEA}" name="Filtro 13"/>
    <customWorkbookView activeSheetId="0" maximized="1" windowHeight="0" windowWidth="0" guid="{1692D2D2-02EA-4262-A4B0-BE8F5B994C20}" name="Filtro 14"/>
    <customWorkbookView activeSheetId="0" maximized="1" windowHeight="0" windowWidth="0" guid="{7AFF85AE-39EB-46C4-8820-725ED71E7285}" name="Filtro 99"/>
    <customWorkbookView activeSheetId="0" maximized="1" windowHeight="0" windowWidth="0" guid="{A6B03D73-0A72-469E-AD6E-0CE85C94403C}" name="Filtro 11"/>
    <customWorkbookView activeSheetId="0" maximized="1" windowHeight="0" windowWidth="0" guid="{30DC270B-D0BE-4C98-9176-EFF45E7C2784}" name="Filtro 12"/>
    <customWorkbookView activeSheetId="0" maximized="1" windowHeight="0" windowWidth="0" guid="{53B71054-CC46-413E-AEE9-48E02C4EA570}" name="Filtro 97"/>
    <customWorkbookView activeSheetId="0" maximized="1" windowHeight="0" windowWidth="0" guid="{C4010706-C8D1-47CE-8024-732044A6960E}" name="Filtro 98"/>
    <customWorkbookView activeSheetId="0" maximized="1" windowHeight="0" windowWidth="0" guid="{4D52697A-E805-4AEE-9B5C-875AEF4F18E0}" name="Filtro 10"/>
    <customWorkbookView activeSheetId="0" maximized="1" windowHeight="0" windowWidth="0" guid="{6C29CFD3-C5C7-4B47-9DF0-462365200FE9}" name="Filtro 95"/>
    <customWorkbookView activeSheetId="0" maximized="1" windowHeight="0" windowWidth="0" guid="{28E55562-F509-4B31-93B3-2B05C3E5D50B}" name="Filtro 96"/>
    <customWorkbookView activeSheetId="0" maximized="1" windowHeight="0" windowWidth="0" guid="{81EDD19D-EA51-4DED-9D44-B0FB705BA86D}" name="Filtro 93"/>
    <customWorkbookView activeSheetId="0" maximized="1" windowHeight="0" windowWidth="0" guid="{D3A587BE-E5B0-4FA7-94B9-27E3135D3AB9}" name="Filtro 94"/>
    <customWorkbookView activeSheetId="0" maximized="1" windowHeight="0" windowWidth="0" guid="{8689C339-F6C6-4EA9-BECD-F9CAB24763A7}" name="Filtro 91"/>
    <customWorkbookView activeSheetId="0" maximized="1" windowHeight="0" windowWidth="0" guid="{35A5B35A-7890-4E62-9C8A-4D68A38B3DF2}" name="Filtro 92"/>
    <customWorkbookView activeSheetId="0" maximized="1" windowHeight="0" windowWidth="0" guid="{D4A7C2E0-50D1-432E-B5FB-19D64A78AAC7}" name="Filtro 90"/>
    <customWorkbookView activeSheetId="0" maximized="1" windowHeight="0" windowWidth="0" guid="{A384AF96-15C7-4899-B81D-D69A9E0DC90D}" name="Filtro 29"/>
    <customWorkbookView activeSheetId="0" maximized="1" windowHeight="0" windowWidth="0" guid="{C666664C-DEAE-4684-AB63-C8F835B35F06}" name="Filtro 26"/>
    <customWorkbookView activeSheetId="0" maximized="1" windowHeight="0" windowWidth="0" guid="{9AFEA785-9BDB-436D-97B0-E361AFAD51E0}" name="Filtro 27"/>
    <customWorkbookView activeSheetId="0" maximized="1" windowHeight="0" windowWidth="0" guid="{4B213F8D-F209-42DC-9E67-2FCEF0BC7DE5}" name="Filtro 8"/>
    <customWorkbookView activeSheetId="0" maximized="1" windowHeight="0" windowWidth="0" guid="{56561A02-E775-4EE9-A189-69F7C6CC04B3}" name="Filtro 25"/>
    <customWorkbookView activeSheetId="0" maximized="1" windowHeight="0" windowWidth="0" guid="{CD11A233-B48D-4F26-AF3C-4C53B462868F}" name="Filtro 9"/>
    <customWorkbookView activeSheetId="0" maximized="1" windowHeight="0" windowWidth="0" guid="{E0AB6EFA-0DCA-46E8-9455-5364FDC10C7D}" name="Filtro 22"/>
    <customWorkbookView activeSheetId="0" maximized="1" windowHeight="0" windowWidth="0" guid="{B8B16CB4-4C95-421D-8D08-647D93149423}" name="Filtro 20"/>
    <customWorkbookView activeSheetId="0" maximized="1" windowHeight="0" windowWidth="0" guid="{AB22D7F1-6797-48C4-9B27-AD387B64673A}" name="Filtro 21"/>
    <customWorkbookView activeSheetId="0" maximized="1" windowHeight="0" windowWidth="0" guid="{07CD0CF7-369E-4780-B76C-63784C14E13E}" name="Filtro 19"/>
    <customWorkbookView activeSheetId="0" maximized="1" windowHeight="0" windowWidth="0" guid="{2EDD33C7-01C9-4DBA-A37A-14D3E038E3BF}" name="Filtro 39"/>
    <customWorkbookView activeSheetId="0" maximized="1" windowHeight="0" windowWidth="0" guid="{B4153CEB-B393-4D25-9DB0-2A242F2FB345}" name="Filtro 37"/>
    <customWorkbookView activeSheetId="0" maximized="1" windowHeight="0" windowWidth="0" guid="{FF802A0E-972E-4FFB-AA2D-ECCD83FB1181}" name="Filtro 38"/>
    <customWorkbookView activeSheetId="0" maximized="1" windowHeight="0" windowWidth="0" guid="{3CDACB5D-A91E-4BBE-8EF7-95899DAC93CA}" name="Filtro 35"/>
    <customWorkbookView activeSheetId="0" maximized="1" windowHeight="0" windowWidth="0" guid="{8775AB59-AE58-410C-A4BC-B53C8D9F5216}" name="Filtro 36"/>
    <customWorkbookView activeSheetId="0" maximized="1" windowHeight="0" windowWidth="0" guid="{65E19D85-E234-4AA0-BA09-FDB6E53BA203}" name="Filtro 33"/>
    <customWorkbookView activeSheetId="0" maximized="1" windowHeight="0" windowWidth="0" guid="{3ED642AE-D699-45CC-BA6D-777EAF4F302F}" name="Filtro 34"/>
    <customWorkbookView activeSheetId="0" maximized="1" windowHeight="0" windowWidth="0" guid="{5DE0C385-94E1-4788-8421-0DD3341C73EC}" name="Filtro 31"/>
    <customWorkbookView activeSheetId="0" maximized="1" windowHeight="0" windowWidth="0" guid="{2510D66B-E49A-40C0-817A-6FAA376F757E}" name="Filtro 30"/>
    <customWorkbookView activeSheetId="0" maximized="1" windowHeight="0" windowWidth="0" guid="{9CD17E26-5545-4A38-9C94-E8C45D65B4FB}" name="Filtro 100"/>
    <customWorkbookView activeSheetId="0" maximized="1" windowHeight="0" windowWidth="0" guid="{ECF3CEEC-7B46-46EB-90BE-A37991DDF330}" name="Filtro 101"/>
    <customWorkbookView activeSheetId="0" maximized="1" windowHeight="0" windowWidth="0" guid="{04C3ABE0-0AAF-438D-818B-4C58FAD22CDC}" name="Filtro 102"/>
    <customWorkbookView activeSheetId="0" maximized="1" windowHeight="0" windowWidth="0" guid="{ACF85CF9-B15B-455A-A40C-E19345EB7EA8}" name="Filtro 4"/>
    <customWorkbookView activeSheetId="0" maximized="1" windowHeight="0" windowWidth="0" guid="{3999DA1E-394D-46C3-9CCC-E7A9829E35EB}" name="Filtro 5"/>
    <customWorkbookView activeSheetId="0" maximized="1" windowHeight="0" windowWidth="0" guid="{00F19B6D-E089-4E9F-B096-732AD3B73CC7}" name="Filtro 6"/>
    <customWorkbookView activeSheetId="0" maximized="1" windowHeight="0" windowWidth="0" guid="{D5017D38-ADC8-4433-851C-D517D133ABEF}" name="Filtro 7"/>
    <customWorkbookView activeSheetId="0" maximized="1" windowHeight="0" windowWidth="0" guid="{36F7053D-78EE-4121-A067-733F324DC05C}" name="Filtro 1"/>
    <customWorkbookView activeSheetId="0" maximized="1" windowHeight="0" windowWidth="0" guid="{9C72C629-9951-4E79-980B-BE6BC879E100}" name="Filtro 2"/>
    <customWorkbookView activeSheetId="0" maximized="1" windowHeight="0" windowWidth="0" guid="{D1DB09AE-2D15-42E8-BE1E-EC87F23ACBC6}" name="Filtro 3"/>
    <customWorkbookView activeSheetId="0" maximized="1" windowHeight="0" windowWidth="0" guid="{D7FD68F7-E221-453D-9FDF-40337C503D66}" name="Filtro 48"/>
    <customWorkbookView activeSheetId="0" maximized="1" windowHeight="0" windowWidth="0" guid="{91D73B66-10CC-4A06-8049-A6C5BC7255D2}" name="Filtro 49"/>
    <customWorkbookView activeSheetId="0" maximized="1" windowHeight="0" windowWidth="0" guid="{2B09173B-3DB5-4328-923F-B12F52114342}" name="Filtro 46"/>
    <customWorkbookView activeSheetId="0" maximized="1" windowHeight="0" windowWidth="0" guid="{5CCE3D1A-E5D5-4378-870B-04AA90539EAB}" name="Filtro 44"/>
    <customWorkbookView activeSheetId="0" maximized="1" windowHeight="0" windowWidth="0" guid="{481AC060-A196-400B-A251-C4A85BFF0FC2}" name="Filtro 45"/>
    <customWorkbookView activeSheetId="0" maximized="1" windowHeight="0" windowWidth="0" guid="{B434B699-FAD6-4DC6-A3B5-FFFC00D2A4AB}" name="Filtro 42"/>
    <customWorkbookView activeSheetId="0" maximized="1" windowHeight="0" windowWidth="0" guid="{9FAC1C5F-1BD5-4FC6-8E46-7BD877867D52}" name="Filtro 43"/>
    <customWorkbookView activeSheetId="0" maximized="1" windowHeight="0" windowWidth="0" guid="{E2D4673A-17E7-4DDD-BFEF-511FC672DCB7}" name="Filtro 40"/>
    <customWorkbookView activeSheetId="0" maximized="1" windowHeight="0" windowWidth="0" guid="{BF62BFB0-03E6-4EFA-B391-AB3D45DF069A}" name="Filtro 41"/>
  </customWorkbookViews>
</workbook>
</file>

<file path=xl/sharedStrings.xml><?xml version="1.0" encoding="utf-8"?>
<sst xmlns="http://schemas.openxmlformats.org/spreadsheetml/2006/main" count="10043" uniqueCount="1458">
  <si>
    <t>CPF/ CNPJ</t>
  </si>
  <si>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</si>
  <si>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</si>
  <si>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</si>
  <si>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</si>
  <si>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</si>
  <si>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</si>
  <si>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</si>
  <si>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</si>
  <si>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</si>
  <si>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</si>
  <si>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</si>
  <si>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</si>
  <si>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</si>
  <si>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</si>
  <si>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</si>
  <si>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</si>
  <si>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</si>
  <si>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</si>
  <si>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</si>
  <si>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</si>
  <si>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</si>
  <si>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</si>
  <si>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</si>
  <si>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</si>
  <si>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</si>
  <si>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</si>
  <si>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</si>
  <si>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</si>
  <si>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</si>
  <si>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</si>
  <si>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</si>
  <si>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</si>
  <si>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</si>
  <si>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</si>
  <si>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</si>
  <si>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</si>
  <si>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</si>
  <si>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</si>
  <si>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</si>
  <si>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</si>
  <si>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</si>
  <si>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</si>
  <si>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</si>
  <si>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</si>
  <si>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</si>
  <si>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</si>
  <si>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</si>
  <si>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</si>
  <si>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</si>
  <si>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</si>
  <si>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</si>
  <si>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</si>
  <si>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</si>
  <si>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</si>
  <si>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</si>
  <si>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</si>
  <si>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</si>
  <si>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</si>
  <si>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</si>
  <si>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</si>
  <si>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</si>
  <si>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</si>
  <si>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</si>
  <si>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</si>
  <si>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Mariana de Oliveira Lobo</t>
  </si>
  <si>
    <t>004855596</t>
  </si>
  <si>
    <t>024.627.761-09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</si>
  <si>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</si>
  <si>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</si>
  <si>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</si>
  <si>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</si>
  <si>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</si>
  <si>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</si>
  <si>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</si>
  <si>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Wilson Roberto Tamborini</t>
  </si>
  <si>
    <t>004884046</t>
  </si>
  <si>
    <t>CON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</si>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</sst>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color theme="1"/>
      <name val="&quot;Times New Roman&quot;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left"/>
    </xf>
    <xf borderId="2" fillId="5" fontId="3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6" fontId="7" numFmtId="0" xfId="0" applyAlignment="1" applyBorder="1" applyFill="1" applyFont="1">
      <alignment horizontal="center"/>
    </xf>
    <xf borderId="5" fillId="7" fontId="3" numFmtId="0" xfId="0" applyAlignment="1" applyBorder="1" applyFill="1" applyFont="1">
      <alignment horizontal="center" shrinkToFit="0" vertical="center" wrapText="0"/>
    </xf>
    <xf borderId="5" fillId="7" fontId="7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shrinkToFit="0" vertical="center" wrapText="1"/>
    </xf>
    <xf borderId="3" fillId="8" fontId="5" numFmtId="0" xfId="0" applyAlignment="1" applyBorder="1" applyFill="1" applyFont="1">
      <alignment horizontal="center" readingOrder="0" shrinkToFit="0" vertical="center" wrapText="1"/>
    </xf>
    <xf borderId="5" fillId="9" fontId="3" numFmtId="0" xfId="0" applyAlignment="1" applyBorder="1" applyFill="1" applyFont="1">
      <alignment horizontal="center" readingOrder="0" shrinkToFit="0" vertical="center" wrapText="0"/>
    </xf>
    <xf borderId="5" fillId="10" fontId="3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readingOrder="0" vertical="center"/>
    </xf>
    <xf borderId="5" fillId="10" fontId="3" numFmtId="164" xfId="0" applyAlignment="1" applyBorder="1" applyFont="1" applyNumberFormat="1">
      <alignment horizontal="center" vertical="center"/>
    </xf>
    <xf borderId="5" fillId="10" fontId="3" numFmtId="164" xfId="0" applyAlignment="1" applyBorder="1" applyFont="1" applyNumberFormat="1">
      <alignment horizontal="center" shrinkToFit="0" vertical="center" wrapText="0"/>
    </xf>
    <xf borderId="5" fillId="10" fontId="3" numFmtId="0" xfId="0" applyAlignment="1" applyBorder="1" applyFont="1">
      <alignment horizontal="center" shrinkToFit="0" vertical="center" wrapText="0"/>
    </xf>
    <xf borderId="5" fillId="10" fontId="3" numFmtId="10" xfId="0" applyAlignment="1" applyBorder="1" applyFont="1" applyNumberFormat="1">
      <alignment horizontal="center" vertical="center"/>
    </xf>
    <xf borderId="5" fillId="10" fontId="3" numFmtId="9" xfId="0" applyAlignment="1" applyBorder="1" applyFont="1" applyNumberFormat="1">
      <alignment horizontal="center" vertical="center"/>
    </xf>
    <xf borderId="5" fillId="10" fontId="3" numFmtId="0" xfId="0" applyAlignment="1" applyBorder="1" applyFont="1">
      <alignment horizontal="center" shrinkToFit="0" vertical="center" wrapText="1"/>
    </xf>
    <xf borderId="5" fillId="10" fontId="3" numFmtId="0" xfId="0" applyAlignment="1" applyBorder="1" applyFont="1">
      <alignment horizontal="center" readingOrder="0" shrinkToFit="0" vertical="center" wrapText="1"/>
    </xf>
    <xf borderId="5" fillId="10" fontId="3" numFmtId="164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6" fillId="0" fontId="8" numFmtId="49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 shrinkToFit="0" vertical="center" wrapText="0"/>
    </xf>
    <xf borderId="6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6" fillId="0" fontId="8" numFmtId="164" xfId="0" applyAlignment="1" applyBorder="1" applyFont="1" applyNumberFormat="1">
      <alignment horizontal="center"/>
    </xf>
    <xf borderId="6" fillId="0" fontId="11" numFmtId="0" xfId="0" applyBorder="1" applyFont="1"/>
    <xf borderId="6" fillId="0" fontId="8" numFmtId="10" xfId="0" applyAlignment="1" applyBorder="1" applyFont="1" applyNumberFormat="1">
      <alignment horizontal="center"/>
    </xf>
    <xf borderId="6" fillId="0" fontId="8" numFmtId="9" xfId="0" applyAlignment="1" applyBorder="1" applyFont="1" applyNumberFormat="1">
      <alignment horizontal="center"/>
    </xf>
    <xf borderId="6" fillId="0" fontId="12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shrinkToFit="0" vertical="center" wrapText="0"/>
    </xf>
    <xf borderId="1" fillId="0" fontId="8" numFmtId="0" xfId="0" applyBorder="1" applyFont="1"/>
    <xf borderId="6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6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6" fillId="0" fontId="14" numFmtId="0" xfId="0" applyAlignment="1" applyBorder="1" applyFont="1">
      <alignment readingOrder="0" shrinkToFit="0" wrapText="1"/>
    </xf>
    <xf borderId="6" fillId="0" fontId="15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0"/>
    </xf>
    <xf borderId="6" fillId="0" fontId="8" numFmtId="164" xfId="0" applyAlignment="1" applyBorder="1" applyFont="1" applyNumberFormat="1">
      <alignment horizontal="center" readingOrder="0"/>
    </xf>
    <xf borderId="6" fillId="0" fontId="8" numFmtId="10" xfId="0" applyAlignment="1" applyBorder="1" applyFont="1" applyNumberFormat="1">
      <alignment horizontal="center" readingOrder="0"/>
    </xf>
    <xf borderId="6" fillId="0" fontId="8" numFmtId="9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8" fillId="11" fontId="1" numFmtId="0" xfId="0" applyAlignment="1" applyBorder="1" applyFill="1" applyFont="1">
      <alignment horizontal="left" shrinkToFit="0" vertical="bottom" wrapText="0"/>
    </xf>
    <xf borderId="9" fillId="11" fontId="1" numFmtId="0" xfId="0" applyAlignment="1" applyBorder="1" applyFont="1">
      <alignment horizontal="center" shrinkToFit="0" vertical="bottom" wrapText="0"/>
    </xf>
    <xf borderId="10" fillId="9" fontId="3" numFmtId="165" xfId="0" applyAlignment="1" applyBorder="1" applyFont="1" applyNumberFormat="1">
      <alignment horizontal="center" shrinkToFit="0" vertical="bottom" wrapText="0"/>
    </xf>
    <xf borderId="11" fillId="11" fontId="1" numFmtId="0" xfId="0" applyAlignment="1" applyBorder="1" applyFont="1">
      <alignment horizontal="left" shrinkToFit="0" vertical="bottom" wrapText="0"/>
    </xf>
    <xf borderId="12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3" fillId="11" fontId="1" numFmtId="0" xfId="0" applyAlignment="1" applyBorder="1" applyFont="1">
      <alignment horizontal="left" shrinkToFit="0" vertical="bottom" wrapText="0"/>
    </xf>
    <xf borderId="14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6" fillId="2" fontId="18" numFmtId="0" xfId="0" applyAlignment="1" applyBorder="1" applyFont="1">
      <alignment horizontal="center" shrinkToFit="0" wrapText="1"/>
    </xf>
    <xf borderId="6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6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5" fillId="4" fontId="19" numFmtId="0" xfId="0" applyAlignment="1" applyBorder="1" applyFont="1">
      <alignment horizontal="left" shrinkToFit="0" vertical="bottom" wrapText="0"/>
    </xf>
    <xf borderId="15" fillId="0" fontId="11" numFmtId="0" xfId="0" applyBorder="1" applyFont="1"/>
    <xf borderId="15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7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7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6" fillId="4" fontId="24" numFmtId="49" xfId="0" applyAlignment="1" applyBorder="1" applyFont="1" applyNumberFormat="1">
      <alignment horizontal="center"/>
    </xf>
    <xf borderId="6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7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7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6" fillId="4" fontId="19" numFmtId="0" xfId="0" applyAlignment="1" applyBorder="1" applyFont="1">
      <alignment horizontal="center" shrinkToFit="0" vertical="bottom" wrapText="0"/>
    </xf>
    <xf borderId="6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7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6" fillId="0" fontId="11" numFmtId="0" xfId="0" applyAlignment="1" applyBorder="1" applyFont="1">
      <alignment horizontal="center"/>
    </xf>
    <xf borderId="6" fillId="4" fontId="21" numFmtId="0" xfId="0" applyAlignment="1" applyBorder="1" applyFont="1">
      <alignment horizontal="center" shrinkToFit="0" vertical="bottom" wrapText="0"/>
    </xf>
    <xf borderId="6" fillId="4" fontId="21" numFmtId="165" xfId="0" applyAlignment="1" applyBorder="1" applyFont="1" applyNumberFormat="1">
      <alignment horizontal="right" shrinkToFit="0" vertical="bottom" wrapText="0"/>
    </xf>
    <xf borderId="6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6" fillId="4" fontId="25" numFmtId="0" xfId="0" applyAlignment="1" applyBorder="1" applyFont="1">
      <alignment horizontal="center"/>
    </xf>
    <xf borderId="6" fillId="4" fontId="19" numFmtId="0" xfId="0" applyAlignment="1" applyBorder="1" applyFont="1">
      <alignment horizontal="center"/>
    </xf>
    <xf borderId="6" fillId="4" fontId="19" numFmtId="166" xfId="0" applyAlignment="1" applyBorder="1" applyFont="1" applyNumberFormat="1">
      <alignment horizontal="center" shrinkToFit="0" vertical="bottom" wrapText="0"/>
    </xf>
    <xf borderId="6" fillId="4" fontId="21" numFmtId="166" xfId="0" applyAlignment="1" applyBorder="1" applyFont="1" applyNumberFormat="1">
      <alignment horizontal="center" shrinkToFit="0" vertical="bottom" wrapText="0"/>
    </xf>
    <xf borderId="6" fillId="0" fontId="21" numFmtId="0" xfId="0" applyAlignment="1" applyBorder="1" applyFont="1">
      <alignment horizontal="center" shrinkToFit="0" vertical="bottom" wrapText="0"/>
    </xf>
    <xf borderId="6" fillId="4" fontId="21" numFmtId="167" xfId="0" applyAlignment="1" applyBorder="1" applyFont="1" applyNumberFormat="1">
      <alignment horizontal="center" shrinkToFit="0" vertical="bottom" wrapText="0"/>
    </xf>
    <xf borderId="6" fillId="0" fontId="11" numFmtId="49" xfId="0" applyAlignment="1" applyBorder="1" applyFont="1" applyNumberFormat="1">
      <alignment horizontal="center" vertical="bottom"/>
    </xf>
    <xf borderId="6" fillId="0" fontId="11" numFmtId="0" xfId="0" applyAlignment="1" applyBorder="1" applyFont="1">
      <alignment horizontal="center" vertical="bottom"/>
    </xf>
    <xf borderId="6" fillId="4" fontId="11" numFmtId="0" xfId="0" applyAlignment="1" applyBorder="1" applyFont="1">
      <alignment horizontal="center" vertical="bottom"/>
    </xf>
    <xf borderId="6" fillId="4" fontId="11" numFmtId="165" xfId="0" applyAlignment="1" applyBorder="1" applyFont="1" applyNumberFormat="1">
      <alignment horizontal="right" vertical="bottom"/>
    </xf>
    <xf borderId="6" fillId="4" fontId="11" numFmtId="167" xfId="0" applyAlignment="1" applyBorder="1" applyFont="1" applyNumberFormat="1">
      <alignment horizontal="center" vertical="bottom"/>
    </xf>
    <xf borderId="6" fillId="0" fontId="11" numFmtId="49" xfId="0" applyAlignment="1" applyBorder="1" applyFont="1" applyNumberFormat="1">
      <alignment horizontal="center" vertical="center"/>
    </xf>
    <xf borderId="6" fillId="4" fontId="24" numFmtId="0" xfId="0" applyAlignment="1" applyBorder="1" applyFont="1">
      <alignment horizontal="center" vertical="bottom"/>
    </xf>
    <xf borderId="6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54.5"/>
    <col customWidth="1" min="3" max="3" width="8.5"/>
    <col customWidth="1" min="4" max="5" width="10.63"/>
    <col customWidth="1" min="6" max="6" width="5.75"/>
    <col customWidth="1" min="7" max="7" width="24.5"/>
    <col customWidth="1" min="8" max="8" width="11.13"/>
    <col customWidth="1" min="9" max="9" width="40.63"/>
    <col customWidth="1" min="10" max="10" width="12.5"/>
    <col customWidth="1" min="11" max="11" width="13.63"/>
    <col customWidth="1" min="12" max="12" width="12.25"/>
    <col customWidth="1" min="13" max="13" width="10.13"/>
    <col customWidth="1" min="14" max="14" width="7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5.75" customHeight="1">
      <c r="A2" s="4"/>
      <c r="B2" s="5"/>
      <c r="C2" s="6"/>
      <c r="D2" s="7"/>
      <c r="E2" s="8"/>
      <c r="F2" s="8"/>
      <c r="G2" s="8"/>
      <c r="H2" s="8"/>
      <c r="I2" s="9"/>
      <c r="J2" s="10"/>
      <c r="K2" s="11"/>
      <c r="L2" s="12"/>
      <c r="M2" s="13"/>
      <c r="N2" s="14"/>
    </row>
    <row r="3" ht="15.75" customHeight="1">
      <c r="A3" s="4"/>
      <c r="B3" s="5"/>
      <c r="C3" s="6"/>
      <c r="D3" s="7"/>
      <c r="E3" s="8"/>
      <c r="F3" s="8"/>
      <c r="G3" s="8"/>
      <c r="H3" s="8"/>
      <c r="I3" s="9"/>
      <c r="J3" s="10"/>
      <c r="K3" s="11"/>
      <c r="L3" s="12"/>
      <c r="M3" s="13"/>
      <c r="N3" s="14"/>
    </row>
  </sheetData>
  <customSheetViews>
    <customSheetView guid="{D1DB09AE-2D15-42E8-BE1E-EC87F23ACBC6}" filter="1" showAutoFilter="1">
      <autoFilter ref="$B$1:$N$1"/>
    </customSheetView>
    <customSheetView guid="{36F7053D-78EE-4121-A067-733F324DC05C}" filter="1" showAutoFilter="1">
      <autoFilter ref="$B$1:$N$1"/>
    </customSheetView>
    <customSheetView guid="{ACF85CF9-B15B-455A-A40C-E19345EB7EA8}" filter="1" showAutoFilter="1">
      <autoFilter ref="$D$1"/>
    </customSheetView>
    <customSheetView guid="{3999DA1E-394D-46C3-9CCC-E7A9829E35EB}" filter="1" showAutoFilter="1">
      <autoFilter ref="$B$1:$N$1">
        <filterColumn colId="5">
          <filters/>
        </filterColumn>
      </autoFilter>
    </customSheetView>
    <customSheetView guid="{9C72C629-9951-4E79-980B-BE6BC879E100}" filter="1" showAutoFilter="1">
      <autoFilter ref="$B$1:$J$1"/>
    </customSheetView>
  </customSheetViews>
  <conditionalFormatting sqref="E1:H1">
    <cfRule type="cellIs" dxfId="0" priority="1" operator="equal">
      <formula>"Conquest"</formula>
    </cfRule>
  </conditionalFormatting>
  <conditionalFormatting sqref="E1:H1">
    <cfRule type="cellIs" dxfId="1" priority="2" operator="equal">
      <formula>"Voga"</formula>
    </cfRule>
  </conditionalFormatting>
  <dataValidations>
    <dataValidation type="list" allowBlank="1" showErrorMessage="1" sqref="H2:H3">
      <formula1>"PIPE,EMAIL"</formula1>
    </dataValidation>
    <dataValidation type="list" allowBlank="1" showErrorMessage="1" sqref="I2:I3">
      <formula1>"Confecção de Contrato,Pendente Assinaturas,Em Análise pela Corretora,Aguardando FA,Abertura de Conta,Vinculação de Conta,Verficação de Obs/ Taxa Especial,Aguardando Suitability,Cancelado"</formula1>
    </dataValidation>
    <dataValidation type="list" allowBlank="1" showErrorMessage="1" sqref="L2:L3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6" width="18.75"/>
  </cols>
  <sheetData>
    <row r="1" ht="15.75" customHeight="1">
      <c r="A1" s="15" t="s">
        <v>14</v>
      </c>
      <c r="B1" s="16"/>
      <c r="C1" s="16"/>
      <c r="D1" s="16"/>
      <c r="E1" s="16"/>
      <c r="F1" s="17"/>
      <c r="G1" s="18" t="s">
        <v>15</v>
      </c>
      <c r="H1" s="19" t="s">
        <v>16</v>
      </c>
      <c r="I1" s="18" t="s">
        <v>15</v>
      </c>
      <c r="J1" s="15" t="s">
        <v>14</v>
      </c>
      <c r="K1" s="16"/>
      <c r="L1" s="16"/>
      <c r="M1" s="16"/>
      <c r="N1" s="16"/>
      <c r="O1" s="16"/>
      <c r="P1" s="17"/>
      <c r="Q1" s="18" t="s">
        <v>15</v>
      </c>
      <c r="R1" s="20" t="s">
        <v>17</v>
      </c>
      <c r="S1" s="21" t="s">
        <v>18</v>
      </c>
      <c r="T1" s="22" t="s">
        <v>19</v>
      </c>
      <c r="U1" s="16"/>
      <c r="V1" s="16"/>
      <c r="W1" s="16"/>
      <c r="X1" s="16"/>
      <c r="Y1" s="17"/>
      <c r="Z1" s="23" t="s">
        <v>20</v>
      </c>
    </row>
    <row r="2">
      <c r="A2" s="24" t="s">
        <v>3</v>
      </c>
      <c r="B2" s="25" t="s">
        <v>1</v>
      </c>
      <c r="C2" s="26" t="s">
        <v>2</v>
      </c>
      <c r="D2" s="27" t="s">
        <v>4</v>
      </c>
      <c r="E2" s="27" t="s">
        <v>5</v>
      </c>
      <c r="F2" s="27" t="s">
        <v>6</v>
      </c>
      <c r="G2" s="28" t="s">
        <v>21</v>
      </c>
      <c r="H2" s="28" t="s">
        <v>22</v>
      </c>
      <c r="I2" s="28" t="s">
        <v>23</v>
      </c>
      <c r="J2" s="28" t="s">
        <v>24</v>
      </c>
      <c r="K2" s="26" t="s">
        <v>25</v>
      </c>
      <c r="L2" s="26" t="s">
        <v>26</v>
      </c>
      <c r="M2" s="26" t="s">
        <v>9</v>
      </c>
      <c r="N2" s="29" t="s">
        <v>27</v>
      </c>
      <c r="O2" s="24" t="s">
        <v>28</v>
      </c>
      <c r="P2" s="30" t="s">
        <v>12</v>
      </c>
      <c r="Q2" s="31" t="s">
        <v>29</v>
      </c>
      <c r="R2" s="32" t="s">
        <v>30</v>
      </c>
      <c r="S2" s="31" t="s">
        <v>31</v>
      </c>
      <c r="T2" s="28" t="s">
        <v>32</v>
      </c>
      <c r="U2" s="25" t="s">
        <v>33</v>
      </c>
      <c r="V2" s="26" t="s">
        <v>34</v>
      </c>
      <c r="W2" s="25" t="s">
        <v>35</v>
      </c>
      <c r="X2" s="24" t="s">
        <v>36</v>
      </c>
      <c r="Y2" s="24" t="s">
        <v>37</v>
      </c>
      <c r="Z2" s="33">
        <v>45322.0</v>
      </c>
    </row>
    <row r="3" ht="15.75" customHeight="1">
      <c r="A3" s="34" t="s">
        <v>38</v>
      </c>
      <c r="B3" s="35" t="s">
        <v>39</v>
      </c>
      <c r="C3" s="36" t="s">
        <v>40</v>
      </c>
      <c r="D3" s="37" t="s">
        <v>41</v>
      </c>
      <c r="E3" s="37" t="s">
        <v>42</v>
      </c>
      <c r="F3" s="37" t="s">
        <v>43</v>
      </c>
      <c r="G3" s="38" t="s">
        <v>44</v>
      </c>
      <c r="H3" s="39" t="s">
        <v>45</v>
      </c>
      <c r="I3" s="40" t="s">
        <v>46</v>
      </c>
      <c r="J3" s="37" t="str">
        <f t="shared" ref="J3:J9" si="1">IF(Q3=0,"Não","Sim")</f>
        <v>Não</v>
      </c>
      <c r="K3" s="41">
        <v>45296.0</v>
      </c>
      <c r="L3" s="42"/>
      <c r="M3" s="37" t="s">
        <v>47</v>
      </c>
      <c r="N3" s="43">
        <v>0.006</v>
      </c>
      <c r="O3" s="37" t="s">
        <v>46</v>
      </c>
      <c r="P3" s="44">
        <v>0.0</v>
      </c>
      <c r="Q3" s="42"/>
      <c r="R3" s="42"/>
      <c r="S3" s="42"/>
      <c r="T3" s="45" t="s">
        <v>48</v>
      </c>
      <c r="U3" s="46" t="s">
        <v>49</v>
      </c>
      <c r="V3" s="47"/>
      <c r="W3" s="48"/>
      <c r="X3" s="4"/>
      <c r="Y3" s="4"/>
      <c r="Z3" s="49"/>
    </row>
    <row r="4" ht="15.75" customHeight="1">
      <c r="A4" s="34" t="s">
        <v>38</v>
      </c>
      <c r="B4" s="50" t="s">
        <v>50</v>
      </c>
      <c r="C4" s="36" t="s">
        <v>51</v>
      </c>
      <c r="D4" s="51" t="s">
        <v>41</v>
      </c>
      <c r="E4" s="37" t="s">
        <v>42</v>
      </c>
      <c r="F4" s="37" t="s">
        <v>43</v>
      </c>
      <c r="G4" s="38" t="s">
        <v>44</v>
      </c>
      <c r="H4" s="52" t="s">
        <v>45</v>
      </c>
      <c r="I4" s="40" t="s">
        <v>46</v>
      </c>
      <c r="J4" s="37" t="str">
        <f t="shared" si="1"/>
        <v>Não</v>
      </c>
      <c r="K4" s="41">
        <v>45113.0</v>
      </c>
      <c r="L4" s="34"/>
      <c r="M4" s="53" t="s">
        <v>47</v>
      </c>
      <c r="N4" s="43">
        <v>0.006</v>
      </c>
      <c r="O4" s="37" t="s">
        <v>46</v>
      </c>
      <c r="P4" s="44">
        <v>0.0</v>
      </c>
      <c r="Q4" s="54"/>
      <c r="R4" s="54"/>
      <c r="S4" s="54"/>
      <c r="T4" s="34" t="s">
        <v>52</v>
      </c>
      <c r="U4" s="55" t="s">
        <v>53</v>
      </c>
      <c r="V4" s="47"/>
      <c r="W4" s="48"/>
      <c r="X4" s="4"/>
      <c r="Y4" s="4"/>
      <c r="Z4" s="49"/>
    </row>
    <row r="5" ht="15.75" customHeight="1">
      <c r="A5" s="34" t="s">
        <v>38</v>
      </c>
      <c r="B5" s="50" t="s">
        <v>54</v>
      </c>
      <c r="C5" s="36" t="s">
        <v>55</v>
      </c>
      <c r="D5" s="37" t="s">
        <v>41</v>
      </c>
      <c r="E5" s="37" t="s">
        <v>42</v>
      </c>
      <c r="F5" s="37" t="s">
        <v>56</v>
      </c>
      <c r="G5" s="38" t="s">
        <v>44</v>
      </c>
      <c r="H5" s="56" t="s">
        <v>45</v>
      </c>
      <c r="I5" s="40" t="s">
        <v>46</v>
      </c>
      <c r="J5" s="37" t="str">
        <f t="shared" si="1"/>
        <v>Não</v>
      </c>
      <c r="K5" s="41">
        <v>45125.0</v>
      </c>
      <c r="L5" s="42"/>
      <c r="M5" s="37" t="s">
        <v>47</v>
      </c>
      <c r="N5" s="43">
        <v>0.0085</v>
      </c>
      <c r="O5" s="37" t="s">
        <v>46</v>
      </c>
      <c r="P5" s="44">
        <v>0.0</v>
      </c>
      <c r="Q5" s="42"/>
      <c r="R5" s="42"/>
      <c r="S5" s="57" t="s">
        <v>57</v>
      </c>
      <c r="T5" s="45" t="s">
        <v>48</v>
      </c>
      <c r="U5" s="46" t="s">
        <v>58</v>
      </c>
      <c r="V5" s="47"/>
      <c r="W5" s="48"/>
      <c r="X5" s="4"/>
      <c r="Y5" s="4"/>
      <c r="Z5" s="49"/>
    </row>
    <row r="6" ht="15.75" customHeight="1">
      <c r="A6" s="34" t="s">
        <v>38</v>
      </c>
      <c r="B6" s="58" t="s">
        <v>59</v>
      </c>
      <c r="C6" s="36" t="s">
        <v>60</v>
      </c>
      <c r="D6" s="37" t="s">
        <v>41</v>
      </c>
      <c r="E6" s="37" t="s">
        <v>42</v>
      </c>
      <c r="F6" s="37" t="s">
        <v>56</v>
      </c>
      <c r="G6" s="38" t="s">
        <v>44</v>
      </c>
      <c r="H6" s="56" t="s">
        <v>45</v>
      </c>
      <c r="I6" s="40" t="s">
        <v>46</v>
      </c>
      <c r="J6" s="37" t="str">
        <f t="shared" si="1"/>
        <v>Sim</v>
      </c>
      <c r="K6" s="41">
        <v>45125.0</v>
      </c>
      <c r="L6" s="42"/>
      <c r="M6" s="37" t="s">
        <v>47</v>
      </c>
      <c r="N6" s="43">
        <v>0.0085</v>
      </c>
      <c r="O6" s="37" t="s">
        <v>46</v>
      </c>
      <c r="P6" s="44">
        <v>0.0</v>
      </c>
      <c r="Q6" s="59" t="s">
        <v>61</v>
      </c>
      <c r="R6" s="60"/>
      <c r="S6" s="57" t="s">
        <v>57</v>
      </c>
      <c r="T6" s="45" t="s">
        <v>48</v>
      </c>
      <c r="U6" s="34" t="s">
        <v>62</v>
      </c>
      <c r="V6" s="47"/>
      <c r="W6" s="48"/>
      <c r="X6" s="4"/>
      <c r="Y6" s="4"/>
      <c r="Z6" s="49"/>
    </row>
    <row r="7" ht="15.75" customHeight="1">
      <c r="A7" s="34" t="s">
        <v>38</v>
      </c>
      <c r="B7" s="61" t="s">
        <v>63</v>
      </c>
      <c r="C7" s="62" t="s">
        <v>64</v>
      </c>
      <c r="D7" s="46" t="s">
        <v>41</v>
      </c>
      <c r="E7" s="46" t="s">
        <v>42</v>
      </c>
      <c r="F7" s="37" t="s">
        <v>56</v>
      </c>
      <c r="G7" s="38" t="s">
        <v>44</v>
      </c>
      <c r="H7" s="56" t="s">
        <v>45</v>
      </c>
      <c r="I7" s="63" t="s">
        <v>46</v>
      </c>
      <c r="J7" s="37" t="str">
        <f t="shared" si="1"/>
        <v>Não</v>
      </c>
      <c r="K7" s="64">
        <v>45348.0</v>
      </c>
      <c r="L7" s="42"/>
      <c r="M7" s="46" t="s">
        <v>47</v>
      </c>
      <c r="N7" s="65">
        <v>0.005</v>
      </c>
      <c r="O7" s="46" t="s">
        <v>46</v>
      </c>
      <c r="P7" s="66">
        <v>0.0</v>
      </c>
      <c r="Q7" s="59"/>
      <c r="R7" s="60"/>
      <c r="S7" s="57"/>
      <c r="T7" s="45"/>
      <c r="U7" s="34"/>
      <c r="V7" s="47"/>
      <c r="W7" s="48"/>
      <c r="X7" s="4"/>
      <c r="Y7" s="4"/>
      <c r="Z7" s="49"/>
    </row>
    <row r="8" ht="15.75" customHeight="1">
      <c r="A8" s="34" t="s">
        <v>38</v>
      </c>
      <c r="B8" s="61" t="s">
        <v>65</v>
      </c>
      <c r="C8" s="62" t="s">
        <v>66</v>
      </c>
      <c r="D8" s="46" t="s">
        <v>41</v>
      </c>
      <c r="E8" s="46" t="s">
        <v>42</v>
      </c>
      <c r="F8" s="37" t="s">
        <v>56</v>
      </c>
      <c r="G8" s="38" t="s">
        <v>44</v>
      </c>
      <c r="H8" s="56" t="s">
        <v>45</v>
      </c>
      <c r="I8" s="40" t="s">
        <v>46</v>
      </c>
      <c r="J8" s="37" t="str">
        <f t="shared" si="1"/>
        <v>Não</v>
      </c>
      <c r="K8" s="64">
        <v>45349.0</v>
      </c>
      <c r="L8" s="42"/>
      <c r="M8" s="46" t="s">
        <v>47</v>
      </c>
      <c r="N8" s="65">
        <v>0.005</v>
      </c>
      <c r="O8" s="46" t="s">
        <v>46</v>
      </c>
      <c r="P8" s="66">
        <v>0.0</v>
      </c>
      <c r="Q8" s="57"/>
      <c r="R8" s="57"/>
      <c r="S8" s="57"/>
      <c r="T8" s="45" t="s">
        <v>48</v>
      </c>
      <c r="U8" s="34" t="s">
        <v>67</v>
      </c>
      <c r="V8" s="47"/>
      <c r="W8" s="48"/>
      <c r="X8" s="4"/>
      <c r="Y8" s="4"/>
      <c r="Z8" s="67"/>
    </row>
    <row r="9" ht="15.75" customHeight="1">
      <c r="A9" s="34" t="s">
        <v>38</v>
      </c>
      <c r="B9" s="50" t="s">
        <v>68</v>
      </c>
      <c r="C9" s="36" t="s">
        <v>69</v>
      </c>
      <c r="D9" s="37" t="s">
        <v>41</v>
      </c>
      <c r="E9" s="37" t="s">
        <v>42</v>
      </c>
      <c r="F9" s="37" t="s">
        <v>43</v>
      </c>
      <c r="G9" s="38" t="s">
        <v>44</v>
      </c>
      <c r="H9" s="39" t="s">
        <v>45</v>
      </c>
      <c r="I9" s="40" t="s">
        <v>46</v>
      </c>
      <c r="J9" s="37" t="str">
        <f t="shared" si="1"/>
        <v>Sim</v>
      </c>
      <c r="K9" s="41">
        <v>45089.0</v>
      </c>
      <c r="L9" s="42"/>
      <c r="M9" s="37" t="s">
        <v>70</v>
      </c>
      <c r="N9" s="43">
        <v>0.01</v>
      </c>
      <c r="O9" s="37" t="s">
        <v>71</v>
      </c>
      <c r="P9" s="44">
        <v>0.1</v>
      </c>
      <c r="Q9" s="57" t="s">
        <v>72</v>
      </c>
      <c r="R9" s="57"/>
      <c r="S9" s="57" t="s">
        <v>73</v>
      </c>
      <c r="T9" s="45" t="s">
        <v>48</v>
      </c>
      <c r="U9" s="46" t="s">
        <v>74</v>
      </c>
      <c r="V9" s="47"/>
      <c r="W9" s="48"/>
      <c r="X9" s="4"/>
      <c r="Y9" s="4"/>
      <c r="Z9" s="67"/>
    </row>
    <row r="10" ht="15.75" customHeight="1">
      <c r="A10" s="4" t="s">
        <v>38</v>
      </c>
      <c r="B10" s="61" t="s">
        <v>75</v>
      </c>
      <c r="C10" s="62" t="s">
        <v>76</v>
      </c>
      <c r="D10" s="47" t="s">
        <v>41</v>
      </c>
      <c r="E10" s="4" t="s">
        <v>42</v>
      </c>
      <c r="F10" s="47" t="s">
        <v>43</v>
      </c>
      <c r="G10" s="48" t="s">
        <v>44</v>
      </c>
      <c r="H10" s="63" t="s">
        <v>45</v>
      </c>
      <c r="I10" s="40" t="s">
        <v>46</v>
      </c>
      <c r="J10" s="47" t="str">
        <f>IF(Q10=0,"Não","Sim")</f>
        <v>Não</v>
      </c>
      <c r="K10" s="68">
        <v>45308.0</v>
      </c>
      <c r="L10" s="34"/>
      <c r="M10" s="4" t="s">
        <v>77</v>
      </c>
      <c r="N10" s="69">
        <v>0.006</v>
      </c>
      <c r="O10" s="48" t="s">
        <v>46</v>
      </c>
      <c r="P10" s="70">
        <v>0.0</v>
      </c>
      <c r="Q10" s="54"/>
      <c r="R10" s="54"/>
      <c r="S10" s="54"/>
      <c r="T10" s="4" t="s">
        <v>48</v>
      </c>
      <c r="U10" s="48" t="s">
        <v>78</v>
      </c>
      <c r="V10" s="47"/>
      <c r="W10" s="48"/>
      <c r="X10" s="4"/>
      <c r="Y10" s="4"/>
      <c r="Z10" s="67">
        <v>4330001.94</v>
      </c>
    </row>
    <row r="11" ht="15.75" customHeight="1">
      <c r="A11" s="71"/>
      <c r="B11" s="72"/>
      <c r="C11" s="73"/>
      <c r="D11" s="74"/>
      <c r="E11" s="74"/>
      <c r="F11" s="75"/>
      <c r="G11" s="75"/>
      <c r="H11" s="76"/>
      <c r="I11" s="76"/>
      <c r="J11" s="76"/>
      <c r="K11" s="77"/>
      <c r="L11" s="77"/>
      <c r="M11" s="75"/>
      <c r="N11" s="78"/>
      <c r="O11" s="78"/>
      <c r="P11" s="79"/>
      <c r="Q11" s="80"/>
      <c r="R11" s="80"/>
      <c r="S11" s="80"/>
      <c r="T11" s="75"/>
      <c r="U11" s="75"/>
      <c r="V11" s="75"/>
      <c r="W11" s="75"/>
      <c r="X11" s="77"/>
      <c r="Y11" s="77"/>
      <c r="Z11" s="81"/>
    </row>
    <row r="12" ht="15.75" customHeight="1">
      <c r="A12" s="82"/>
      <c r="B12" s="83" t="s">
        <v>79</v>
      </c>
      <c r="C12" s="84">
        <f>COUNTIF(H:H,"Ativo")</f>
        <v>8</v>
      </c>
      <c r="D12" s="75"/>
      <c r="E12" s="75"/>
      <c r="F12" s="75"/>
      <c r="G12" s="75"/>
      <c r="I12" s="75"/>
      <c r="J12" s="75"/>
      <c r="K12" s="77"/>
      <c r="L12" s="77"/>
      <c r="M12" s="75"/>
      <c r="N12" s="78"/>
      <c r="O12" s="78"/>
      <c r="P12" s="79"/>
      <c r="Q12" s="80"/>
      <c r="R12" s="80"/>
      <c r="S12" s="80"/>
      <c r="T12" s="75"/>
      <c r="U12" s="75"/>
      <c r="V12" s="75"/>
      <c r="W12" s="75"/>
      <c r="X12" s="77"/>
      <c r="Y12" s="77"/>
      <c r="Z12" s="85">
        <f>SUM(Z10:Z11)</f>
        <v>4330001.94</v>
      </c>
    </row>
    <row r="13" ht="15.75" customHeight="1">
      <c r="A13" s="82"/>
      <c r="B13" s="86" t="s">
        <v>80</v>
      </c>
      <c r="C13" s="87">
        <f>COUNTIF(H:H,"Inativo")</f>
        <v>0</v>
      </c>
      <c r="D13" s="88"/>
      <c r="E13" s="88"/>
      <c r="F13" s="89"/>
      <c r="G13" s="89"/>
      <c r="H13" s="74"/>
      <c r="I13" s="74"/>
      <c r="J13" s="74"/>
      <c r="K13" s="90"/>
      <c r="L13" s="91"/>
      <c r="M13" s="74"/>
      <c r="N13" s="78"/>
      <c r="O13" s="78"/>
      <c r="P13" s="79"/>
      <c r="Q13" s="80"/>
      <c r="R13" s="80"/>
      <c r="S13" s="80"/>
      <c r="T13" s="75"/>
      <c r="U13" s="75"/>
      <c r="V13" s="75"/>
      <c r="W13" s="75"/>
      <c r="X13" s="91"/>
      <c r="Y13" s="91"/>
      <c r="Z13" s="81"/>
    </row>
    <row r="14" ht="15.75" customHeight="1">
      <c r="A14" s="82"/>
      <c r="B14" s="86" t="s">
        <v>81</v>
      </c>
      <c r="C14" s="87">
        <f>COUNTIF(H:H,"Encerrado")</f>
        <v>0</v>
      </c>
      <c r="D14" s="88"/>
      <c r="E14" s="88"/>
      <c r="F14" s="89"/>
      <c r="G14" s="89"/>
      <c r="H14" s="74"/>
      <c r="I14" s="74"/>
      <c r="J14" s="74"/>
      <c r="K14" s="90"/>
      <c r="L14" s="91"/>
      <c r="M14" s="74"/>
      <c r="N14" s="78"/>
      <c r="O14" s="78"/>
      <c r="P14" s="79"/>
      <c r="Q14" s="80"/>
      <c r="R14" s="80"/>
      <c r="S14" s="80"/>
      <c r="T14" s="75"/>
      <c r="U14" s="75"/>
      <c r="V14" s="75"/>
      <c r="W14" s="75"/>
      <c r="X14" s="91"/>
      <c r="Y14" s="91"/>
      <c r="Z14" s="81"/>
    </row>
    <row r="15" ht="15.75" customHeight="1">
      <c r="A15" s="82"/>
      <c r="B15" s="92" t="s">
        <v>82</v>
      </c>
      <c r="C15" s="93">
        <f>COUNTIF(H:H,"Pode Operar")</f>
        <v>0</v>
      </c>
      <c r="D15" s="88"/>
      <c r="E15" s="88"/>
      <c r="F15" s="94"/>
      <c r="G15" s="89"/>
      <c r="H15" s="75"/>
      <c r="I15" s="74"/>
      <c r="J15" s="74"/>
      <c r="K15" s="90"/>
      <c r="L15" s="91"/>
      <c r="M15" s="74"/>
      <c r="N15" s="78"/>
      <c r="O15" s="78"/>
      <c r="P15" s="79"/>
      <c r="Q15" s="80"/>
      <c r="R15" s="80"/>
      <c r="S15" s="80"/>
      <c r="T15" s="75"/>
      <c r="U15" s="75"/>
      <c r="V15" s="75"/>
      <c r="W15" s="75"/>
      <c r="X15" s="91"/>
      <c r="Y15" s="91"/>
      <c r="Z15" s="81"/>
    </row>
    <row r="16" ht="15.75" customHeight="1">
      <c r="A16" s="82"/>
      <c r="B16" s="95"/>
      <c r="C16" s="82"/>
      <c r="D16" s="88"/>
      <c r="E16" s="88"/>
      <c r="F16" s="89"/>
      <c r="G16" s="89"/>
      <c r="H16" s="75"/>
      <c r="I16" s="74"/>
      <c r="J16" s="74"/>
      <c r="K16" s="90"/>
      <c r="L16" s="91"/>
      <c r="M16" s="74"/>
      <c r="N16" s="78"/>
      <c r="O16" s="78"/>
      <c r="P16" s="79"/>
      <c r="Q16" s="80"/>
      <c r="R16" s="80"/>
      <c r="S16" s="80"/>
      <c r="T16" s="75"/>
      <c r="U16" s="75"/>
      <c r="V16" s="75"/>
      <c r="W16" s="75"/>
      <c r="X16" s="91"/>
      <c r="Y16" s="91"/>
      <c r="Z16" s="81"/>
    </row>
  </sheetData>
  <customSheetViews>
    <customSheetView guid="{D5017D38-ADC8-4433-851C-D517D133ABEF}" filter="1" showAutoFilter="1">
      <autoFilter ref="$B$2:$Y$11"/>
    </customSheetView>
    <customSheetView guid="{30DC270B-D0BE-4C98-9176-EFF45E7C2784}" filter="1" showAutoFilter="1">
      <autoFilter ref="$B$2:$Y$11"/>
    </customSheetView>
    <customSheetView guid="{481AC060-A196-400B-A251-C4A85BFF0FC2}" filter="1" showAutoFilter="1">
      <autoFilter ref="$E$2:$F$15"/>
    </customSheetView>
    <customSheetView guid="{28E55562-F509-4B31-93B3-2B05C3E5D50B}" filter="1" showAutoFilter="1">
      <autoFilter ref="$A$1:$Y$15">
        <filterColumn colId="5">
          <filters/>
        </filterColumn>
      </autoFilter>
    </customSheetView>
    <customSheetView guid="{D1DB09AE-2D15-42E8-BE1E-EC87F23ACBC6}" filter="1" showAutoFilter="1">
      <autoFilter ref="$B$2:$Y$11"/>
    </customSheetView>
    <customSheetView guid="{C4010706-C8D1-47CE-8024-732044A6960E}" filter="1" showAutoFilter="1">
      <autoFilter ref="$A$1:$Y$15"/>
    </customSheetView>
    <customSheetView guid="{2EDD33C7-01C9-4DBA-A37A-14D3E038E3BF}" filter="1" showAutoFilter="1">
      <autoFilter ref="$B$2:$Y$11"/>
    </customSheetView>
    <customSheetView guid="{B17FDD43-266A-4FDB-824F-31F4472D17FF}" filter="1" showAutoFilter="1">
      <autoFilter ref="$B$2:$Y$11"/>
    </customSheetView>
    <customSheetView guid="{07603EAB-CE11-474C-B80C-C24A98E34478}" filter="1" showAutoFilter="1">
      <autoFilter ref="$B$2:$Y$11">
        <filterColumn colId="11">
          <filters blank="1">
            <filter val="MOD/ PREV MOD"/>
          </filters>
        </filterColumn>
        <filterColumn colId="13">
          <filters blank="1"/>
        </filterColumn>
      </autoFilter>
    </customSheetView>
    <customSheetView guid="{2510D66B-E49A-40C0-817A-6FAA376F757E}" filter="1" showAutoFilter="1">
      <autoFilter ref="$F$2:$F$15"/>
    </customSheetView>
    <customSheetView guid="{B9F882D2-E00B-4AA4-8244-5BC9E42762E8}" filter="1" showAutoFilter="1">
      <autoFilter ref="$K$2:$K$15">
        <filterColumn colId="0">
          <filters>
            <filter val="06/07/2023"/>
            <filter val="17/01/2024"/>
            <filter val="05/01/2024"/>
            <filter val="26/02/2024"/>
            <filter val="27/02/2024"/>
            <filter val="18/07/2023"/>
          </filters>
        </filterColumn>
      </autoFilter>
    </customSheetView>
    <customSheetView guid="{A384AF96-15C7-4899-B81D-D69A9E0DC90D}" filter="1" showAutoFilter="1">
      <autoFilter ref="$D$2:$Y$15"/>
    </customSheetView>
    <customSheetView guid="{E0AB6EFA-0DCA-46E8-9455-5364FDC10C7D}" filter="1" showAutoFilter="1">
      <autoFilter ref="$F$2:$F$15"/>
    </customSheetView>
    <customSheetView guid="{36F7053D-78EE-4121-A067-733F324DC05C}" filter="1" showAutoFilter="1">
      <autoFilter ref="$B$2:$Y$11">
        <filterColumn colId="6">
          <filters blank="1">
            <filter val="Ativo"/>
          </filters>
        </filterColumn>
      </autoFilter>
    </customSheetView>
    <customSheetView guid="{45319939-BC1F-4BBE-B8AD-0D26BFAA000E}" filter="1" showAutoFilter="1">
      <autoFilter ref="$A$2:$Y$11">
        <filterColumn colId="3">
          <filters blank="1">
            <filter val="Voga"/>
          </filters>
        </filterColumn>
      </autoFilter>
    </customSheetView>
    <customSheetView guid="{8595A04E-A637-4E97-B5C7-FE056DA0FF8C}" filter="1" showAutoFilter="1">
      <autoFilter ref="$K$2:$K$15">
        <filterColumn colId="0">
          <filters>
            <filter val="06/07/2023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FD22798B-E42A-4787-8967-49F9AEF272A0}" filter="1" showAutoFilter="1">
      <autoFilter ref="$B$2:$Y$11"/>
    </customSheetView>
    <customSheetView guid="{4B213F8D-F209-42DC-9E67-2FCEF0BC7DE5}" filter="1" showAutoFilter="1">
      <autoFilter ref="$A$1:$Y$11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4E53858F-3138-4069-AF61-B60F055D0B60}" filter="1" showAutoFilter="1">
      <autoFilter ref="$B$2:$Y$11"/>
    </customSheetView>
    <customSheetView guid="{C63E6AB3-5950-4090-B899-48AA57EEEF1C}" filter="1" showAutoFilter="1">
      <autoFilter ref="$A$1:$Y$11">
        <filterColumn colId="6">
          <filters blank="1"/>
        </filterColumn>
      </autoFilter>
    </customSheetView>
    <customSheetView guid="{1A0AC581-3E48-41A7-8AAD-8424C59BA813}" filter="1" showAutoFilter="1">
      <autoFilter ref="$A$1:$Y$11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ituação"/>
          </filters>
        </filterColumn>
      </autoFilter>
    </customSheetView>
    <customSheetView guid="{2592E7AF-3287-4C2E-8958-BF137DE7FCE6}" filter="1" showAutoFilter="1">
      <autoFilter ref="$Q$2:$Q$15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8F627DCA-503D-4217-A255-178E62EB9C04}" filter="1" showAutoFilter="1">
      <autoFilter ref="$A$1:$Y$11">
        <filterColumn colId="6">
          <filters/>
        </filterColumn>
        <filterColumn colId="12">
          <filters blank="1">
            <filter val="MOD/ PREV 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------"/>
            <filter val="Situação"/>
          </filters>
        </filterColumn>
      </autoFilter>
    </customSheetView>
    <customSheetView guid="{35A5B35A-7890-4E62-9C8A-4D68A38B3DF2}" filter="1" showAutoFilter="1">
      <autoFilter ref="$A$1:$Y$15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AA370305-65F9-46C5-B18A-4032C71BE417}" filter="1" showAutoFilter="1">
      <autoFilter ref="$A$1:$Y$11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ON"/>
            <filter val="Carteira"/>
          </filters>
        </filterColumn>
      </autoFilter>
    </customSheetView>
    <customSheetView guid="{9FAC1C5F-1BD5-4FC6-8E46-7BD877867D52}" filter="1" showAutoFilter="1">
      <autoFilter ref="$D$2:$F$15"/>
    </customSheetView>
    <customSheetView guid="{D91D6EED-9E94-4ACD-9AFC-D6272F3D59F7}" filter="1" showAutoFilter="1">
      <autoFilter ref="$B$2:$Y$11"/>
    </customSheetView>
    <customSheetView guid="{C54BA8F6-D728-4AEB-87F5-713634076A66}" filter="1" showAutoFilter="1">
      <autoFilter ref="$A$1:$Y$11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00F19B6D-E089-4E9F-B096-732AD3B73CC7}" filter="1" showAutoFilter="1">
      <autoFilter ref="$A$1:$Y$11"/>
    </customSheetView>
    <customSheetView guid="{3ED642AE-D699-45CC-BA6D-777EAF4F302F}" filter="1" showAutoFilter="1">
      <autoFilter ref="$B$2:$Y$11"/>
    </customSheetView>
    <customSheetView guid="{9CD17E26-5545-4A38-9C94-E8C45D65B4FB}" filter="1" showAutoFilter="1">
      <autoFilter ref="$A$2:$Y$10">
        <filterColumn colId="12">
          <filters/>
        </filterColumn>
      </autoFilter>
    </customSheetView>
    <customSheetView guid="{2F8FF04F-39B7-4030-B48A-A5A213CC30FC}" filter="1" showAutoFilter="1">
      <autoFilter ref="$A$1:$Y$11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6EFD7845-FA16-4295-A42B-0B9645245D45}" filter="1" showAutoFilter="1">
      <autoFilter ref="$B$2:$Y$11"/>
    </customSheetView>
    <customSheetView guid="{EC941F5A-4226-4A6F-AFF0-26E0A1B873ED}" filter="1" showAutoFilter="1">
      <autoFilter ref="$A$1:$Y$11">
        <filterColumn colId="7">
          <filters blank="1"/>
        </filterColumn>
        <filterColumn colId="8">
          <filters blank="1"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A6B03D73-0A72-469E-AD6E-0CE85C94403C}" filter="1" showAutoFilter="1">
      <autoFilter ref="$B$2:$Y$11"/>
    </customSheetView>
    <customSheetView guid="{28C2BB77-75FB-42C1-BFCF-BA9AC4C54925}" filter="1" showAutoFilter="1">
      <autoFilter ref="$F$2:$F$15"/>
    </customSheetView>
    <customSheetView guid="{53B71054-CC46-413E-AEE9-48E02C4EA570}" filter="1" showAutoFilter="1">
      <autoFilter ref="$A$1:$Y$15"/>
    </customSheetView>
    <customSheetView guid="{81EDD19D-EA51-4DED-9D44-B0FB705BA86D}" filter="1" showAutoFilter="1">
      <autoFilter ref="$A$1:$Y$15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ECF3CEEC-7B46-46EB-90BE-A37991DDF330}" filter="1" showAutoFilter="1">
      <autoFilter ref="$A$1:$Z$10"/>
    </customSheetView>
    <customSheetView guid="{8A3E759D-DD93-4C5A-B467-A964F99EC15B}" filter="1" showAutoFilter="1">
      <autoFilter ref="$A$1:$Y$11">
        <filterColumn colId="12">
          <filters blank="1"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AD676C4C-30BE-4446-8858-56BF238EA8B3}" filter="1" showAutoFilter="1">
      <autoFilter ref="$A$1:$Y$11">
        <filterColumn colId="7">
          <filters blank="1">
            <filter val="Status"/>
            <filter val="Ativo"/>
          </filters>
        </filterColumn>
      </autoFilter>
    </customSheetView>
    <customSheetView guid="{C666664C-DEAE-4684-AB63-C8F835B35F06}" filter="1" showAutoFilter="1">
      <autoFilter ref="$F$2:$F$15"/>
    </customSheetView>
    <customSheetView guid="{2B7C57FC-6CB0-4BBE-BC98-05F7055DF0C4}" filter="1" showAutoFilter="1">
      <autoFilter ref="$B$2:$Y$11"/>
    </customSheetView>
    <customSheetView guid="{BF62BFB0-03E6-4EFA-B391-AB3D45DF069A}" filter="1" showAutoFilter="1">
      <autoFilter ref="$M$2:$M$15">
        <filterColumn colId="0">
          <filters>
            <filter val="MOD/ PREV MOD"/>
          </filters>
        </filterColumn>
      </autoFilter>
    </customSheetView>
    <customSheetView guid="{7AFF85AE-39EB-46C4-8820-725ED71E7285}" filter="1" showAutoFilter="1">
      <autoFilter ref="$A$1:$Y$10">
        <filterColumn colId="4">
          <filters>
            <filter val="DF"/>
          </filters>
        </filterColumn>
      </autoFilter>
    </customSheetView>
    <customSheetView guid="{D7FD68F7-E221-453D-9FDF-40337C503D66}" filter="1" showAutoFilter="1">
      <autoFilter ref="$B$2:$Y$15"/>
    </customSheetView>
    <customSheetView guid="{75F8FF10-5B12-4416-833A-BEE8A5D74AC1}" filter="1" showAutoFilter="1">
      <autoFilter ref="$B$2:$Q$11">
        <filterColumn colId="13">
          <filters blank="1"/>
        </filterColumn>
      </autoFilter>
    </customSheetView>
    <customSheetView guid="{E2D4673A-17E7-4DDD-BFEF-511FC672DCB7}" filter="1" showAutoFilter="1">
      <autoFilter ref="$B$2:$Y$11"/>
    </customSheetView>
    <customSheetView guid="{FB08B96A-B699-428C-8D3A-DD80396481F1}" filter="1" showAutoFilter="1">
      <autoFilter ref="$K$2:$K$15">
        <filterColumn colId="0">
          <filters>
            <filter val="17/01/2024"/>
            <filter val="05/01/2024"/>
            <filter val="26/02/2024"/>
            <filter val="27/02/2024"/>
          </filters>
        </filterColumn>
      </autoFilter>
    </customSheetView>
    <customSheetView guid="{91D73B66-10CC-4A06-8049-A6C5BC7255D2}" filter="1" showAutoFilter="1">
      <autoFilter ref="$F$2:$M$15"/>
    </customSheetView>
    <customSheetView guid="{B434B699-FAD6-4DC6-A3B5-FFFC00D2A4AB}" filter="1" showAutoFilter="1">
      <autoFilter ref="$D$2:$F$15"/>
    </customSheetView>
    <customSheetView guid="{56561A02-E775-4EE9-A189-69F7C6CC04B3}" filter="1" showAutoFilter="1">
      <autoFilter ref="$B$2:$Y$15"/>
    </customSheetView>
    <customSheetView guid="{C5B2E76F-F1EC-4FBF-8A96-B8DD334C78EE}" filter="1" showAutoFilter="1">
      <autoFilter ref="$B$2:$Y$15"/>
    </customSheetView>
    <customSheetView guid="{B8B16CB4-4C95-421D-8D08-647D93149423}" filter="1" showAutoFilter="1">
      <autoFilter ref="$K$2:$K$15"/>
    </customSheetView>
    <customSheetView guid="{A86A4086-3691-49EE-9280-0E071F12DE65}" filter="1" showAutoFilter="1">
      <autoFilter ref="$A$1:$Y$11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D163BD49-BECD-4C3E-BDA3-0FD2FE53170A}" filter="1" showAutoFilter="1">
      <autoFilter ref="$A$1:$Y$15">
        <filterColumn colId="12">
          <filters/>
        </filterColumn>
      </autoFilter>
    </customSheetView>
    <customSheetView guid="{CDD4E6D3-B635-4137-9AE4-0A40ECA54ABE}" filter="1" showAutoFilter="1">
      <autoFilter ref="$K$2:$K$15"/>
    </customSheetView>
    <customSheetView guid="{3CDACB5D-A91E-4BBE-8EF7-95899DAC93CA}" filter="1" showAutoFilter="1">
      <autoFilter ref="$A$1:$Y$11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D3A587BE-E5B0-4FA7-94B9-27E3135D3AB9}" filter="1" showAutoFilter="1">
      <autoFilter ref="$A$1:$Y$10"/>
    </customSheetView>
    <customSheetView guid="{CB394147-C243-4AB0-B086-A1DD05EE4E93}" filter="1" showAutoFilter="1">
      <autoFilter ref="$A$1:$Y$11">
        <filterColumn colId="12">
          <filters blank="1"/>
        </filterColumn>
      </autoFilter>
    </customSheetView>
    <customSheetView guid="{D4A7C2E0-50D1-432E-B5FB-19D64A78AAC7}" filter="1" showAutoFilter="1">
      <autoFilter ref="$A$1:$Y$15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AB22D7F1-6797-48C4-9B27-AD387B64673A}" filter="1" showAutoFilter="1">
      <autoFilter ref="$D$2:$K$15">
        <filterColumn colId="7">
          <filters>
            <filter val="06/07/2023"/>
            <filter val="17/01/2024"/>
            <filter val="05/01/2024"/>
            <filter val="26/02/2024"/>
            <filter val="27/02/2024"/>
            <filter val="18/07/2023"/>
          </filters>
        </filterColumn>
      </autoFilter>
    </customSheetView>
    <customSheetView guid="{8775AB59-AE58-410C-A4BC-B53C8D9F5216}" filter="1" showAutoFilter="1">
      <autoFilter ref="$D$2:$F$15"/>
    </customSheetView>
    <customSheetView guid="{9C72C629-9951-4E79-980B-BE6BC879E100}" filter="1" showAutoFilter="1">
      <autoFilter ref="$K$2:$L$15">
        <filterColumn colId="0">
          <filters>
            <filter val="06/07/2023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B4153CEB-B393-4D25-9DB0-2A242F2FB345}" filter="1" showAutoFilter="1">
      <autoFilter ref="$D$2:$F$15"/>
    </customSheetView>
    <customSheetView guid="{9AFEA785-9BDB-436D-97B0-E361AFAD51E0}" filter="1" showAutoFilter="1">
      <autoFilter ref="$B$2:$Y$11"/>
    </customSheetView>
    <customSheetView guid="{65E19D85-E234-4AA0-BA09-FDB6E53BA203}" filter="1" showAutoFilter="1">
      <autoFilter ref="$D$2:$Y$15"/>
    </customSheetView>
    <customSheetView guid="{5DE0C385-94E1-4788-8421-0DD3341C73EC}" filter="1" showAutoFilter="1">
      <autoFilter ref="$F$2:$Y$15"/>
    </customSheetView>
    <customSheetView guid="{14A223CA-3E10-4892-836F-A6F2324EAD41}" filter="1" showAutoFilter="1">
      <autoFilter ref="$J$1:$P$10"/>
    </customSheetView>
    <customSheetView guid="{CD11A233-B48D-4F26-AF3C-4C53B462868F}" filter="1" showAutoFilter="1">
      <autoFilter ref="$B$2:$Y$11"/>
    </customSheetView>
    <customSheetView guid="{8A1A44EB-4282-4E2D-AEB7-9E452BA17F9C}" filter="1" showAutoFilter="1">
      <autoFilter ref="$B$2:$Y$11"/>
    </customSheetView>
    <customSheetView guid="{A4721F05-7303-4B42-ADF1-C54D2CD0B680}" filter="1" showAutoFilter="1">
      <autoFilter ref="$F$2:$F$15"/>
    </customSheetView>
    <customSheetView guid="{F6F471A0-104A-45EE-8294-B1F6FF97F0C9}" filter="1" showAutoFilter="1">
      <autoFilter ref="$B$2:$Y$11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1F52EE4B-12D1-425B-876D-DB05DF2853A7}" filter="1" showAutoFilter="1">
      <autoFilter ref="$A$1:$Y$11"/>
    </customSheetView>
    <customSheetView guid="{8612DD6E-0326-4C41-8650-2ED53ACA6CA8}" filter="1" showAutoFilter="1">
      <autoFilter ref="$B$2:$Y$11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565835F3-9B4A-437E-942B-EAAC6AE5AC92}" filter="1" showAutoFilter="1">
      <autoFilter ref="$B$2:$Y$11"/>
    </customSheetView>
    <customSheetView guid="{2B09173B-3DB5-4328-923F-B12F52114342}" filter="1" showAutoFilter="1">
      <autoFilter ref="$D$2:$F$15"/>
    </customSheetView>
    <customSheetView guid="{B28D0A8E-26C6-431C-AB18-7677AB949EEA}" filter="1" showAutoFilter="1">
      <autoFilter ref="$B$2:$Y$11"/>
    </customSheetView>
    <customSheetView guid="{8462ECC6-D20A-467A-AF6C-26951BAAF773}" filter="1" showAutoFilter="1">
      <autoFilter ref="$A$1:$Y$11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6C29CFD3-C5C7-4B47-9DF0-462365200FE9}" filter="1" showAutoFilter="1">
      <autoFilter ref="$A$1:$Y$15">
        <filterColumn colId="5">
          <filters/>
        </filterColumn>
      </autoFilter>
    </customSheetView>
    <customSheetView guid="{4F8B117D-E05F-4A2A-AEC5-B0FC4C7511E1}" filter="1" showAutoFilter="1">
      <autoFilter ref="$B$2:$Y$11"/>
    </customSheetView>
    <customSheetView guid="{ECD3F9DA-2D33-4E29-B1E6-F8C5C049F8BD}" filter="1" showAutoFilter="1">
      <autoFilter ref="$B$2:$Y$11"/>
    </customSheetView>
    <customSheetView guid="{5CCE3D1A-E5D5-4378-870B-04AA90539EAB}" filter="1" showAutoFilter="1">
      <autoFilter ref="$F$2:$F$15"/>
    </customSheetView>
    <customSheetView guid="{8689C339-F6C6-4EA9-BECD-F9CAB24763A7}" filter="1" showAutoFilter="1">
      <autoFilter ref="$A$1:$Y$15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B927BF9F-C3A7-43C7-8802-4BE6E7516681}" filter="1" showAutoFilter="1">
      <autoFilter ref="$M$2:$O$15"/>
    </customSheetView>
    <customSheetView guid="{07CD0CF7-369E-4780-B76C-63784C14E13E}" filter="1" showAutoFilter="1">
      <autoFilter ref="$B$2:$Y$11"/>
    </customSheetView>
    <customSheetView guid="{3999DA1E-394D-46C3-9CCC-E7A9829E35EB}" filter="1" showAutoFilter="1">
      <autoFilter ref="$A$2:$Y$11"/>
    </customSheetView>
    <customSheetView guid="{67FC2149-9F43-4125-88D9-31FF3563D827}" filter="1" showAutoFilter="1">
      <autoFilter ref="$A$1:$Y$15"/>
    </customSheetView>
    <customSheetView guid="{079BD870-C004-49A1-8327-59E36E544817}" filter="1" showAutoFilter="1">
      <autoFilter ref="$A$1:$Y$11"/>
    </customSheetView>
    <customSheetView guid="{04C3ABE0-0AAF-438D-818B-4C58FAD22CDC}" filter="1" showAutoFilter="1">
      <autoFilter ref="$A$1:$Z$15">
        <filterColumn colId="7">
          <filters blank="1">
            <filter val="Status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2B69B49F-ACC4-4E1E-8855-B62AE4E840A9}" filter="1" showAutoFilter="1">
      <autoFilter ref="$B$2:$Y$11"/>
    </customSheetView>
    <customSheetView guid="{4D52697A-E805-4AEE-9B5C-875AEF4F18E0}" filter="1" showAutoFilter="1">
      <autoFilter ref="$K$2:$K$15">
        <filterColumn colId="0">
          <filters>
            <filter val="06/07/2023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1692D2D2-02EA-4262-A4B0-BE8F5B994C20}" filter="1" showAutoFilter="1">
      <autoFilter ref="$B$2:$Y$11"/>
    </customSheetView>
    <customSheetView guid="{1FEB745C-54EB-478E-85DE-9C87CE71E18B}" filter="1" showAutoFilter="1">
      <autoFilter ref="$A$1:$Y$11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FF802A0E-972E-4FFB-AA2D-ECCD83FB1181}" filter="1" showAutoFilter="1">
      <autoFilter ref="$B$2:$Y$15"/>
    </customSheetView>
    <customSheetView guid="{ACF85CF9-B15B-455A-A40C-E19345EB7EA8}" filter="1" showAutoFilter="1">
      <autoFilter ref="$B$2:$Y$11"/>
    </customSheetView>
  </customSheetViews>
  <mergeCells count="3">
    <mergeCell ref="A1:F1"/>
    <mergeCell ref="J1:P1"/>
    <mergeCell ref="T1:Y1"/>
  </mergeCells>
  <conditionalFormatting sqref="E3:E10">
    <cfRule type="cellIs" dxfId="0" priority="1" operator="equal">
      <formula>"Conquest"</formula>
    </cfRule>
  </conditionalFormatting>
  <conditionalFormatting sqref="E3:E10">
    <cfRule type="cellIs" dxfId="1" priority="2" operator="equal">
      <formula>"Voga"</formula>
    </cfRule>
  </conditionalFormatting>
  <conditionalFormatting sqref="X3:X10">
    <cfRule type="notContainsBlanks" dxfId="2" priority="3">
      <formula>LEN(TRIM(X3))&gt;0</formula>
    </cfRule>
  </conditionalFormatting>
  <dataValidations>
    <dataValidation type="list" allowBlank="1" showErrorMessage="1" sqref="Y3:Y10">
      <formula1>"Varejo,Qualificado,Profissional"</formula1>
    </dataValidation>
    <dataValidation type="list" allowBlank="1" showErrorMessage="1" sqref="X3:X10">
      <formula1>"Conservador,Moderado,Arrojado"</formula1>
    </dataValidation>
    <dataValidation type="list" allowBlank="1" showErrorMessage="1" sqref="D10">
      <formula1>"Bluemetrix,Voga,Conquest,VcInvest"</formula1>
    </dataValidation>
    <dataValidation type="list" allowBlank="1" showErrorMessage="1" sqref="W3:W10">
      <formula1>"Ativo,Inativo,Encerrado"</formula1>
    </dataValidation>
    <dataValidation type="list" allowBlank="1" showErrorMessage="1" sqref="H10">
      <formula1>"Ativo,Pode Operar,Inativo,Encerrado,Monitoramento,Sem PL,STVM,Alteração de C.A,Não Operar"</formula1>
    </dataValidation>
    <dataValidation type="list" allowBlank="1" showErrorMessage="1" sqref="E10">
      <formula1>"DF,GO,SUL,SP"</formula1>
    </dataValidation>
    <dataValidation type="list" allowBlank="1" showErrorMessage="1" sqref="I3:I10">
      <formula1>"------,Sem Saldo,STVM Entrada,STVM Saída,Alteração de C.A,Monitoramento,Bloqueado"</formula1>
    </dataValidation>
    <dataValidation type="list" allowBlank="1" showErrorMessage="1" sqref="O3:O10">
      <formula1>"IBOV,CDI,------,IFIX,SMALL,S&amp;P 500"</formula1>
    </dataValidation>
    <dataValidation type="list" allowBlank="1" showErrorMessage="1" sqref="E3:E9">
      <formula1>"DF,GO,SUL,SP"</formula1>
    </dataValidation>
    <dataValidation type="list" allowBlank="1" showErrorMessage="1" sqref="H3:H9">
      <formula1>"Pode Operar,Ativo,Inativo,Encerrado"</formula1>
    </dataValidation>
    <dataValidation type="list" allowBlank="1" showErrorMessage="1" sqref="D3:D9">
      <formula1>"Bluemetrix,Voga,Conquest,VcInvest"</formula1>
    </dataValidation>
    <dataValidation type="list" allowBlank="1" showErrorMessage="1" sqref="T3:T10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96" t="s">
        <v>83</v>
      </c>
      <c r="B1" s="96" t="s">
        <v>84</v>
      </c>
      <c r="C1" s="96" t="s">
        <v>85</v>
      </c>
      <c r="D1" s="96" t="s">
        <v>86</v>
      </c>
      <c r="E1" s="96" t="s">
        <v>87</v>
      </c>
      <c r="F1" s="96" t="s">
        <v>88</v>
      </c>
      <c r="G1" s="96" t="s">
        <v>89</v>
      </c>
    </row>
    <row r="2" ht="15.75" customHeight="1">
      <c r="A2" s="97" t="s">
        <v>90</v>
      </c>
      <c r="B2" s="98" t="s">
        <v>91</v>
      </c>
      <c r="C2" s="99">
        <v>30271.0</v>
      </c>
      <c r="D2" s="98">
        <f t="shared" ref="D2:D14" si="1">DATEDIF(C2,$C$121,"Y")</f>
        <v>37</v>
      </c>
      <c r="E2" s="98" t="s">
        <v>92</v>
      </c>
      <c r="F2" s="98" t="s">
        <v>93</v>
      </c>
      <c r="G2" s="100">
        <v>326844.0</v>
      </c>
      <c r="J2" s="101" t="s">
        <v>84</v>
      </c>
      <c r="K2" s="98" t="s">
        <v>94</v>
      </c>
      <c r="L2" s="98" t="s">
        <v>95</v>
      </c>
      <c r="M2" s="98" t="s">
        <v>96</v>
      </c>
      <c r="N2" s="98" t="s">
        <v>95</v>
      </c>
      <c r="O2" s="98" t="s">
        <v>97</v>
      </c>
    </row>
    <row r="3" ht="15.75" customHeight="1">
      <c r="A3" s="102" t="s">
        <v>98</v>
      </c>
      <c r="B3" s="98" t="s">
        <v>99</v>
      </c>
      <c r="C3" s="99">
        <v>20755.0</v>
      </c>
      <c r="D3" s="98">
        <f t="shared" si="1"/>
        <v>63</v>
      </c>
      <c r="E3" s="98" t="s">
        <v>100</v>
      </c>
      <c r="F3" s="98" t="s">
        <v>93</v>
      </c>
      <c r="G3" s="100">
        <v>100078.05</v>
      </c>
      <c r="J3" s="103" t="s">
        <v>101</v>
      </c>
      <c r="K3" s="98">
        <f>COUNTIF(B2:B118,"M")</f>
        <v>71</v>
      </c>
      <c r="L3" s="104">
        <f>K3/K5</f>
        <v>0.6068376068</v>
      </c>
      <c r="M3" s="105">
        <f>SUMIFS(G2:G118,B2:B118,"M")</f>
        <v>22181805.45</v>
      </c>
      <c r="N3" s="106">
        <f>M3/M5</f>
        <v>0.6809008381</v>
      </c>
      <c r="O3" s="105">
        <f>M3/COUNTIFS(G2:G118,"&gt;0",B2:B118,"M")</f>
        <v>331071.7231</v>
      </c>
      <c r="P3" s="107">
        <f>COUNTIFS(G2:G118,"&gt;0",B2:B118,"M")</f>
        <v>67</v>
      </c>
      <c r="Q3" s="108"/>
    </row>
    <row r="4" ht="15.75" customHeight="1">
      <c r="A4" s="109" t="s">
        <v>102</v>
      </c>
      <c r="B4" s="98" t="s">
        <v>91</v>
      </c>
      <c r="C4" s="99">
        <v>28058.0</v>
      </c>
      <c r="D4" s="98">
        <f t="shared" si="1"/>
        <v>43</v>
      </c>
      <c r="E4" s="98" t="s">
        <v>103</v>
      </c>
      <c r="F4" s="98" t="s">
        <v>93</v>
      </c>
      <c r="G4" s="100">
        <v>49196.01</v>
      </c>
      <c r="J4" s="103" t="s">
        <v>104</v>
      </c>
      <c r="K4" s="98">
        <f>COUNTIF(B2:B118,"F")</f>
        <v>46</v>
      </c>
      <c r="L4" s="104">
        <f>K4/K5</f>
        <v>0.3931623932</v>
      </c>
      <c r="M4" s="105">
        <f>SUMIFS(G2:G118,B2:B118,"F")</f>
        <v>10395339.72</v>
      </c>
      <c r="N4" s="106">
        <f>M4/M5</f>
        <v>0.3190991619</v>
      </c>
      <c r="O4" s="105">
        <f>M4/COUNTIFS(G2:G118,"&gt;0",B2:B118,"F")</f>
        <v>253544.8712</v>
      </c>
      <c r="P4" s="107">
        <f>COUNTIFS(G2:G118,"&gt;0",B2:B118,"F")</f>
        <v>41</v>
      </c>
      <c r="Q4" s="108"/>
    </row>
    <row r="5" ht="15.75" customHeight="1">
      <c r="A5" s="103" t="s">
        <v>105</v>
      </c>
      <c r="B5" s="98" t="s">
        <v>91</v>
      </c>
      <c r="C5" s="99">
        <v>29075.0</v>
      </c>
      <c r="D5" s="98">
        <f t="shared" si="1"/>
        <v>40</v>
      </c>
      <c r="E5" s="98" t="s">
        <v>103</v>
      </c>
      <c r="F5" s="98" t="s">
        <v>93</v>
      </c>
      <c r="G5" s="100">
        <v>100349.0</v>
      </c>
      <c r="J5" s="103" t="s">
        <v>94</v>
      </c>
      <c r="K5" s="98">
        <f t="shared" ref="K5:N5" si="2">SUM(K3:K4)</f>
        <v>117</v>
      </c>
      <c r="L5" s="104">
        <f t="shared" si="2"/>
        <v>1</v>
      </c>
      <c r="M5" s="105">
        <f t="shared" si="2"/>
        <v>32577145.17</v>
      </c>
      <c r="N5" s="106">
        <f t="shared" si="2"/>
        <v>1</v>
      </c>
      <c r="O5" s="105" t="s">
        <v>106</v>
      </c>
      <c r="P5" s="107">
        <f>SUM(P3:P4)</f>
        <v>108</v>
      </c>
    </row>
    <row r="6" ht="15.75" customHeight="1">
      <c r="A6" s="102" t="s">
        <v>107</v>
      </c>
      <c r="B6" s="98" t="s">
        <v>91</v>
      </c>
      <c r="C6" s="99">
        <v>26364.0</v>
      </c>
      <c r="D6" s="98">
        <f t="shared" si="1"/>
        <v>47</v>
      </c>
      <c r="E6" s="98" t="s">
        <v>103</v>
      </c>
      <c r="F6" s="98" t="s">
        <v>93</v>
      </c>
      <c r="G6" s="100">
        <v>254439.0</v>
      </c>
      <c r="P6" s="107"/>
    </row>
    <row r="7" ht="15.75" customHeight="1">
      <c r="A7" s="102" t="s">
        <v>108</v>
      </c>
      <c r="B7" s="98" t="s">
        <v>91</v>
      </c>
      <c r="C7" s="99">
        <v>30591.0</v>
      </c>
      <c r="D7" s="98">
        <f t="shared" si="1"/>
        <v>36</v>
      </c>
      <c r="E7" s="98" t="s">
        <v>92</v>
      </c>
      <c r="F7" s="98" t="s">
        <v>109</v>
      </c>
      <c r="G7" s="100">
        <v>105616.0</v>
      </c>
      <c r="J7" s="101" t="s">
        <v>86</v>
      </c>
      <c r="K7" s="98" t="s">
        <v>94</v>
      </c>
      <c r="L7" s="98" t="s">
        <v>95</v>
      </c>
      <c r="M7" s="98" t="s">
        <v>110</v>
      </c>
      <c r="N7" s="98" t="s">
        <v>95</v>
      </c>
      <c r="O7" s="98" t="s">
        <v>97</v>
      </c>
      <c r="P7" s="107"/>
    </row>
    <row r="8" ht="15.75" customHeight="1">
      <c r="A8" s="103" t="s">
        <v>111</v>
      </c>
      <c r="B8" s="98" t="s">
        <v>91</v>
      </c>
      <c r="C8" s="99">
        <v>28792.0</v>
      </c>
      <c r="D8" s="98">
        <f t="shared" si="1"/>
        <v>41</v>
      </c>
      <c r="E8" s="98" t="s">
        <v>112</v>
      </c>
      <c r="F8" s="98" t="s">
        <v>93</v>
      </c>
      <c r="G8" s="100">
        <v>1013833.0</v>
      </c>
      <c r="J8" s="103" t="s">
        <v>113</v>
      </c>
      <c r="K8" s="98">
        <f>COUNTIFS(D2:D118,"&gt;=18",D2:D118,"&lt;30")</f>
        <v>5</v>
      </c>
      <c r="L8" s="104">
        <f t="shared" ref="L8:L15" si="3">K8/$K$15</f>
        <v>0.04504504505</v>
      </c>
      <c r="M8" s="105">
        <f>SUMIFS(G2:G118,D2:D118,"&gt;=18",D2:D118,"&lt;30")</f>
        <v>580732.41</v>
      </c>
      <c r="N8" s="106">
        <f t="shared" ref="N8:N15" si="4">M8/$M$15</f>
        <v>0.01812463325</v>
      </c>
      <c r="O8" s="105">
        <f>M8/COUNTIFS(D2:D118,"&gt;=18",D2:D118,"&lt;30",G2:G118,"&gt;0")</f>
        <v>116146.482</v>
      </c>
      <c r="P8" s="107">
        <f>COUNTIFS(D2:D118,"&gt;=18",D2:D118,"&lt;30",G2:G118,"&gt;0")</f>
        <v>5</v>
      </c>
    </row>
    <row r="9" ht="15.75" customHeight="1">
      <c r="A9" s="103" t="s">
        <v>114</v>
      </c>
      <c r="B9" s="98" t="s">
        <v>91</v>
      </c>
      <c r="C9" s="99">
        <v>33605.0</v>
      </c>
      <c r="D9" s="98">
        <f t="shared" si="1"/>
        <v>28</v>
      </c>
      <c r="E9" s="98" t="s">
        <v>115</v>
      </c>
      <c r="F9" s="98" t="s">
        <v>93</v>
      </c>
      <c r="G9" s="100">
        <v>5158.12</v>
      </c>
      <c r="J9" s="103" t="s">
        <v>116</v>
      </c>
      <c r="K9" s="98">
        <f>COUNTIFS(D2:D118,"&gt;=30",D2:D118,"&lt;40")</f>
        <v>33</v>
      </c>
      <c r="L9" s="104">
        <f t="shared" si="3"/>
        <v>0.2972972973</v>
      </c>
      <c r="M9" s="105">
        <f>SUMIFS(G2:G118,D2:D118,"&gt;=30",D2:D118,"&lt;40")</f>
        <v>8235964.89</v>
      </c>
      <c r="N9" s="106">
        <f t="shared" si="4"/>
        <v>0.2570441058</v>
      </c>
      <c r="O9" s="105">
        <f>M9/COUNTIFS(D2:D118,"&gt;=30",D2:D118,"&lt;40",G2:G118,"&gt;0")</f>
        <v>265676.2868</v>
      </c>
      <c r="P9" s="107">
        <f>COUNTIFS(D2:D118,"&gt;=30",D2:D118,"&lt;40",G2:G118,"&gt;0")</f>
        <v>31</v>
      </c>
    </row>
    <row r="10" ht="15.75" customHeight="1">
      <c r="A10" s="102" t="s">
        <v>117</v>
      </c>
      <c r="B10" s="98" t="s">
        <v>99</v>
      </c>
      <c r="C10" s="99">
        <v>23623.0</v>
      </c>
      <c r="D10" s="98">
        <f t="shared" si="1"/>
        <v>55</v>
      </c>
      <c r="E10" s="98" t="s">
        <v>118</v>
      </c>
      <c r="F10" s="98" t="s">
        <v>93</v>
      </c>
      <c r="G10" s="100">
        <v>928015.0</v>
      </c>
      <c r="J10" s="103" t="s">
        <v>119</v>
      </c>
      <c r="K10" s="98">
        <f>COUNTIFS(D2:D118,"&gt;=40",D2:D118,"&lt;50")</f>
        <v>30</v>
      </c>
      <c r="L10" s="104">
        <f t="shared" si="3"/>
        <v>0.2702702703</v>
      </c>
      <c r="M10" s="105">
        <f>SUMIFS(G2:G118,D2:D118,"&gt;=40",D2:D118,"&lt;50")</f>
        <v>10741488.87</v>
      </c>
      <c r="N10" s="106">
        <f t="shared" si="4"/>
        <v>0.3352414002</v>
      </c>
      <c r="O10" s="105">
        <f>M10/COUNTIFS(D2:D118,"&gt;=40",D2:D118,"&lt;50",G2:G118,"&gt;0")</f>
        <v>370396.1679</v>
      </c>
      <c r="P10" s="107">
        <f>COUNTIFS(D2:D118,"&gt;=40",D2:D118,"&lt;50",G2:G118,"&gt;0")</f>
        <v>29</v>
      </c>
    </row>
    <row r="11" ht="15.75" customHeight="1">
      <c r="A11" s="102" t="s">
        <v>120</v>
      </c>
      <c r="B11" s="98" t="s">
        <v>99</v>
      </c>
      <c r="C11" s="99">
        <v>31602.0</v>
      </c>
      <c r="D11" s="98">
        <f t="shared" si="1"/>
        <v>33</v>
      </c>
      <c r="E11" s="98" t="s">
        <v>121</v>
      </c>
      <c r="F11" s="98" t="s">
        <v>93</v>
      </c>
      <c r="G11" s="100">
        <v>449686.0</v>
      </c>
      <c r="J11" s="103" t="s">
        <v>122</v>
      </c>
      <c r="K11" s="98">
        <f>COUNTIFS(D2:D118,"&gt;=50",D2:D118,"&lt;60")</f>
        <v>22</v>
      </c>
      <c r="L11" s="104">
        <f t="shared" si="3"/>
        <v>0.1981981982</v>
      </c>
      <c r="M11" s="105">
        <f>SUMIFS(G2:G118,D2:D118,"&gt;=50",D2:D118,"&lt;60")</f>
        <v>7064823.41</v>
      </c>
      <c r="N11" s="106">
        <f t="shared" si="4"/>
        <v>0.2204928312</v>
      </c>
      <c r="O11" s="105">
        <f>M11/COUNTIFS(D2:D118,"&gt;=50",D2:D118,"&lt;60",G2:G118,"&gt;0")</f>
        <v>336420.1624</v>
      </c>
      <c r="P11" s="110">
        <f>COUNTIFS(D2:D118,"&gt;=50",D2:D118,"&lt;60",G2:G118,"&gt;0")</f>
        <v>21</v>
      </c>
    </row>
    <row r="12" ht="15.75" customHeight="1">
      <c r="A12" s="102" t="s">
        <v>123</v>
      </c>
      <c r="B12" s="98" t="s">
        <v>99</v>
      </c>
      <c r="C12" s="99">
        <v>24295.0</v>
      </c>
      <c r="D12" s="98">
        <f t="shared" si="1"/>
        <v>53</v>
      </c>
      <c r="E12" s="98" t="s">
        <v>124</v>
      </c>
      <c r="F12" s="98" t="s">
        <v>93</v>
      </c>
      <c r="G12" s="100">
        <v>174816.0</v>
      </c>
      <c r="J12" s="103" t="s">
        <v>125</v>
      </c>
      <c r="K12" s="98">
        <f>COUNTIFS(D2:D118,"&gt;=60",D2:D118,"&lt;70")</f>
        <v>16</v>
      </c>
      <c r="L12" s="104">
        <f t="shared" si="3"/>
        <v>0.1441441441</v>
      </c>
      <c r="M12" s="105">
        <f>SUMIFS(G2:G118,D2:D118,"&gt;=60",D2:D118,"&lt;70")</f>
        <v>3714393.58</v>
      </c>
      <c r="N12" s="106">
        <f t="shared" si="4"/>
        <v>0.115926062</v>
      </c>
      <c r="O12" s="105">
        <f>M12/COUNTIFS(D2:D118,"&gt;=60",D2:D118,"&lt;70",G2:G118,"&gt;0")</f>
        <v>247626.2387</v>
      </c>
      <c r="P12" s="110">
        <f>COUNTIFS(D2:D118,"&gt;=60",D2:D118,"&lt;70",G2:G118,"&gt;0")</f>
        <v>15</v>
      </c>
    </row>
    <row r="13" ht="15.75" customHeight="1">
      <c r="A13" s="102" t="s">
        <v>126</v>
      </c>
      <c r="B13" s="98" t="s">
        <v>91</v>
      </c>
      <c r="C13" s="99">
        <v>13520.0</v>
      </c>
      <c r="D13" s="98">
        <f t="shared" si="1"/>
        <v>82</v>
      </c>
      <c r="E13" s="98" t="s">
        <v>127</v>
      </c>
      <c r="F13" s="98" t="s">
        <v>128</v>
      </c>
      <c r="G13" s="100">
        <v>147417.0</v>
      </c>
      <c r="J13" s="103" t="s">
        <v>129</v>
      </c>
      <c r="K13" s="98">
        <f>COUNTIFS(D2:D118,"&gt;70",D2:D118,"&lt;80")</f>
        <v>3</v>
      </c>
      <c r="L13" s="104">
        <f t="shared" si="3"/>
        <v>0.02702702703</v>
      </c>
      <c r="M13" s="105">
        <f>SUMIFS(G2:G118,D2:D118,"&gt;=70",D2:D118,"&lt;80")</f>
        <v>1436366.01</v>
      </c>
      <c r="N13" s="106">
        <f t="shared" si="4"/>
        <v>0.04482892067</v>
      </c>
      <c r="O13" s="105">
        <f>M13/COUNTIFS(D2:D118,"&gt;=70",D2:D118,"&lt;80",G2:G118,"&gt;0")</f>
        <v>478788.67</v>
      </c>
      <c r="P13" s="110">
        <f>COUNTIFS(D2:D118,"&gt;=70",D2:D118,"&lt;80",G2:G118,"&gt;0")</f>
        <v>3</v>
      </c>
    </row>
    <row r="14" ht="15.75" customHeight="1">
      <c r="A14" s="102" t="s">
        <v>130</v>
      </c>
      <c r="B14" s="98" t="s">
        <v>91</v>
      </c>
      <c r="C14" s="99">
        <v>23066.0</v>
      </c>
      <c r="D14" s="98">
        <f t="shared" si="1"/>
        <v>56</v>
      </c>
      <c r="E14" s="98" t="s">
        <v>92</v>
      </c>
      <c r="F14" s="98" t="s">
        <v>93</v>
      </c>
      <c r="G14" s="100">
        <v>31376.0</v>
      </c>
      <c r="J14" s="103" t="s">
        <v>131</v>
      </c>
      <c r="K14" s="98">
        <f>COUNTIFS(D2:D118,"&gt;80",D2:D118,"&lt;90")</f>
        <v>2</v>
      </c>
      <c r="L14" s="104">
        <f t="shared" si="3"/>
        <v>0.01801801802</v>
      </c>
      <c r="M14" s="105">
        <f>SUMIFS(G2:G118,D2:D118,"&gt;=80",D2:D118,"&lt;90")</f>
        <v>267288</v>
      </c>
      <c r="N14" s="106">
        <f t="shared" si="4"/>
        <v>0.008342046849</v>
      </c>
      <c r="O14" s="105">
        <f>M14/COUNTIFS(D2:D118,"&gt;=80",D2:D118,"&lt;90",G2:G118,"&gt;0")</f>
        <v>133644</v>
      </c>
      <c r="P14" s="110">
        <f>COUNTIFS(D2:D118,"&gt;=80",D2:D118,"&lt;90",G2:G118,"&gt;0")</f>
        <v>2</v>
      </c>
      <c r="Q14" s="110" t="s">
        <v>132</v>
      </c>
    </row>
    <row r="15" ht="15.75" customHeight="1">
      <c r="A15" s="111" t="s">
        <v>133</v>
      </c>
      <c r="B15" s="98" t="s">
        <v>91</v>
      </c>
      <c r="C15" s="99"/>
      <c r="D15" s="98"/>
      <c r="E15" s="98" t="s">
        <v>112</v>
      </c>
      <c r="F15" s="98"/>
      <c r="G15" s="100">
        <v>0.0</v>
      </c>
      <c r="J15" s="103" t="s">
        <v>94</v>
      </c>
      <c r="K15" s="98">
        <f>SUM(K8:K14)</f>
        <v>111</v>
      </c>
      <c r="L15" s="104">
        <f t="shared" si="3"/>
        <v>1</v>
      </c>
      <c r="M15" s="105">
        <f>SUM(M8:M14)</f>
        <v>32041057.17</v>
      </c>
      <c r="N15" s="106">
        <f t="shared" si="4"/>
        <v>1</v>
      </c>
      <c r="O15" s="105">
        <f>M15/COUNTIFS(G2:G118,"&gt;0")</f>
        <v>296676.4553</v>
      </c>
      <c r="P15" s="110">
        <f>SUM(P8:P14)</f>
        <v>106</v>
      </c>
    </row>
    <row r="16" ht="15.75" customHeight="1">
      <c r="A16" s="103" t="s">
        <v>134</v>
      </c>
      <c r="B16" s="98" t="s">
        <v>99</v>
      </c>
      <c r="C16" s="99">
        <v>29816.0</v>
      </c>
      <c r="D16" s="98">
        <f t="shared" ref="D16:D53" si="5">DATEDIF(C16,$C$121,"Y")</f>
        <v>38</v>
      </c>
      <c r="E16" s="98" t="s">
        <v>121</v>
      </c>
      <c r="F16" s="98" t="s">
        <v>93</v>
      </c>
      <c r="G16" s="100">
        <v>101819.0</v>
      </c>
    </row>
    <row r="17" ht="15.75" customHeight="1">
      <c r="A17" s="102" t="s">
        <v>135</v>
      </c>
      <c r="B17" s="98" t="s">
        <v>99</v>
      </c>
      <c r="C17" s="99">
        <v>31091.0</v>
      </c>
      <c r="D17" s="98">
        <f t="shared" si="5"/>
        <v>34</v>
      </c>
      <c r="E17" s="98" t="s">
        <v>121</v>
      </c>
      <c r="F17" s="98" t="s">
        <v>93</v>
      </c>
      <c r="G17" s="100">
        <v>35841.42</v>
      </c>
      <c r="J17" s="96" t="s">
        <v>87</v>
      </c>
      <c r="K17" s="98" t="s">
        <v>94</v>
      </c>
      <c r="L17" s="98" t="s">
        <v>95</v>
      </c>
      <c r="M17" s="98" t="s">
        <v>136</v>
      </c>
      <c r="N17" s="98" t="s">
        <v>95</v>
      </c>
      <c r="O17" s="98" t="s">
        <v>97</v>
      </c>
      <c r="R17" s="110" t="s">
        <v>132</v>
      </c>
    </row>
    <row r="18" ht="15.75" customHeight="1">
      <c r="A18" s="102" t="s">
        <v>137</v>
      </c>
      <c r="B18" s="98" t="s">
        <v>91</v>
      </c>
      <c r="C18" s="99">
        <v>31386.0</v>
      </c>
      <c r="D18" s="98">
        <f t="shared" si="5"/>
        <v>34</v>
      </c>
      <c r="E18" s="98" t="s">
        <v>138</v>
      </c>
      <c r="F18" s="98" t="s">
        <v>93</v>
      </c>
      <c r="G18" s="100">
        <v>215750.0</v>
      </c>
      <c r="J18" s="103" t="s">
        <v>92</v>
      </c>
      <c r="K18" s="98">
        <f>COUNTIF(E2:E118,"Funcionário Público")+COUNTIF(E2:E118,"Funcionária Pública")</f>
        <v>20</v>
      </c>
      <c r="L18" s="104">
        <f t="shared" ref="L18:L28" si="6">K18/$K$28</f>
        <v>0.2197802198</v>
      </c>
      <c r="M18" s="105">
        <f>SUMIFS(G2:G118,E2:E118,"Funcionária Pública")+SUMIFS(G2:G118,E2:E118,"Funcionário Público")</f>
        <v>4127437.47</v>
      </c>
      <c r="N18" s="106">
        <f t="shared" ref="N18:N28" si="7">M18/$M$28</f>
        <v>0.1295890306</v>
      </c>
      <c r="O18" s="105">
        <f>M18/(COUNTIFS(G2:G118,"&gt;0",E2:E118,"Funcionário Público")+COUNTIFS(G2:G118,"&gt;0",E2:E118,"Funcionária Pública"))</f>
        <v>206371.8735</v>
      </c>
      <c r="P18" s="110">
        <f>(COUNTIFS(G2:G118,"&gt;0",E2:E118,"Funcionário Público")+COUNTIFS(G2:G118,"&gt;0",E2:E118,"Funcionária Pública"))</f>
        <v>20</v>
      </c>
    </row>
    <row r="19" ht="15.75" customHeight="1">
      <c r="A19" s="102" t="s">
        <v>139</v>
      </c>
      <c r="B19" s="98" t="s">
        <v>91</v>
      </c>
      <c r="C19" s="99">
        <v>23072.0</v>
      </c>
      <c r="D19" s="98">
        <f t="shared" si="5"/>
        <v>56</v>
      </c>
      <c r="E19" s="98" t="s">
        <v>140</v>
      </c>
      <c r="F19" s="98" t="s">
        <v>93</v>
      </c>
      <c r="G19" s="100">
        <v>132923.0</v>
      </c>
      <c r="J19" s="103" t="s">
        <v>112</v>
      </c>
      <c r="K19" s="98">
        <f>COUNTIF(E2:E118,"Empresário")+COUNTIF(E2:E118,"Empresária")</f>
        <v>0</v>
      </c>
      <c r="L19" s="104">
        <f t="shared" si="6"/>
        <v>0</v>
      </c>
      <c r="M19" s="105">
        <f>SUMIFS(G2:G118,E2:E118,"Empresária")+SUMIFS(G2:G118,E2:E118,"Empresário")</f>
        <v>0</v>
      </c>
      <c r="N19" s="106">
        <f t="shared" si="7"/>
        <v>0</v>
      </c>
      <c r="O19" s="105" t="str">
        <f>M19/(COUNTIFS(G2:G118,"&gt;0",E2:E118,"Empresário")+COUNTIFS(G2:G118,"&gt;0",E2:E118,"Empresária"))</f>
        <v>#DIV/0!</v>
      </c>
    </row>
    <row r="20" ht="15.75" customHeight="1">
      <c r="A20" s="102" t="s">
        <v>141</v>
      </c>
      <c r="B20" s="98" t="s">
        <v>91</v>
      </c>
      <c r="C20" s="99">
        <v>29186.0</v>
      </c>
      <c r="D20" s="98">
        <f t="shared" si="5"/>
        <v>40</v>
      </c>
      <c r="E20" s="98" t="s">
        <v>115</v>
      </c>
      <c r="F20" s="98" t="s">
        <v>93</v>
      </c>
      <c r="G20" s="100">
        <f>707418+847182</f>
        <v>1554600</v>
      </c>
      <c r="J20" s="103" t="s">
        <v>115</v>
      </c>
      <c r="K20" s="98">
        <f>COUNTIF(E4:E120,"Advogado")+COUNTIF(E4:E120,"Advogada")</f>
        <v>12</v>
      </c>
      <c r="L20" s="104">
        <f t="shared" si="6"/>
        <v>0.1318681319</v>
      </c>
      <c r="M20" s="105">
        <f>SUMIFS(G2:G118,E2:E118,"Advogado")+SUMIFS(G2:G118,E2:E118,"Advogada")</f>
        <v>4618016.69</v>
      </c>
      <c r="N20" s="106">
        <f t="shared" si="7"/>
        <v>0.1449917316</v>
      </c>
      <c r="O20" s="105">
        <f>M20/(COUNTIFS(G2:G118,"&gt;0",E2:E118,"Advogada")+COUNTIFS(G2:G118,"&gt;0",E2:E118,"Advogado"))</f>
        <v>384834.7242</v>
      </c>
    </row>
    <row r="21" ht="15.75" customHeight="1">
      <c r="A21" s="103" t="s">
        <v>142</v>
      </c>
      <c r="B21" s="98" t="s">
        <v>99</v>
      </c>
      <c r="C21" s="99">
        <v>30936.0</v>
      </c>
      <c r="D21" s="98">
        <f t="shared" si="5"/>
        <v>35</v>
      </c>
      <c r="E21" s="98" t="s">
        <v>143</v>
      </c>
      <c r="F21" s="98" t="s">
        <v>93</v>
      </c>
      <c r="G21" s="100">
        <v>511766.0</v>
      </c>
      <c r="H21" s="110"/>
      <c r="I21" s="110"/>
      <c r="J21" s="103" t="s">
        <v>103</v>
      </c>
      <c r="K21" s="98">
        <f>COUNTIF(E5:E121,"Dentista")</f>
        <v>8</v>
      </c>
      <c r="L21" s="104">
        <f t="shared" si="6"/>
        <v>0.08791208791</v>
      </c>
      <c r="M21" s="105">
        <f>SUMIFS(G2:G118,E2:E118,"Dentista")</f>
        <v>1244788.11</v>
      </c>
      <c r="N21" s="106">
        <f t="shared" si="7"/>
        <v>0.03908257498</v>
      </c>
      <c r="O21" s="105">
        <f>M21/(COUNTIFS(G2:G118,"&gt;0",E2:E118,"Dentista"))</f>
        <v>155598.5138</v>
      </c>
    </row>
    <row r="22" ht="15.75" customHeight="1">
      <c r="A22" s="102" t="s">
        <v>144</v>
      </c>
      <c r="B22" s="98" t="s">
        <v>91</v>
      </c>
      <c r="C22" s="99">
        <v>26191.0</v>
      </c>
      <c r="D22" s="98">
        <f t="shared" si="5"/>
        <v>48</v>
      </c>
      <c r="E22" s="98" t="s">
        <v>145</v>
      </c>
      <c r="F22" s="98" t="s">
        <v>93</v>
      </c>
      <c r="G22" s="100">
        <v>916562.0</v>
      </c>
      <c r="J22" s="103" t="s">
        <v>138</v>
      </c>
      <c r="K22" s="98">
        <f>COUNTIF(E6:E122,"Médico")+COUNTIF(E6:E122,"Médica")</f>
        <v>13</v>
      </c>
      <c r="L22" s="104">
        <f t="shared" si="6"/>
        <v>0.1428571429</v>
      </c>
      <c r="M22" s="105">
        <f>SUMIFS(G2:G118,E2:E118,"Médico")+SUMIFS(G2:G118,E2:E118,"Médica")</f>
        <v>4432285.66</v>
      </c>
      <c r="N22" s="106">
        <f t="shared" si="7"/>
        <v>0.13916034</v>
      </c>
      <c r="O22" s="105">
        <f>M22/(COUNTIFS(G2:G118,"&gt;0",E2:E118,"Médico")+COUNTIFS(G2:G118,"&gt;0",E2:E118,"Médica"))</f>
        <v>369357.1383</v>
      </c>
    </row>
    <row r="23" ht="15.75" customHeight="1">
      <c r="A23" s="102" t="s">
        <v>146</v>
      </c>
      <c r="B23" s="98" t="s">
        <v>91</v>
      </c>
      <c r="C23" s="99">
        <v>32417.0</v>
      </c>
      <c r="D23" s="98">
        <f t="shared" si="5"/>
        <v>31</v>
      </c>
      <c r="E23" s="98" t="s">
        <v>112</v>
      </c>
      <c r="F23" s="98" t="s">
        <v>93</v>
      </c>
      <c r="G23" s="100">
        <v>332795.0</v>
      </c>
      <c r="J23" s="103" t="s">
        <v>147</v>
      </c>
      <c r="K23" s="98">
        <f>COUNTIF(E7:E123,"Administrador")+COUNTIF(E7:E123,"Administradora")</f>
        <v>4</v>
      </c>
      <c r="L23" s="104">
        <f t="shared" si="6"/>
        <v>0.04395604396</v>
      </c>
      <c r="M23" s="105">
        <f>SUMIFS(G2:G118,E2:E118,"Administradora")+SUMIFS(G2:G118,E2:E118,"Administrador")</f>
        <v>1272485.17</v>
      </c>
      <c r="N23" s="106">
        <f t="shared" si="7"/>
        <v>0.03995217875</v>
      </c>
      <c r="O23" s="105">
        <f>M23/(COUNTIFS(G2:G118,"&gt;0",E2:E118,"Administrador")+COUNTIFS(G2:G118,"&gt;0",E2:E118,"Administradora"))</f>
        <v>318121.2925</v>
      </c>
      <c r="Q23" s="110" t="s">
        <v>132</v>
      </c>
    </row>
    <row r="24" ht="15.75" customHeight="1">
      <c r="A24" s="102" t="s">
        <v>148</v>
      </c>
      <c r="B24" s="98" t="s">
        <v>99</v>
      </c>
      <c r="C24" s="99">
        <v>26324.0</v>
      </c>
      <c r="D24" s="98">
        <f t="shared" si="5"/>
        <v>47</v>
      </c>
      <c r="E24" s="98" t="s">
        <v>121</v>
      </c>
      <c r="F24" s="98" t="s">
        <v>93</v>
      </c>
      <c r="G24" s="100">
        <v>191406.0</v>
      </c>
      <c r="J24" s="103" t="s">
        <v>140</v>
      </c>
      <c r="K24" s="98">
        <f>COUNTIF(E8:E124,"Engenheiro")+COUNTIF(E8:E124,"Engenheira")</f>
        <v>6</v>
      </c>
      <c r="L24" s="104">
        <f t="shared" si="6"/>
        <v>0.06593406593</v>
      </c>
      <c r="M24" s="105">
        <f>SUMIFS(G2:G118,E2:E118,"Engenheira")+SUMIFS(G2:G118,E2:E118,"Engenheiro")</f>
        <v>1370551.77</v>
      </c>
      <c r="N24" s="106">
        <f t="shared" si="7"/>
        <v>0.04303117285</v>
      </c>
      <c r="O24" s="105">
        <f>M24/(COUNTIFS(G2:G118,"&gt;0",E2:E118,"Engenheiro")+COUNTIFS(G2:G118,"&gt;0",E2:E118,"Engenheira"))</f>
        <v>228425.295</v>
      </c>
      <c r="Q24" s="110" t="s">
        <v>132</v>
      </c>
    </row>
    <row r="25" ht="15.75" customHeight="1">
      <c r="A25" s="102" t="s">
        <v>149</v>
      </c>
      <c r="B25" s="98" t="s">
        <v>99</v>
      </c>
      <c r="C25" s="99">
        <v>24529.0</v>
      </c>
      <c r="D25" s="98">
        <f t="shared" si="5"/>
        <v>52</v>
      </c>
      <c r="E25" s="98" t="s">
        <v>150</v>
      </c>
      <c r="F25" s="98" t="s">
        <v>93</v>
      </c>
      <c r="G25" s="100">
        <v>91137.0</v>
      </c>
      <c r="J25" s="103" t="s">
        <v>127</v>
      </c>
      <c r="K25" s="98">
        <f>COUNTIF(E9:E125,"Aposentado")+COUNTIF(E9:E125,"Aposentada")</f>
        <v>8</v>
      </c>
      <c r="L25" s="104">
        <f t="shared" si="6"/>
        <v>0.08791208791</v>
      </c>
      <c r="M25" s="105">
        <f>SUMIFS(G2:G118,E2:E118,"Aposentada")+SUMIFS(G2:G118,E2:E118,"Aposentado")</f>
        <v>2458722</v>
      </c>
      <c r="N25" s="106">
        <f t="shared" si="7"/>
        <v>0.07719642095</v>
      </c>
      <c r="O25" s="105">
        <f>M25/(COUNTIFS(G2:G118,"&gt;0",E2:E118,"Aposentado")+COUNTIFS(G2:G118,"&gt;0",E2:E118,"Aposentada"))</f>
        <v>351246</v>
      </c>
    </row>
    <row r="26" ht="15.75" customHeight="1">
      <c r="A26" s="109" t="s">
        <v>151</v>
      </c>
      <c r="B26" s="98" t="s">
        <v>91</v>
      </c>
      <c r="C26" s="99">
        <v>28883.0</v>
      </c>
      <c r="D26" s="98">
        <f t="shared" si="5"/>
        <v>40</v>
      </c>
      <c r="E26" s="98" t="s">
        <v>138</v>
      </c>
      <c r="F26" s="98" t="s">
        <v>93</v>
      </c>
      <c r="G26" s="100">
        <v>271013.45</v>
      </c>
      <c r="J26" s="103" t="s">
        <v>152</v>
      </c>
      <c r="K26" s="98">
        <f>COUNTIF(E9:E125,"Autônomo")+COUNTIF(E9:E125,"Autônoma")</f>
        <v>4</v>
      </c>
      <c r="L26" s="104">
        <f t="shared" si="6"/>
        <v>0.04395604396</v>
      </c>
      <c r="M26" s="105">
        <f>SUMIFS(G2:G118,E2:E118,"Autônomo")+SUMIFS(G2:G118,E2:E118,"Autônoma")</f>
        <v>1175824.71</v>
      </c>
      <c r="N26" s="106">
        <f t="shared" si="7"/>
        <v>0.03691733318</v>
      </c>
      <c r="O26" s="105">
        <f>M26/(COUNTIFS(G2:G118,"&gt;0",E2:E118,"Autônomo")+COUNTIFS(G2:G118,"&gt;0",E2:E118,"Autônoma"))</f>
        <v>293956.1775</v>
      </c>
    </row>
    <row r="27" ht="15.75" customHeight="1">
      <c r="A27" s="102" t="s">
        <v>153</v>
      </c>
      <c r="B27" s="98" t="s">
        <v>99</v>
      </c>
      <c r="C27" s="99">
        <v>22919.0</v>
      </c>
      <c r="D27" s="98">
        <f t="shared" si="5"/>
        <v>57</v>
      </c>
      <c r="E27" s="98" t="s">
        <v>121</v>
      </c>
      <c r="F27" s="98" t="s">
        <v>93</v>
      </c>
      <c r="G27" s="100">
        <v>187575.0</v>
      </c>
      <c r="J27" s="103" t="s">
        <v>154</v>
      </c>
      <c r="K27" s="98">
        <v>16.0</v>
      </c>
      <c r="L27" s="104">
        <f t="shared" si="6"/>
        <v>0.1758241758</v>
      </c>
      <c r="M27" s="105">
        <f>M28-SUM(M18:M26)</f>
        <v>11150095.59</v>
      </c>
      <c r="N27" s="106">
        <f t="shared" si="7"/>
        <v>0.3500792171</v>
      </c>
      <c r="O27" s="105">
        <f>M27/15</f>
        <v>743339.706</v>
      </c>
    </row>
    <row r="28" ht="15.75" customHeight="1">
      <c r="A28" s="111" t="s">
        <v>155</v>
      </c>
      <c r="B28" s="98" t="s">
        <v>99</v>
      </c>
      <c r="C28" s="99">
        <v>25781.0</v>
      </c>
      <c r="D28" s="98">
        <f t="shared" si="5"/>
        <v>49</v>
      </c>
      <c r="E28" s="98"/>
      <c r="F28" s="98" t="s">
        <v>93</v>
      </c>
      <c r="G28" s="100">
        <v>0.0</v>
      </c>
      <c r="J28" s="103" t="s">
        <v>94</v>
      </c>
      <c r="K28" s="98">
        <f>SUM(K18:K27)</f>
        <v>91</v>
      </c>
      <c r="L28" s="104">
        <f t="shared" si="6"/>
        <v>1</v>
      </c>
      <c r="M28" s="105">
        <f>SUMIFS(G2:G118,E2:E118,"&lt;&gt;")</f>
        <v>31850207.17</v>
      </c>
      <c r="N28" s="106">
        <f t="shared" si="7"/>
        <v>1</v>
      </c>
      <c r="O28" s="105">
        <f>M28/K28</f>
        <v>350002.2766</v>
      </c>
    </row>
    <row r="29" ht="15.75" customHeight="1">
      <c r="A29" s="103" t="s">
        <v>156</v>
      </c>
      <c r="B29" s="98" t="s">
        <v>91</v>
      </c>
      <c r="C29" s="99">
        <v>27513.0</v>
      </c>
      <c r="D29" s="98">
        <f t="shared" si="5"/>
        <v>44</v>
      </c>
      <c r="E29" s="98" t="s">
        <v>115</v>
      </c>
      <c r="F29" s="98"/>
      <c r="G29" s="100">
        <v>57062.68</v>
      </c>
    </row>
    <row r="30" ht="15.75" customHeight="1">
      <c r="A30" s="103" t="s">
        <v>157</v>
      </c>
      <c r="B30" s="98" t="s">
        <v>99</v>
      </c>
      <c r="C30" s="99">
        <v>22401.0</v>
      </c>
      <c r="D30" s="98">
        <f t="shared" si="5"/>
        <v>58</v>
      </c>
      <c r="E30" s="98" t="s">
        <v>121</v>
      </c>
      <c r="F30" s="98" t="s">
        <v>93</v>
      </c>
      <c r="G30" s="100">
        <v>163478.0</v>
      </c>
    </row>
    <row r="31" ht="15.75" customHeight="1">
      <c r="A31" s="111" t="s">
        <v>158</v>
      </c>
      <c r="B31" s="98" t="s">
        <v>99</v>
      </c>
      <c r="C31" s="99">
        <v>19484.0</v>
      </c>
      <c r="D31" s="98">
        <f t="shared" si="5"/>
        <v>66</v>
      </c>
      <c r="E31" s="98" t="s">
        <v>159</v>
      </c>
      <c r="F31" s="98" t="s">
        <v>93</v>
      </c>
      <c r="G31" s="100">
        <v>0.0</v>
      </c>
      <c r="J31" s="96" t="s">
        <v>89</v>
      </c>
    </row>
    <row r="32" ht="15.75" customHeight="1">
      <c r="A32" s="102" t="s">
        <v>160</v>
      </c>
      <c r="B32" s="98" t="s">
        <v>91</v>
      </c>
      <c r="C32" s="99">
        <v>25747.0</v>
      </c>
      <c r="D32" s="98">
        <f t="shared" si="5"/>
        <v>49</v>
      </c>
      <c r="E32" s="98" t="s">
        <v>103</v>
      </c>
      <c r="F32" s="98" t="s">
        <v>93</v>
      </c>
      <c r="G32" s="100">
        <f>205400+183458</f>
        <v>388858</v>
      </c>
    </row>
    <row r="33" ht="15.75" customHeight="1">
      <c r="A33" s="102" t="s">
        <v>161</v>
      </c>
      <c r="B33" s="98" t="s">
        <v>91</v>
      </c>
      <c r="C33" s="99">
        <v>28151.0</v>
      </c>
      <c r="D33" s="98">
        <f t="shared" si="5"/>
        <v>42</v>
      </c>
      <c r="E33" s="98" t="s">
        <v>103</v>
      </c>
      <c r="F33" s="98" t="s">
        <v>93</v>
      </c>
      <c r="G33" s="100">
        <v>56328.0</v>
      </c>
    </row>
    <row r="34" ht="15.75" customHeight="1">
      <c r="A34" s="103" t="s">
        <v>162</v>
      </c>
      <c r="B34" s="98" t="s">
        <v>91</v>
      </c>
      <c r="C34" s="99">
        <v>27906.0</v>
      </c>
      <c r="D34" s="98">
        <f t="shared" si="5"/>
        <v>43</v>
      </c>
      <c r="E34" s="98" t="s">
        <v>152</v>
      </c>
      <c r="F34" s="98" t="s">
        <v>93</v>
      </c>
      <c r="G34" s="100">
        <v>257451.0</v>
      </c>
    </row>
    <row r="35" ht="15.75" customHeight="1">
      <c r="A35" s="103" t="s">
        <v>163</v>
      </c>
      <c r="B35" s="98" t="s">
        <v>91</v>
      </c>
      <c r="C35" s="99">
        <v>28906.0</v>
      </c>
      <c r="D35" s="98">
        <f t="shared" si="5"/>
        <v>40</v>
      </c>
      <c r="E35" s="98" t="s">
        <v>115</v>
      </c>
      <c r="F35" s="98" t="s">
        <v>93</v>
      </c>
      <c r="G35" s="100">
        <v>402433.0</v>
      </c>
    </row>
    <row r="36" ht="15.75" customHeight="1">
      <c r="A36" s="102" t="s">
        <v>164</v>
      </c>
      <c r="B36" s="98" t="s">
        <v>91</v>
      </c>
      <c r="C36" s="99">
        <v>30587.0</v>
      </c>
      <c r="D36" s="98">
        <f t="shared" si="5"/>
        <v>36</v>
      </c>
      <c r="E36" s="98" t="s">
        <v>138</v>
      </c>
      <c r="F36" s="98" t="s">
        <v>93</v>
      </c>
      <c r="G36" s="100">
        <f>458323+1000228</f>
        <v>1458551</v>
      </c>
    </row>
    <row r="37" ht="15.75" customHeight="1">
      <c r="A37" s="102" t="s">
        <v>165</v>
      </c>
      <c r="B37" s="98" t="s">
        <v>99</v>
      </c>
      <c r="C37" s="99">
        <v>15096.0</v>
      </c>
      <c r="D37" s="98">
        <f t="shared" si="5"/>
        <v>78</v>
      </c>
      <c r="E37" s="98" t="s">
        <v>159</v>
      </c>
      <c r="F37" s="98" t="s">
        <v>93</v>
      </c>
      <c r="G37" s="100">
        <v>179256.0</v>
      </c>
    </row>
    <row r="38" ht="15.75" customHeight="1">
      <c r="A38" s="102" t="s">
        <v>166</v>
      </c>
      <c r="B38" s="98" t="s">
        <v>91</v>
      </c>
      <c r="C38" s="99">
        <v>27655.0</v>
      </c>
      <c r="D38" s="98">
        <f t="shared" si="5"/>
        <v>44</v>
      </c>
      <c r="E38" s="98" t="s">
        <v>140</v>
      </c>
      <c r="F38" s="98" t="s">
        <v>167</v>
      </c>
      <c r="G38" s="100">
        <v>769189.0</v>
      </c>
      <c r="J38" s="110" t="s">
        <v>132</v>
      </c>
    </row>
    <row r="39" ht="15.75" customHeight="1">
      <c r="A39" s="102" t="s">
        <v>168</v>
      </c>
      <c r="B39" s="98" t="s">
        <v>91</v>
      </c>
      <c r="C39" s="99">
        <v>31245.0</v>
      </c>
      <c r="D39" s="98">
        <f t="shared" si="5"/>
        <v>34</v>
      </c>
      <c r="E39" s="98" t="s">
        <v>115</v>
      </c>
      <c r="F39" s="98" t="s">
        <v>93</v>
      </c>
      <c r="G39" s="100">
        <v>166417.0</v>
      </c>
      <c r="J39" s="110" t="s">
        <v>132</v>
      </c>
      <c r="K39" s="110" t="s">
        <v>132</v>
      </c>
    </row>
    <row r="40" ht="15.75" customHeight="1">
      <c r="A40" s="103" t="s">
        <v>169</v>
      </c>
      <c r="B40" s="98" t="s">
        <v>91</v>
      </c>
      <c r="C40" s="99">
        <v>28270.0</v>
      </c>
      <c r="D40" s="98">
        <f t="shared" si="5"/>
        <v>42</v>
      </c>
      <c r="E40" s="98" t="s">
        <v>138</v>
      </c>
      <c r="F40" s="98" t="s">
        <v>93</v>
      </c>
      <c r="G40" s="100">
        <v>208601.0</v>
      </c>
    </row>
    <row r="41" ht="15.75" customHeight="1">
      <c r="A41" s="109" t="s">
        <v>170</v>
      </c>
      <c r="B41" s="98" t="s">
        <v>91</v>
      </c>
      <c r="C41" s="99">
        <v>23924.0</v>
      </c>
      <c r="D41" s="98">
        <f t="shared" si="5"/>
        <v>54</v>
      </c>
      <c r="E41" s="98" t="s">
        <v>115</v>
      </c>
      <c r="F41" s="98"/>
      <c r="G41" s="100">
        <v>278844.53</v>
      </c>
      <c r="J41" s="110" t="s">
        <v>132</v>
      </c>
    </row>
    <row r="42" ht="15.75" customHeight="1">
      <c r="A42" s="109" t="s">
        <v>171</v>
      </c>
      <c r="B42" s="98" t="s">
        <v>91</v>
      </c>
      <c r="C42" s="99">
        <v>33469.0</v>
      </c>
      <c r="D42" s="98">
        <f t="shared" si="5"/>
        <v>28</v>
      </c>
      <c r="E42" s="98" t="s">
        <v>92</v>
      </c>
      <c r="F42" s="98" t="s">
        <v>172</v>
      </c>
      <c r="G42" s="100">
        <v>131927.0</v>
      </c>
      <c r="J42" s="110" t="s">
        <v>132</v>
      </c>
    </row>
    <row r="43" ht="15.75" customHeight="1">
      <c r="A43" s="102" t="s">
        <v>173</v>
      </c>
      <c r="B43" s="98" t="s">
        <v>91</v>
      </c>
      <c r="C43" s="99">
        <v>25643.0</v>
      </c>
      <c r="D43" s="98">
        <f t="shared" si="5"/>
        <v>49</v>
      </c>
      <c r="E43" s="98" t="s">
        <v>138</v>
      </c>
      <c r="F43" s="98" t="s">
        <v>93</v>
      </c>
      <c r="G43" s="100">
        <v>506417.0</v>
      </c>
      <c r="K43" s="110" t="s">
        <v>132</v>
      </c>
      <c r="L43" s="110" t="s">
        <v>132</v>
      </c>
    </row>
    <row r="44" ht="15.75" customHeight="1">
      <c r="A44" s="109" t="s">
        <v>174</v>
      </c>
      <c r="B44" s="98" t="s">
        <v>91</v>
      </c>
      <c r="C44" s="99">
        <v>32920.0</v>
      </c>
      <c r="D44" s="98">
        <f t="shared" si="5"/>
        <v>29</v>
      </c>
      <c r="E44" s="98" t="s">
        <v>115</v>
      </c>
      <c r="F44" s="98" t="s">
        <v>93</v>
      </c>
      <c r="G44" s="100">
        <v>123215.73</v>
      </c>
      <c r="K44" s="110" t="s">
        <v>132</v>
      </c>
    </row>
    <row r="45" ht="15.75" customHeight="1">
      <c r="A45" s="102" t="s">
        <v>175</v>
      </c>
      <c r="B45" s="98" t="s">
        <v>91</v>
      </c>
      <c r="C45" s="99">
        <v>30264.0</v>
      </c>
      <c r="D45" s="98">
        <f t="shared" si="5"/>
        <v>37</v>
      </c>
      <c r="E45" s="98" t="s">
        <v>112</v>
      </c>
      <c r="F45" s="98" t="s">
        <v>93</v>
      </c>
      <c r="G45" s="100">
        <v>141649.0</v>
      </c>
    </row>
    <row r="46" ht="15.75" customHeight="1">
      <c r="A46" s="102" t="s">
        <v>176</v>
      </c>
      <c r="B46" s="98" t="s">
        <v>99</v>
      </c>
      <c r="C46" s="99">
        <v>18097.0</v>
      </c>
      <c r="D46" s="98">
        <f t="shared" si="5"/>
        <v>70</v>
      </c>
      <c r="E46" s="98" t="s">
        <v>159</v>
      </c>
      <c r="F46" s="98" t="s">
        <v>93</v>
      </c>
      <c r="G46" s="100">
        <f>913577+225360</f>
        <v>1138937</v>
      </c>
    </row>
    <row r="47" ht="15.75" customHeight="1">
      <c r="A47" s="109" t="s">
        <v>177</v>
      </c>
      <c r="B47" s="98" t="s">
        <v>91</v>
      </c>
      <c r="C47" s="99">
        <v>24085.0</v>
      </c>
      <c r="D47" s="98">
        <f t="shared" si="5"/>
        <v>54</v>
      </c>
      <c r="E47" s="98" t="s">
        <v>178</v>
      </c>
      <c r="F47" s="98"/>
      <c r="G47" s="100">
        <v>611765.67</v>
      </c>
      <c r="L47" s="110" t="s">
        <v>132</v>
      </c>
    </row>
    <row r="48" ht="15.75" customHeight="1">
      <c r="A48" s="112" t="s">
        <v>179</v>
      </c>
      <c r="B48" s="98" t="s">
        <v>99</v>
      </c>
      <c r="C48" s="99">
        <v>31943.0</v>
      </c>
      <c r="D48" s="98">
        <f t="shared" si="5"/>
        <v>32</v>
      </c>
      <c r="E48" s="98" t="s">
        <v>180</v>
      </c>
      <c r="F48" s="98" t="s">
        <v>93</v>
      </c>
      <c r="G48" s="100">
        <v>275126.0</v>
      </c>
    </row>
    <row r="49" ht="15.75" customHeight="1">
      <c r="A49" s="112" t="s">
        <v>181</v>
      </c>
      <c r="B49" s="98" t="s">
        <v>91</v>
      </c>
      <c r="C49" s="99">
        <v>26994.0</v>
      </c>
      <c r="D49" s="98">
        <f t="shared" si="5"/>
        <v>46</v>
      </c>
      <c r="E49" s="98" t="s">
        <v>112</v>
      </c>
      <c r="F49" s="98" t="s">
        <v>93</v>
      </c>
      <c r="G49" s="100">
        <v>395619.0</v>
      </c>
    </row>
    <row r="50" ht="15.75" customHeight="1">
      <c r="A50" s="112" t="s">
        <v>182</v>
      </c>
      <c r="B50" s="98" t="s">
        <v>91</v>
      </c>
      <c r="C50" s="99">
        <v>32175.0</v>
      </c>
      <c r="D50" s="98">
        <f t="shared" si="5"/>
        <v>31</v>
      </c>
      <c r="E50" s="98" t="s">
        <v>112</v>
      </c>
      <c r="F50" s="98" t="s">
        <v>93</v>
      </c>
      <c r="G50" s="100">
        <v>125506.0</v>
      </c>
      <c r="J50" s="110" t="s">
        <v>132</v>
      </c>
    </row>
    <row r="51" ht="15.75" customHeight="1">
      <c r="A51" s="113" t="s">
        <v>183</v>
      </c>
      <c r="B51" s="98" t="s">
        <v>91</v>
      </c>
      <c r="C51" s="99">
        <v>29879.0</v>
      </c>
      <c r="D51" s="98">
        <f t="shared" si="5"/>
        <v>38</v>
      </c>
      <c r="E51" s="98" t="s">
        <v>138</v>
      </c>
      <c r="F51" s="98" t="s">
        <v>93</v>
      </c>
      <c r="G51" s="100">
        <f>165123+165077</f>
        <v>330200</v>
      </c>
      <c r="J51" s="110" t="s">
        <v>132</v>
      </c>
    </row>
    <row r="52" ht="15.75" customHeight="1">
      <c r="A52" s="102" t="s">
        <v>184</v>
      </c>
      <c r="B52" s="98" t="s">
        <v>91</v>
      </c>
      <c r="C52" s="99">
        <v>22158.0</v>
      </c>
      <c r="D52" s="98">
        <f t="shared" si="5"/>
        <v>59</v>
      </c>
      <c r="E52" s="98" t="s">
        <v>185</v>
      </c>
      <c r="F52" s="98" t="s">
        <v>93</v>
      </c>
      <c r="G52" s="100">
        <v>167058.0</v>
      </c>
    </row>
    <row r="53" ht="15.75" customHeight="1">
      <c r="A53" s="112" t="s">
        <v>186</v>
      </c>
      <c r="B53" s="98" t="s">
        <v>91</v>
      </c>
      <c r="C53" s="99">
        <v>13343.0</v>
      </c>
      <c r="D53" s="98">
        <f t="shared" si="5"/>
        <v>83</v>
      </c>
      <c r="E53" s="98" t="s">
        <v>127</v>
      </c>
      <c r="F53" s="98" t="s">
        <v>93</v>
      </c>
      <c r="G53" s="100">
        <v>119871.0</v>
      </c>
      <c r="J53" s="110" t="s">
        <v>132</v>
      </c>
    </row>
    <row r="54" ht="15.75" customHeight="1">
      <c r="A54" s="114" t="s">
        <v>187</v>
      </c>
      <c r="B54" s="98" t="s">
        <v>99</v>
      </c>
      <c r="C54" s="99"/>
      <c r="D54" s="98"/>
      <c r="E54" s="98" t="s">
        <v>188</v>
      </c>
      <c r="F54" s="98"/>
      <c r="G54" s="100">
        <v>0.0</v>
      </c>
    </row>
    <row r="55" ht="15.75" customHeight="1">
      <c r="A55" s="113" t="s">
        <v>189</v>
      </c>
      <c r="B55" s="98" t="s">
        <v>91</v>
      </c>
      <c r="C55" s="99">
        <v>23916.0</v>
      </c>
      <c r="D55" s="98">
        <f t="shared" ref="D55:D78" si="8">DATEDIF(C55,$C$121,"Y")</f>
        <v>54</v>
      </c>
      <c r="E55" s="98" t="s">
        <v>112</v>
      </c>
      <c r="F55" s="98" t="s">
        <v>93</v>
      </c>
      <c r="G55" s="100">
        <v>314725.0</v>
      </c>
    </row>
    <row r="56" ht="15.75" customHeight="1">
      <c r="A56" s="113" t="s">
        <v>190</v>
      </c>
      <c r="B56" s="98" t="s">
        <v>91</v>
      </c>
      <c r="C56" s="99">
        <v>29508.0</v>
      </c>
      <c r="D56" s="98">
        <f t="shared" si="8"/>
        <v>39</v>
      </c>
      <c r="E56" s="98" t="s">
        <v>145</v>
      </c>
      <c r="F56" s="98" t="s">
        <v>93</v>
      </c>
      <c r="G56" s="100">
        <v>105215.56</v>
      </c>
    </row>
    <row r="57" ht="15.75" customHeight="1">
      <c r="A57" s="112" t="s">
        <v>191</v>
      </c>
      <c r="B57" s="98" t="s">
        <v>91</v>
      </c>
      <c r="C57" s="99">
        <v>31417.0</v>
      </c>
      <c r="D57" s="98">
        <f t="shared" si="8"/>
        <v>33</v>
      </c>
      <c r="E57" s="98" t="s">
        <v>112</v>
      </c>
      <c r="F57" s="98" t="s">
        <v>93</v>
      </c>
      <c r="G57" s="100">
        <f>360253+251068</f>
        <v>611321</v>
      </c>
    </row>
    <row r="58" ht="15.75" customHeight="1">
      <c r="A58" s="112" t="s">
        <v>192</v>
      </c>
      <c r="B58" s="98" t="s">
        <v>99</v>
      </c>
      <c r="C58" s="99">
        <v>27619.0</v>
      </c>
      <c r="D58" s="98">
        <f t="shared" si="8"/>
        <v>44</v>
      </c>
      <c r="E58" s="98" t="s">
        <v>121</v>
      </c>
      <c r="F58" s="98" t="s">
        <v>93</v>
      </c>
      <c r="G58" s="100">
        <v>189120.0</v>
      </c>
    </row>
    <row r="59" ht="15.75" customHeight="1">
      <c r="A59" s="113" t="s">
        <v>193</v>
      </c>
      <c r="B59" s="98" t="s">
        <v>99</v>
      </c>
      <c r="C59" s="99">
        <v>21213.0</v>
      </c>
      <c r="D59" s="98">
        <f t="shared" si="8"/>
        <v>61</v>
      </c>
      <c r="E59" s="98" t="s">
        <v>103</v>
      </c>
      <c r="F59" s="98" t="s">
        <v>167</v>
      </c>
      <c r="G59" s="100">
        <v>16764.63</v>
      </c>
    </row>
    <row r="60" ht="15.75" customHeight="1">
      <c r="A60" s="112" t="s">
        <v>194</v>
      </c>
      <c r="B60" s="98" t="s">
        <v>91</v>
      </c>
      <c r="C60" s="99">
        <v>20736.0</v>
      </c>
      <c r="D60" s="98">
        <f t="shared" si="8"/>
        <v>63</v>
      </c>
      <c r="E60" s="98"/>
      <c r="F60" s="98" t="s">
        <v>93</v>
      </c>
      <c r="G60" s="100">
        <v>129393.0</v>
      </c>
    </row>
    <row r="61" ht="15.75" customHeight="1">
      <c r="A61" s="115" t="s">
        <v>195</v>
      </c>
      <c r="B61" s="98" t="s">
        <v>91</v>
      </c>
      <c r="C61" s="99">
        <v>21535.0</v>
      </c>
      <c r="D61" s="98">
        <f t="shared" si="8"/>
        <v>61</v>
      </c>
      <c r="E61" s="98" t="s">
        <v>92</v>
      </c>
      <c r="F61" s="98" t="s">
        <v>93</v>
      </c>
      <c r="G61" s="100">
        <v>69611.0</v>
      </c>
      <c r="K61" s="110"/>
    </row>
    <row r="62" ht="15.75" customHeight="1">
      <c r="A62" s="102" t="s">
        <v>196</v>
      </c>
      <c r="B62" s="98" t="s">
        <v>99</v>
      </c>
      <c r="C62" s="99">
        <v>28071.0</v>
      </c>
      <c r="D62" s="98">
        <f t="shared" si="8"/>
        <v>43</v>
      </c>
      <c r="E62" s="98" t="s">
        <v>197</v>
      </c>
      <c r="F62" s="98" t="s">
        <v>93</v>
      </c>
      <c r="G62" s="100">
        <f>419503+311767</f>
        <v>731270</v>
      </c>
    </row>
    <row r="63" ht="15.75" customHeight="1">
      <c r="A63" s="109" t="s">
        <v>198</v>
      </c>
      <c r="B63" s="98" t="s">
        <v>91</v>
      </c>
      <c r="C63" s="99">
        <v>27745.0</v>
      </c>
      <c r="D63" s="98">
        <f t="shared" si="8"/>
        <v>44</v>
      </c>
      <c r="E63" s="98" t="s">
        <v>115</v>
      </c>
      <c r="F63" s="98" t="s">
        <v>93</v>
      </c>
      <c r="G63" s="100">
        <f>994319.81+157168</f>
        <v>1151487.81</v>
      </c>
      <c r="J63" s="110" t="s">
        <v>132</v>
      </c>
    </row>
    <row r="64" ht="15.75" customHeight="1">
      <c r="A64" s="102" t="s">
        <v>199</v>
      </c>
      <c r="B64" s="98" t="s">
        <v>99</v>
      </c>
      <c r="C64" s="99">
        <v>24999.0</v>
      </c>
      <c r="D64" s="98">
        <f t="shared" si="8"/>
        <v>51</v>
      </c>
      <c r="E64" s="98" t="s">
        <v>200</v>
      </c>
      <c r="F64" s="98" t="s">
        <v>93</v>
      </c>
      <c r="G64" s="100">
        <v>108326.0</v>
      </c>
      <c r="J64" s="110" t="s">
        <v>132</v>
      </c>
    </row>
    <row r="65" ht="15.75" customHeight="1">
      <c r="A65" s="102" t="s">
        <v>201</v>
      </c>
      <c r="B65" s="98" t="s">
        <v>99</v>
      </c>
      <c r="C65" s="99">
        <v>18771.0</v>
      </c>
      <c r="D65" s="98">
        <f t="shared" si="8"/>
        <v>68</v>
      </c>
      <c r="E65" s="98" t="s">
        <v>159</v>
      </c>
      <c r="F65" s="98" t="s">
        <v>93</v>
      </c>
      <c r="G65" s="100">
        <v>92609.0</v>
      </c>
    </row>
    <row r="66" ht="15.75" customHeight="1">
      <c r="A66" s="103" t="s">
        <v>202</v>
      </c>
      <c r="B66" s="98" t="s">
        <v>99</v>
      </c>
      <c r="C66" s="99">
        <v>27098.0</v>
      </c>
      <c r="D66" s="98">
        <f t="shared" si="8"/>
        <v>45</v>
      </c>
      <c r="E66" s="98" t="s">
        <v>121</v>
      </c>
      <c r="F66" s="98" t="s">
        <v>93</v>
      </c>
      <c r="G66" s="100">
        <v>44491.05</v>
      </c>
      <c r="L66" s="110" t="s">
        <v>132</v>
      </c>
    </row>
    <row r="67" ht="15.75" customHeight="1">
      <c r="A67" s="102" t="s">
        <v>203</v>
      </c>
      <c r="B67" s="98" t="s">
        <v>99</v>
      </c>
      <c r="C67" s="99">
        <v>21881.0</v>
      </c>
      <c r="D67" s="98">
        <f t="shared" si="8"/>
        <v>60</v>
      </c>
      <c r="E67" s="98" t="s">
        <v>204</v>
      </c>
      <c r="F67" s="98" t="s">
        <v>93</v>
      </c>
      <c r="G67" s="100">
        <v>253693.0</v>
      </c>
      <c r="J67" s="110" t="s">
        <v>132</v>
      </c>
    </row>
    <row r="68" ht="15.75" customHeight="1">
      <c r="A68" s="103" t="s">
        <v>205</v>
      </c>
      <c r="B68" s="98" t="s">
        <v>99</v>
      </c>
      <c r="C68" s="99">
        <v>20961.0</v>
      </c>
      <c r="D68" s="98">
        <f t="shared" si="8"/>
        <v>62</v>
      </c>
      <c r="E68" s="98" t="s">
        <v>206</v>
      </c>
      <c r="F68" s="98" t="s">
        <v>93</v>
      </c>
      <c r="G68" s="100">
        <v>268632.52</v>
      </c>
      <c r="J68" s="110" t="s">
        <v>132</v>
      </c>
    </row>
    <row r="69" ht="15.75" customHeight="1">
      <c r="A69" s="111" t="s">
        <v>207</v>
      </c>
      <c r="B69" s="98" t="s">
        <v>99</v>
      </c>
      <c r="C69" s="99">
        <v>16541.0</v>
      </c>
      <c r="D69" s="98">
        <f t="shared" si="8"/>
        <v>74</v>
      </c>
      <c r="E69" s="98" t="s">
        <v>208</v>
      </c>
      <c r="F69" s="98" t="s">
        <v>93</v>
      </c>
      <c r="G69" s="100">
        <v>0.0</v>
      </c>
      <c r="L69" s="110" t="s">
        <v>132</v>
      </c>
    </row>
    <row r="70" ht="15.75" customHeight="1">
      <c r="A70" s="103" t="s">
        <v>209</v>
      </c>
      <c r="B70" s="98" t="s">
        <v>99</v>
      </c>
      <c r="C70" s="99">
        <v>17371.0</v>
      </c>
      <c r="D70" s="98">
        <f t="shared" si="8"/>
        <v>72</v>
      </c>
      <c r="E70" s="98" t="s">
        <v>188</v>
      </c>
      <c r="F70" s="98" t="s">
        <v>167</v>
      </c>
      <c r="G70" s="100">
        <v>118173.01</v>
      </c>
    </row>
    <row r="71" ht="15.75" customHeight="1">
      <c r="A71" s="102" t="s">
        <v>210</v>
      </c>
      <c r="B71" s="98" t="s">
        <v>99</v>
      </c>
      <c r="C71" s="99">
        <v>22041.0</v>
      </c>
      <c r="D71" s="98">
        <f t="shared" si="8"/>
        <v>59</v>
      </c>
      <c r="E71" s="98" t="s">
        <v>188</v>
      </c>
      <c r="F71" s="98" t="s">
        <v>93</v>
      </c>
      <c r="G71" s="100">
        <v>177455.0</v>
      </c>
      <c r="K71" s="110" t="s">
        <v>132</v>
      </c>
    </row>
    <row r="72" ht="15.75" customHeight="1">
      <c r="A72" s="102" t="s">
        <v>211</v>
      </c>
      <c r="B72" s="98" t="s">
        <v>91</v>
      </c>
      <c r="C72" s="99">
        <v>28553.0</v>
      </c>
      <c r="D72" s="98">
        <f t="shared" si="8"/>
        <v>41</v>
      </c>
      <c r="E72" s="98" t="s">
        <v>138</v>
      </c>
      <c r="F72" s="98" t="s">
        <v>93</v>
      </c>
      <c r="G72" s="100">
        <v>115496.0</v>
      </c>
      <c r="J72" s="110" t="s">
        <v>132</v>
      </c>
    </row>
    <row r="73" ht="15.75" customHeight="1">
      <c r="A73" s="102" t="s">
        <v>212</v>
      </c>
      <c r="B73" s="98" t="s">
        <v>91</v>
      </c>
      <c r="C73" s="99">
        <v>28738.0</v>
      </c>
      <c r="D73" s="98">
        <f t="shared" si="8"/>
        <v>41</v>
      </c>
      <c r="E73" s="98" t="s">
        <v>115</v>
      </c>
      <c r="F73" s="98" t="s">
        <v>93</v>
      </c>
      <c r="G73" s="100">
        <v>261709.0</v>
      </c>
    </row>
    <row r="74" ht="15.75" customHeight="1">
      <c r="A74" s="103" t="s">
        <v>213</v>
      </c>
      <c r="B74" s="98" t="s">
        <v>91</v>
      </c>
      <c r="C74" s="99">
        <v>24095.0</v>
      </c>
      <c r="D74" s="98">
        <f t="shared" si="8"/>
        <v>54</v>
      </c>
      <c r="E74" s="98" t="s">
        <v>112</v>
      </c>
      <c r="F74" s="98" t="s">
        <v>93</v>
      </c>
      <c r="G74" s="100">
        <v>0.0</v>
      </c>
    </row>
    <row r="75" ht="15.75" customHeight="1">
      <c r="A75" s="109" t="s">
        <v>214</v>
      </c>
      <c r="B75" s="98" t="s">
        <v>99</v>
      </c>
      <c r="C75" s="99">
        <v>25216.0</v>
      </c>
      <c r="D75" s="98">
        <f t="shared" si="8"/>
        <v>50</v>
      </c>
      <c r="E75" s="98" t="s">
        <v>215</v>
      </c>
      <c r="F75" s="98"/>
      <c r="G75" s="100">
        <v>695297.71</v>
      </c>
      <c r="J75" s="110" t="s">
        <v>132</v>
      </c>
    </row>
    <row r="76" ht="15.75" customHeight="1">
      <c r="A76" s="103" t="s">
        <v>216</v>
      </c>
      <c r="B76" s="98" t="s">
        <v>91</v>
      </c>
      <c r="C76" s="99">
        <v>32329.0</v>
      </c>
      <c r="D76" s="98">
        <f t="shared" si="8"/>
        <v>31</v>
      </c>
      <c r="E76" s="98" t="s">
        <v>112</v>
      </c>
      <c r="F76" s="98" t="s">
        <v>93</v>
      </c>
      <c r="G76" s="100">
        <v>184409.0</v>
      </c>
      <c r="J76" s="110" t="s">
        <v>132</v>
      </c>
    </row>
    <row r="77" ht="15.75" customHeight="1">
      <c r="A77" s="102" t="s">
        <v>217</v>
      </c>
      <c r="B77" s="98" t="s">
        <v>99</v>
      </c>
      <c r="C77" s="99">
        <v>30849.0</v>
      </c>
      <c r="D77" s="98">
        <f t="shared" si="8"/>
        <v>35</v>
      </c>
      <c r="E77" s="98" t="s">
        <v>121</v>
      </c>
      <c r="F77" s="98" t="s">
        <v>93</v>
      </c>
      <c r="G77" s="100">
        <v>117498.0</v>
      </c>
      <c r="K77" s="110" t="s">
        <v>132</v>
      </c>
    </row>
    <row r="78" ht="15.75" customHeight="1">
      <c r="A78" s="102" t="s">
        <v>218</v>
      </c>
      <c r="B78" s="98" t="s">
        <v>99</v>
      </c>
      <c r="C78" s="99">
        <v>31945.0</v>
      </c>
      <c r="D78" s="98">
        <f t="shared" si="8"/>
        <v>32</v>
      </c>
      <c r="E78" s="98" t="s">
        <v>121</v>
      </c>
      <c r="F78" s="98" t="s">
        <v>93</v>
      </c>
      <c r="G78" s="100">
        <f>286683+108380</f>
        <v>395063</v>
      </c>
      <c r="J78" s="110" t="s">
        <v>132</v>
      </c>
    </row>
    <row r="79" ht="15.75" customHeight="1">
      <c r="A79" s="102" t="s">
        <v>219</v>
      </c>
      <c r="B79" s="98" t="s">
        <v>99</v>
      </c>
      <c r="C79" s="99"/>
      <c r="D79" s="98"/>
      <c r="E79" s="98"/>
      <c r="F79" s="98" t="s">
        <v>93</v>
      </c>
      <c r="G79" s="100">
        <v>422200.0</v>
      </c>
    </row>
    <row r="80" ht="15.75" customHeight="1">
      <c r="A80" s="109" t="s">
        <v>220</v>
      </c>
      <c r="B80" s="98" t="s">
        <v>91</v>
      </c>
      <c r="C80" s="99">
        <v>34492.0</v>
      </c>
      <c r="D80" s="98">
        <f t="shared" ref="D80:D83" si="9">DATEDIF(C80,$C$121,"Y")</f>
        <v>25</v>
      </c>
      <c r="E80" s="98" t="s">
        <v>138</v>
      </c>
      <c r="F80" s="98" t="s">
        <v>221</v>
      </c>
      <c r="G80" s="100">
        <v>82175.56</v>
      </c>
      <c r="K80" s="110" t="s">
        <v>132</v>
      </c>
    </row>
    <row r="81" ht="15.75" customHeight="1">
      <c r="A81" s="103" t="s">
        <v>222</v>
      </c>
      <c r="B81" s="98" t="s">
        <v>91</v>
      </c>
      <c r="C81" s="99">
        <v>20947.0</v>
      </c>
      <c r="D81" s="98">
        <f t="shared" si="9"/>
        <v>62</v>
      </c>
      <c r="E81" s="98" t="s">
        <v>112</v>
      </c>
      <c r="F81" s="98" t="s">
        <v>223</v>
      </c>
      <c r="G81" s="100">
        <v>100737.25</v>
      </c>
    </row>
    <row r="82" ht="15.75" customHeight="1">
      <c r="A82" s="109" t="s">
        <v>224</v>
      </c>
      <c r="B82" s="98" t="s">
        <v>91</v>
      </c>
      <c r="C82" s="99">
        <v>29139.0</v>
      </c>
      <c r="D82" s="98">
        <f t="shared" si="9"/>
        <v>40</v>
      </c>
      <c r="E82" s="98" t="s">
        <v>115</v>
      </c>
      <c r="F82" s="98"/>
      <c r="G82" s="100">
        <v>310286.32</v>
      </c>
    </row>
    <row r="83" ht="15.75" customHeight="1">
      <c r="A83" s="102" t="s">
        <v>225</v>
      </c>
      <c r="B83" s="98" t="s">
        <v>91</v>
      </c>
      <c r="C83" s="99">
        <v>31630.0</v>
      </c>
      <c r="D83" s="98">
        <f t="shared" si="9"/>
        <v>33</v>
      </c>
      <c r="E83" s="98" t="s">
        <v>138</v>
      </c>
      <c r="F83" s="98" t="s">
        <v>93</v>
      </c>
      <c r="G83" s="100">
        <v>0.0</v>
      </c>
      <c r="J83" s="110" t="s">
        <v>132</v>
      </c>
    </row>
    <row r="84" ht="15.75" customHeight="1">
      <c r="A84" s="102" t="s">
        <v>226</v>
      </c>
      <c r="B84" s="98" t="s">
        <v>91</v>
      </c>
      <c r="C84" s="99"/>
      <c r="D84" s="98"/>
      <c r="E84" s="98"/>
      <c r="F84" s="98" t="s">
        <v>93</v>
      </c>
      <c r="G84" s="100">
        <v>113888.0</v>
      </c>
      <c r="K84" s="110" t="s">
        <v>132</v>
      </c>
    </row>
    <row r="85" ht="15.75" customHeight="1">
      <c r="A85" s="102" t="s">
        <v>227</v>
      </c>
      <c r="B85" s="98" t="s">
        <v>91</v>
      </c>
      <c r="C85" s="99">
        <v>28975.0</v>
      </c>
      <c r="D85" s="98">
        <f t="shared" ref="D85:D89" si="10">DATEDIF(C85,$C$121,"Y")</f>
        <v>40</v>
      </c>
      <c r="E85" s="98" t="s">
        <v>140</v>
      </c>
      <c r="F85" s="98" t="s">
        <v>93</v>
      </c>
      <c r="G85" s="100">
        <v>126001.0</v>
      </c>
    </row>
    <row r="86" ht="15.75" customHeight="1">
      <c r="A86" s="102" t="s">
        <v>228</v>
      </c>
      <c r="B86" s="98" t="s">
        <v>91</v>
      </c>
      <c r="C86" s="99">
        <v>23401.0</v>
      </c>
      <c r="D86" s="98">
        <f t="shared" si="10"/>
        <v>55</v>
      </c>
      <c r="E86" s="98" t="s">
        <v>112</v>
      </c>
      <c r="F86" s="98" t="s">
        <v>93</v>
      </c>
      <c r="G86" s="100">
        <f>532885+733156+661796</f>
        <v>1927837</v>
      </c>
      <c r="J86" s="110" t="s">
        <v>132</v>
      </c>
    </row>
    <row r="87" ht="15.75" customHeight="1">
      <c r="A87" s="102" t="s">
        <v>229</v>
      </c>
      <c r="B87" s="98" t="s">
        <v>91</v>
      </c>
      <c r="C87" s="99">
        <v>31878.0</v>
      </c>
      <c r="D87" s="98">
        <f t="shared" si="10"/>
        <v>32</v>
      </c>
      <c r="E87" s="98" t="s">
        <v>230</v>
      </c>
      <c r="F87" s="98" t="s">
        <v>93</v>
      </c>
      <c r="G87" s="100">
        <v>377504.0</v>
      </c>
      <c r="K87" s="110" t="s">
        <v>132</v>
      </c>
    </row>
    <row r="88" ht="15.75" customHeight="1">
      <c r="A88" s="111" t="s">
        <v>231</v>
      </c>
      <c r="B88" s="98" t="s">
        <v>91</v>
      </c>
      <c r="C88" s="99">
        <v>31643.0</v>
      </c>
      <c r="D88" s="98">
        <f t="shared" si="10"/>
        <v>33</v>
      </c>
      <c r="E88" s="98" t="s">
        <v>103</v>
      </c>
      <c r="F88" s="98" t="s">
        <v>106</v>
      </c>
      <c r="G88" s="100">
        <v>0.0</v>
      </c>
      <c r="J88" s="110" t="s">
        <v>132</v>
      </c>
    </row>
    <row r="89" ht="15.75" customHeight="1">
      <c r="A89" s="103" t="s">
        <v>232</v>
      </c>
      <c r="B89" s="98" t="s">
        <v>91</v>
      </c>
      <c r="C89" s="99">
        <v>32438.0</v>
      </c>
      <c r="D89" s="98">
        <f t="shared" si="10"/>
        <v>31</v>
      </c>
      <c r="E89" s="98" t="s">
        <v>152</v>
      </c>
      <c r="F89" s="98" t="s">
        <v>93</v>
      </c>
      <c r="G89" s="100">
        <v>119890.0</v>
      </c>
      <c r="J89" s="110" t="s">
        <v>132</v>
      </c>
    </row>
    <row r="90" ht="15.75" customHeight="1">
      <c r="A90" s="103" t="s">
        <v>233</v>
      </c>
      <c r="B90" s="98" t="s">
        <v>99</v>
      </c>
      <c r="C90" s="99"/>
      <c r="D90" s="98"/>
      <c r="E90" s="98" t="s">
        <v>100</v>
      </c>
      <c r="F90" s="98"/>
      <c r="G90" s="100"/>
      <c r="J90" s="110"/>
    </row>
    <row r="91" ht="15.75" customHeight="1">
      <c r="A91" s="109" t="s">
        <v>234</v>
      </c>
      <c r="B91" s="98" t="s">
        <v>91</v>
      </c>
      <c r="C91" s="99">
        <v>31537.0</v>
      </c>
      <c r="D91" s="98">
        <f t="shared" ref="D91:D118" si="11">DATEDIF(C91,$C$121,"Y")</f>
        <v>33</v>
      </c>
      <c r="E91" s="98" t="s">
        <v>112</v>
      </c>
      <c r="F91" s="98"/>
      <c r="G91" s="100">
        <v>403425.55</v>
      </c>
      <c r="J91" s="110" t="s">
        <v>132</v>
      </c>
    </row>
    <row r="92" ht="15.75" customHeight="1">
      <c r="A92" s="102" t="s">
        <v>235</v>
      </c>
      <c r="B92" s="98" t="s">
        <v>91</v>
      </c>
      <c r="C92" s="99">
        <v>32791.0</v>
      </c>
      <c r="D92" s="98">
        <f t="shared" si="11"/>
        <v>30</v>
      </c>
      <c r="E92" s="98" t="s">
        <v>138</v>
      </c>
      <c r="F92" s="98" t="s">
        <v>93</v>
      </c>
      <c r="G92" s="100">
        <v>153385.0</v>
      </c>
      <c r="J92" s="110" t="s">
        <v>132</v>
      </c>
    </row>
    <row r="93" ht="15.75" customHeight="1">
      <c r="A93" s="103" t="s">
        <v>236</v>
      </c>
      <c r="B93" s="98" t="s">
        <v>99</v>
      </c>
      <c r="C93" s="99">
        <v>32384.0</v>
      </c>
      <c r="D93" s="98">
        <f t="shared" si="11"/>
        <v>31</v>
      </c>
      <c r="E93" s="98" t="s">
        <v>124</v>
      </c>
      <c r="F93" s="98" t="s">
        <v>93</v>
      </c>
      <c r="G93" s="100">
        <v>96201.29</v>
      </c>
      <c r="J93" s="110" t="s">
        <v>132</v>
      </c>
      <c r="K93" s="110" t="s">
        <v>132</v>
      </c>
    </row>
    <row r="94" ht="15.75" customHeight="1">
      <c r="A94" s="102" t="s">
        <v>237</v>
      </c>
      <c r="B94" s="98" t="s">
        <v>99</v>
      </c>
      <c r="C94" s="99">
        <v>25391.0</v>
      </c>
      <c r="D94" s="98">
        <f t="shared" si="11"/>
        <v>50</v>
      </c>
      <c r="E94" s="98" t="s">
        <v>121</v>
      </c>
      <c r="F94" s="98" t="s">
        <v>93</v>
      </c>
      <c r="G94" s="100">
        <v>59844.0</v>
      </c>
      <c r="J94" s="110" t="s">
        <v>132</v>
      </c>
    </row>
    <row r="95" ht="15.75" customHeight="1">
      <c r="A95" s="102" t="s">
        <v>238</v>
      </c>
      <c r="B95" s="98" t="s">
        <v>91</v>
      </c>
      <c r="C95" s="99">
        <v>24203.0</v>
      </c>
      <c r="D95" s="98">
        <f t="shared" si="11"/>
        <v>53</v>
      </c>
      <c r="E95" s="98" t="s">
        <v>112</v>
      </c>
      <c r="F95" s="98" t="s">
        <v>93</v>
      </c>
      <c r="G95" s="100">
        <v>308040.0</v>
      </c>
    </row>
    <row r="96" ht="15.75" customHeight="1">
      <c r="A96" s="102" t="s">
        <v>239</v>
      </c>
      <c r="B96" s="98" t="s">
        <v>91</v>
      </c>
      <c r="C96" s="99">
        <v>20888.0</v>
      </c>
      <c r="D96" s="98">
        <f t="shared" si="11"/>
        <v>62</v>
      </c>
      <c r="E96" s="98" t="s">
        <v>92</v>
      </c>
      <c r="F96" s="98" t="s">
        <v>93</v>
      </c>
      <c r="G96" s="100">
        <v>1017197.0</v>
      </c>
      <c r="J96" s="110" t="s">
        <v>132</v>
      </c>
      <c r="K96" s="110" t="s">
        <v>132</v>
      </c>
    </row>
    <row r="97" ht="15.75" customHeight="1">
      <c r="A97" s="103" t="s">
        <v>240</v>
      </c>
      <c r="B97" s="98" t="s">
        <v>91</v>
      </c>
      <c r="C97" s="99">
        <v>21799.0</v>
      </c>
      <c r="D97" s="98">
        <f t="shared" si="11"/>
        <v>60</v>
      </c>
      <c r="E97" s="98" t="s">
        <v>140</v>
      </c>
      <c r="F97" s="98" t="s">
        <v>93</v>
      </c>
      <c r="G97" s="100">
        <v>71421.48</v>
      </c>
    </row>
    <row r="98" ht="15.75" customHeight="1">
      <c r="A98" s="102" t="s">
        <v>241</v>
      </c>
      <c r="B98" s="98" t="s">
        <v>99</v>
      </c>
      <c r="C98" s="99">
        <v>21043.0</v>
      </c>
      <c r="D98" s="98">
        <f t="shared" si="11"/>
        <v>62</v>
      </c>
      <c r="E98" s="98" t="s">
        <v>188</v>
      </c>
      <c r="F98" s="98" t="s">
        <v>93</v>
      </c>
      <c r="G98" s="100">
        <v>67969.0</v>
      </c>
      <c r="J98" s="110" t="s">
        <v>132</v>
      </c>
    </row>
    <row r="99" ht="15.75" customHeight="1">
      <c r="A99" s="102" t="s">
        <v>242</v>
      </c>
      <c r="B99" s="98" t="s">
        <v>91</v>
      </c>
      <c r="C99" s="99">
        <v>29136.0</v>
      </c>
      <c r="D99" s="98">
        <f t="shared" si="11"/>
        <v>40</v>
      </c>
      <c r="E99" s="98" t="s">
        <v>92</v>
      </c>
      <c r="F99" s="98" t="s">
        <v>93</v>
      </c>
      <c r="G99" s="100">
        <v>62757.0</v>
      </c>
    </row>
    <row r="100" ht="15.75" customHeight="1">
      <c r="A100" s="102" t="s">
        <v>243</v>
      </c>
      <c r="B100" s="98" t="s">
        <v>91</v>
      </c>
      <c r="C100" s="99">
        <v>32029.0</v>
      </c>
      <c r="D100" s="98">
        <f t="shared" si="11"/>
        <v>32</v>
      </c>
      <c r="E100" s="98" t="s">
        <v>92</v>
      </c>
      <c r="F100" s="98" t="s">
        <v>93</v>
      </c>
      <c r="G100" s="100">
        <f>133946+176866</f>
        <v>310812</v>
      </c>
      <c r="J100" s="110" t="s">
        <v>132</v>
      </c>
    </row>
    <row r="101" ht="15.75" customHeight="1">
      <c r="A101" s="102" t="s">
        <v>244</v>
      </c>
      <c r="B101" s="98" t="s">
        <v>91</v>
      </c>
      <c r="C101" s="99">
        <v>24485.0</v>
      </c>
      <c r="D101" s="98">
        <f t="shared" si="11"/>
        <v>52</v>
      </c>
      <c r="E101" s="98" t="s">
        <v>138</v>
      </c>
      <c r="F101" s="98" t="s">
        <v>93</v>
      </c>
      <c r="G101" s="100">
        <v>60784.0</v>
      </c>
    </row>
    <row r="102" ht="15.75" customHeight="1">
      <c r="A102" s="109" t="s">
        <v>245</v>
      </c>
      <c r="B102" s="98" t="s">
        <v>99</v>
      </c>
      <c r="C102" s="99">
        <v>21939.0</v>
      </c>
      <c r="D102" s="98">
        <f t="shared" si="11"/>
        <v>59</v>
      </c>
      <c r="E102" s="98" t="s">
        <v>200</v>
      </c>
      <c r="F102" s="98"/>
      <c r="G102" s="100">
        <v>198476.5</v>
      </c>
    </row>
    <row r="103" ht="15.75" customHeight="1">
      <c r="A103" s="109" t="s">
        <v>246</v>
      </c>
      <c r="B103" s="98" t="s">
        <v>91</v>
      </c>
      <c r="C103" s="99">
        <v>27955.0</v>
      </c>
      <c r="D103" s="98">
        <f t="shared" si="11"/>
        <v>43</v>
      </c>
      <c r="E103" s="98" t="s">
        <v>145</v>
      </c>
      <c r="F103" s="98" t="s">
        <v>93</v>
      </c>
      <c r="G103" s="100">
        <v>150629.56</v>
      </c>
      <c r="M103" s="110" t="s">
        <v>132</v>
      </c>
    </row>
    <row r="104" ht="15.75" customHeight="1">
      <c r="A104" s="102" t="s">
        <v>247</v>
      </c>
      <c r="B104" s="98" t="s">
        <v>99</v>
      </c>
      <c r="C104" s="99">
        <v>28704.0</v>
      </c>
      <c r="D104" s="98">
        <f t="shared" si="11"/>
        <v>41</v>
      </c>
      <c r="E104" s="98" t="s">
        <v>103</v>
      </c>
      <c r="F104" s="98" t="s">
        <v>167</v>
      </c>
      <c r="G104" s="100">
        <v>100118.47</v>
      </c>
      <c r="H104" s="110"/>
      <c r="I104" s="110"/>
    </row>
    <row r="105" ht="15.75" customHeight="1">
      <c r="A105" s="109" t="s">
        <v>248</v>
      </c>
      <c r="B105" s="98" t="s">
        <v>99</v>
      </c>
      <c r="C105" s="99">
        <v>29520.0</v>
      </c>
      <c r="D105" s="98">
        <f t="shared" si="11"/>
        <v>39</v>
      </c>
      <c r="E105" s="98" t="s">
        <v>249</v>
      </c>
      <c r="F105" s="98"/>
      <c r="G105" s="100">
        <v>354808.07</v>
      </c>
      <c r="L105" s="110" t="s">
        <v>132</v>
      </c>
    </row>
    <row r="106" ht="15.75" customHeight="1">
      <c r="A106" s="103" t="s">
        <v>250</v>
      </c>
      <c r="B106" s="98" t="s">
        <v>99</v>
      </c>
      <c r="C106" s="99">
        <v>29544.0</v>
      </c>
      <c r="D106" s="98">
        <f t="shared" si="11"/>
        <v>39</v>
      </c>
      <c r="E106" s="98" t="s">
        <v>215</v>
      </c>
      <c r="F106" s="98" t="s">
        <v>93</v>
      </c>
      <c r="G106" s="100">
        <v>103186.0</v>
      </c>
      <c r="K106" s="110" t="s">
        <v>132</v>
      </c>
    </row>
    <row r="107" ht="15.75" customHeight="1">
      <c r="A107" s="102" t="s">
        <v>251</v>
      </c>
      <c r="B107" s="98" t="s">
        <v>99</v>
      </c>
      <c r="C107" s="99">
        <v>21261.0</v>
      </c>
      <c r="D107" s="98">
        <f t="shared" si="11"/>
        <v>61</v>
      </c>
      <c r="E107" s="98" t="s">
        <v>252</v>
      </c>
      <c r="F107" s="98" t="s">
        <v>128</v>
      </c>
      <c r="G107" s="100">
        <v>210352.0</v>
      </c>
      <c r="J107" s="110" t="s">
        <v>132</v>
      </c>
    </row>
    <row r="108" ht="15.75" customHeight="1">
      <c r="A108" s="109" t="s">
        <v>253</v>
      </c>
      <c r="B108" s="98" t="s">
        <v>91</v>
      </c>
      <c r="C108" s="99">
        <v>21704.0</v>
      </c>
      <c r="D108" s="98">
        <f t="shared" si="11"/>
        <v>60</v>
      </c>
      <c r="E108" s="98" t="s">
        <v>138</v>
      </c>
      <c r="F108" s="98"/>
      <c r="G108" s="100">
        <v>518146.65</v>
      </c>
      <c r="K108" s="110" t="s">
        <v>132</v>
      </c>
    </row>
    <row r="109" ht="15.75" customHeight="1">
      <c r="A109" s="103" t="s">
        <v>254</v>
      </c>
      <c r="B109" s="98" t="s">
        <v>99</v>
      </c>
      <c r="C109" s="99">
        <v>21926.0</v>
      </c>
      <c r="D109" s="98">
        <f t="shared" si="11"/>
        <v>59</v>
      </c>
      <c r="E109" s="98" t="s">
        <v>159</v>
      </c>
      <c r="F109" s="98" t="s">
        <v>93</v>
      </c>
      <c r="G109" s="100">
        <v>168315.0</v>
      </c>
    </row>
    <row r="110" ht="15.75" customHeight="1">
      <c r="A110" s="102" t="s">
        <v>255</v>
      </c>
      <c r="B110" s="98" t="s">
        <v>99</v>
      </c>
      <c r="C110" s="99">
        <v>31805.0</v>
      </c>
      <c r="D110" s="98">
        <f t="shared" si="11"/>
        <v>32</v>
      </c>
      <c r="E110" s="98" t="s">
        <v>256</v>
      </c>
      <c r="F110" s="98" t="s">
        <v>93</v>
      </c>
      <c r="G110" s="100">
        <v>123497.0</v>
      </c>
    </row>
    <row r="111" ht="15.75" customHeight="1">
      <c r="A111" s="102" t="s">
        <v>257</v>
      </c>
      <c r="B111" s="98" t="s">
        <v>99</v>
      </c>
      <c r="C111" s="99">
        <v>32080.0</v>
      </c>
      <c r="D111" s="98">
        <f t="shared" si="11"/>
        <v>32</v>
      </c>
      <c r="E111" s="98" t="s">
        <v>121</v>
      </c>
      <c r="F111" s="98" t="s">
        <v>93</v>
      </c>
      <c r="G111" s="100">
        <v>135476.0</v>
      </c>
    </row>
    <row r="112" ht="15.75" customHeight="1">
      <c r="A112" s="102" t="s">
        <v>258</v>
      </c>
      <c r="B112" s="98" t="s">
        <v>99</v>
      </c>
      <c r="C112" s="99">
        <v>32700.0</v>
      </c>
      <c r="D112" s="98">
        <f t="shared" si="11"/>
        <v>30</v>
      </c>
      <c r="E112" s="98" t="s">
        <v>259</v>
      </c>
      <c r="F112" s="98" t="s">
        <v>93</v>
      </c>
      <c r="G112" s="100">
        <v>5250.0</v>
      </c>
      <c r="J112" s="110" t="s">
        <v>132</v>
      </c>
    </row>
    <row r="113" ht="15.75" customHeight="1">
      <c r="A113" s="102" t="s">
        <v>260</v>
      </c>
      <c r="B113" s="98" t="s">
        <v>91</v>
      </c>
      <c r="C113" s="99">
        <v>29491.0</v>
      </c>
      <c r="D113" s="98">
        <f t="shared" si="11"/>
        <v>39</v>
      </c>
      <c r="E113" s="98"/>
      <c r="F113" s="98" t="s">
        <v>93</v>
      </c>
      <c r="G113" s="100">
        <v>61457.0</v>
      </c>
      <c r="J113" s="110" t="s">
        <v>132</v>
      </c>
    </row>
    <row r="114" ht="15.75" customHeight="1">
      <c r="A114" s="111" t="s">
        <v>261</v>
      </c>
      <c r="B114" s="98" t="s">
        <v>91</v>
      </c>
      <c r="C114" s="99">
        <v>20383.0</v>
      </c>
      <c r="D114" s="98">
        <f t="shared" si="11"/>
        <v>64</v>
      </c>
      <c r="E114" s="98" t="s">
        <v>262</v>
      </c>
      <c r="F114" s="98" t="s">
        <v>93</v>
      </c>
      <c r="G114" s="100">
        <v>185472.0</v>
      </c>
      <c r="J114" s="110" t="s">
        <v>132</v>
      </c>
      <c r="K114" s="110" t="s">
        <v>132</v>
      </c>
    </row>
    <row r="115" ht="15.75" customHeight="1">
      <c r="A115" s="103" t="s">
        <v>263</v>
      </c>
      <c r="B115" s="98" t="s">
        <v>91</v>
      </c>
      <c r="C115" s="99">
        <v>36924.0</v>
      </c>
      <c r="D115" s="98">
        <f t="shared" si="11"/>
        <v>18</v>
      </c>
      <c r="E115" s="98" t="s">
        <v>112</v>
      </c>
      <c r="F115" s="98" t="s">
        <v>93</v>
      </c>
      <c r="G115" s="100">
        <v>238256.0</v>
      </c>
      <c r="L115" s="110" t="s">
        <v>132</v>
      </c>
    </row>
    <row r="116" ht="15.75" customHeight="1">
      <c r="A116" s="102" t="s">
        <v>264</v>
      </c>
      <c r="B116" s="98" t="s">
        <v>99</v>
      </c>
      <c r="C116" s="99">
        <v>21111.0</v>
      </c>
      <c r="D116" s="98">
        <f t="shared" si="11"/>
        <v>62</v>
      </c>
      <c r="E116" s="98" t="s">
        <v>159</v>
      </c>
      <c r="F116" s="98" t="s">
        <v>93</v>
      </c>
      <c r="G116" s="100">
        <v>612317.0</v>
      </c>
    </row>
    <row r="117" ht="15.75" customHeight="1">
      <c r="A117" s="102" t="s">
        <v>265</v>
      </c>
      <c r="B117" s="98" t="s">
        <v>91</v>
      </c>
      <c r="C117" s="99">
        <v>24865.0</v>
      </c>
      <c r="D117" s="98">
        <f t="shared" si="11"/>
        <v>51</v>
      </c>
      <c r="E117" s="98" t="s">
        <v>103</v>
      </c>
      <c r="F117" s="98" t="s">
        <v>93</v>
      </c>
      <c r="G117" s="100">
        <v>278735.0</v>
      </c>
    </row>
    <row r="118" ht="15.75" customHeight="1">
      <c r="A118" s="109" t="s">
        <v>266</v>
      </c>
      <c r="B118" s="98" t="s">
        <v>91</v>
      </c>
      <c r="C118" s="99">
        <v>28041.0</v>
      </c>
      <c r="D118" s="98">
        <f t="shared" si="11"/>
        <v>43</v>
      </c>
      <c r="E118" s="98" t="s">
        <v>267</v>
      </c>
      <c r="F118" s="98"/>
      <c r="G118" s="100">
        <v>104765.52</v>
      </c>
    </row>
    <row r="119" ht="15.75" customHeight="1">
      <c r="B119" s="116"/>
      <c r="C119" s="116" t="s">
        <v>268</v>
      </c>
      <c r="D119" s="116"/>
      <c r="E119" s="116" t="s">
        <v>268</v>
      </c>
      <c r="F119" s="116"/>
      <c r="G119" s="116" t="s">
        <v>94</v>
      </c>
    </row>
    <row r="120" ht="15.75" customHeight="1">
      <c r="B120" s="116"/>
      <c r="C120" s="116">
        <f>COUNTIF(C2:C118,"")</f>
        <v>5</v>
      </c>
      <c r="D120" s="116"/>
      <c r="E120" s="116">
        <f>COUNTIF(E2:E118,"")</f>
        <v>5</v>
      </c>
      <c r="F120" s="116"/>
      <c r="G120" s="117">
        <f>SUM(G2:G119)</f>
        <v>32577145.17</v>
      </c>
      <c r="J120" s="110" t="s">
        <v>132</v>
      </c>
    </row>
    <row r="121" ht="15.75" customHeight="1">
      <c r="B121" s="116"/>
      <c r="C121" s="118">
        <v>43833.0</v>
      </c>
      <c r="D121" s="116"/>
      <c r="E121" s="116"/>
      <c r="F121" s="116"/>
    </row>
    <row r="122" ht="15.75" customHeight="1">
      <c r="B122" s="116"/>
      <c r="C122" s="116"/>
      <c r="D122" s="116"/>
      <c r="E122" s="116"/>
      <c r="F122" s="116"/>
    </row>
    <row r="123" ht="15.75" customHeight="1">
      <c r="B123" s="116"/>
      <c r="C123" s="116"/>
      <c r="D123" s="116"/>
      <c r="E123" s="116"/>
      <c r="F123" s="116"/>
    </row>
    <row r="124" ht="15.75" customHeight="1">
      <c r="B124" s="116"/>
      <c r="C124" s="116"/>
      <c r="D124" s="116"/>
      <c r="E124" s="116"/>
      <c r="F124" s="116"/>
    </row>
    <row r="125" ht="15.75" customHeight="1">
      <c r="A125" s="103" t="s">
        <v>269</v>
      </c>
      <c r="B125" s="105">
        <v>3.262206002E7</v>
      </c>
      <c r="C125" s="105">
        <v>799508.4</v>
      </c>
      <c r="D125" s="105">
        <v>7162789.72</v>
      </c>
      <c r="E125" s="119">
        <f t="shared" ref="E125:E127" si="12">SUM(B125:D125)</f>
        <v>40584358.14</v>
      </c>
      <c r="F125" s="116"/>
    </row>
    <row r="126" ht="15.75" customHeight="1">
      <c r="A126" s="103" t="s">
        <v>270</v>
      </c>
      <c r="B126" s="105">
        <v>3.50797521E7</v>
      </c>
      <c r="C126" s="105">
        <v>1206943.15</v>
      </c>
      <c r="D126" s="105">
        <v>7539307.39</v>
      </c>
      <c r="E126" s="119">
        <f t="shared" si="12"/>
        <v>43826002.64</v>
      </c>
      <c r="F126" s="116"/>
    </row>
    <row r="127" ht="15.75" customHeight="1">
      <c r="A127" s="103" t="s">
        <v>271</v>
      </c>
      <c r="B127" s="105">
        <v>3.236243678E7</v>
      </c>
      <c r="C127" s="105">
        <v>1197314.59</v>
      </c>
      <c r="D127" s="105">
        <v>6426195.59</v>
      </c>
      <c r="E127" s="119">
        <f t="shared" si="12"/>
        <v>39985946.96</v>
      </c>
      <c r="F127" s="116"/>
    </row>
    <row r="128" ht="15.75" customHeight="1">
      <c r="B128" s="116"/>
      <c r="C128" s="116"/>
      <c r="D128" s="116"/>
      <c r="E128" s="116"/>
      <c r="F128" s="116"/>
    </row>
    <row r="129" ht="15.75" customHeight="1">
      <c r="B129" s="116"/>
      <c r="C129" s="116"/>
      <c r="D129" s="116"/>
      <c r="E129" s="116"/>
      <c r="F129" s="116"/>
    </row>
    <row r="130" ht="15.75" customHeight="1">
      <c r="B130" s="116"/>
      <c r="C130" s="116"/>
      <c r="D130" s="116"/>
      <c r="E130" s="116"/>
      <c r="F130" s="116"/>
    </row>
    <row r="131" ht="15.75" customHeight="1">
      <c r="B131" s="116"/>
      <c r="C131" s="116"/>
      <c r="D131" s="116"/>
      <c r="E131" s="116"/>
      <c r="F131" s="116"/>
    </row>
    <row r="132" ht="15.75" customHeight="1">
      <c r="B132" s="116"/>
      <c r="C132" s="116"/>
      <c r="D132" s="116"/>
      <c r="E132" s="116"/>
      <c r="F132" s="116"/>
    </row>
    <row r="133" ht="15.75" customHeight="1">
      <c r="B133" s="116"/>
      <c r="C133" s="116"/>
      <c r="D133" s="116"/>
      <c r="E133" s="116"/>
      <c r="F133" s="116"/>
    </row>
    <row r="134" ht="15.75" customHeight="1">
      <c r="B134" s="116"/>
      <c r="C134" s="116"/>
      <c r="D134" s="116"/>
      <c r="E134" s="116"/>
      <c r="F134" s="116"/>
    </row>
    <row r="135" ht="15.75" customHeight="1">
      <c r="B135" s="116"/>
      <c r="C135" s="116"/>
      <c r="D135" s="116"/>
      <c r="E135" s="116"/>
      <c r="F135" s="116"/>
    </row>
    <row r="136" ht="15.75" customHeight="1">
      <c r="B136" s="116"/>
      <c r="C136" s="116"/>
      <c r="D136" s="116"/>
      <c r="E136" s="116"/>
      <c r="F136" s="116"/>
    </row>
    <row r="137" ht="15.75" customHeight="1">
      <c r="B137" s="116"/>
      <c r="C137" s="116"/>
      <c r="D137" s="116"/>
      <c r="E137" s="116"/>
      <c r="F137" s="116"/>
    </row>
    <row r="138" ht="15.75" customHeight="1">
      <c r="B138" s="116"/>
      <c r="C138" s="116"/>
      <c r="D138" s="116"/>
      <c r="E138" s="116"/>
      <c r="F138" s="116"/>
    </row>
    <row r="139" ht="15.75" customHeight="1">
      <c r="B139" s="116"/>
      <c r="C139" s="116"/>
      <c r="D139" s="116"/>
      <c r="E139" s="116"/>
      <c r="F139" s="116"/>
    </row>
    <row r="140" ht="15.75" customHeight="1">
      <c r="B140" s="116"/>
      <c r="C140" s="116"/>
      <c r="D140" s="116"/>
      <c r="E140" s="116"/>
      <c r="F140" s="116"/>
    </row>
    <row r="141" ht="15.75" customHeight="1">
      <c r="B141" s="116"/>
      <c r="C141" s="116"/>
      <c r="D141" s="116"/>
      <c r="E141" s="116"/>
      <c r="F141" s="116"/>
    </row>
    <row r="142" ht="15.75" customHeight="1">
      <c r="B142" s="116"/>
      <c r="C142" s="116"/>
      <c r="D142" s="116"/>
      <c r="E142" s="116"/>
      <c r="F142" s="116"/>
    </row>
    <row r="143" ht="15.75" customHeight="1">
      <c r="B143" s="116"/>
      <c r="C143" s="116"/>
      <c r="D143" s="116"/>
      <c r="E143" s="116"/>
      <c r="F143" s="116"/>
    </row>
    <row r="144" ht="15.75" customHeight="1">
      <c r="B144" s="116"/>
      <c r="C144" s="116"/>
      <c r="D144" s="116"/>
      <c r="E144" s="116"/>
      <c r="F144" s="116"/>
    </row>
    <row r="145" ht="15.75" customHeight="1">
      <c r="B145" s="116"/>
      <c r="C145" s="116"/>
      <c r="D145" s="116"/>
      <c r="E145" s="116"/>
      <c r="F145" s="116"/>
    </row>
    <row r="146" ht="15.75" customHeight="1">
      <c r="B146" s="116"/>
      <c r="C146" s="116"/>
      <c r="D146" s="116"/>
      <c r="E146" s="116"/>
      <c r="F146" s="116"/>
    </row>
    <row r="147" ht="15.75" customHeight="1">
      <c r="B147" s="116"/>
      <c r="C147" s="116"/>
      <c r="D147" s="116"/>
      <c r="E147" s="116"/>
      <c r="F147" s="116"/>
    </row>
    <row r="148" ht="15.75" customHeight="1">
      <c r="B148" s="116"/>
      <c r="C148" s="116"/>
      <c r="D148" s="116"/>
      <c r="E148" s="116"/>
      <c r="F148" s="116"/>
    </row>
    <row r="149" ht="15.75" customHeight="1">
      <c r="B149" s="116"/>
      <c r="C149" s="116"/>
      <c r="D149" s="116"/>
      <c r="E149" s="116"/>
      <c r="F149" s="116"/>
    </row>
    <row r="150" ht="15.75" customHeight="1">
      <c r="B150" s="116"/>
      <c r="C150" s="116"/>
      <c r="D150" s="116"/>
      <c r="E150" s="116"/>
      <c r="F150" s="116"/>
    </row>
    <row r="151" ht="15.75" customHeight="1">
      <c r="B151" s="116"/>
      <c r="C151" s="116"/>
      <c r="D151" s="116"/>
      <c r="E151" s="116"/>
      <c r="F151" s="116"/>
    </row>
    <row r="152" ht="15.75" customHeight="1">
      <c r="B152" s="116"/>
      <c r="C152" s="116"/>
      <c r="D152" s="116"/>
      <c r="E152" s="116"/>
      <c r="F152" s="116"/>
    </row>
    <row r="153" ht="15.75" customHeight="1">
      <c r="B153" s="116"/>
      <c r="C153" s="116"/>
      <c r="D153" s="116"/>
      <c r="E153" s="116"/>
      <c r="F153" s="116"/>
    </row>
    <row r="154" ht="15.75" customHeight="1">
      <c r="B154" s="116"/>
      <c r="C154" s="116"/>
      <c r="D154" s="116"/>
      <c r="E154" s="116"/>
      <c r="F154" s="116"/>
    </row>
    <row r="155" ht="15.75" customHeight="1">
      <c r="B155" s="116"/>
      <c r="C155" s="116"/>
      <c r="D155" s="116"/>
      <c r="E155" s="116"/>
      <c r="F155" s="116"/>
    </row>
    <row r="156" ht="15.75" customHeight="1">
      <c r="B156" s="116"/>
      <c r="C156" s="116"/>
      <c r="D156" s="116"/>
      <c r="E156" s="116"/>
      <c r="F156" s="116"/>
    </row>
    <row r="157" ht="15.75" customHeight="1">
      <c r="B157" s="116"/>
      <c r="C157" s="116"/>
      <c r="D157" s="116"/>
      <c r="E157" s="116"/>
      <c r="F157" s="116"/>
    </row>
    <row r="158" ht="15.75" customHeight="1">
      <c r="B158" s="116"/>
      <c r="C158" s="116"/>
      <c r="D158" s="116"/>
      <c r="E158" s="116"/>
      <c r="F158" s="116"/>
    </row>
    <row r="159" ht="15.75" customHeight="1">
      <c r="B159" s="116"/>
      <c r="C159" s="116"/>
      <c r="D159" s="116"/>
      <c r="E159" s="116"/>
      <c r="F159" s="116"/>
    </row>
    <row r="160" ht="15.75" customHeight="1">
      <c r="B160" s="116"/>
      <c r="C160" s="116"/>
      <c r="D160" s="116"/>
      <c r="E160" s="116"/>
      <c r="F160" s="116"/>
    </row>
    <row r="161" ht="15.75" customHeight="1">
      <c r="B161" s="116"/>
      <c r="C161" s="116"/>
      <c r="D161" s="116"/>
      <c r="E161" s="116"/>
      <c r="F161" s="116"/>
    </row>
    <row r="162" ht="15.75" customHeight="1">
      <c r="B162" s="116"/>
      <c r="C162" s="116"/>
      <c r="D162" s="116"/>
      <c r="E162" s="116"/>
      <c r="F162" s="116"/>
    </row>
    <row r="163" ht="15.75" customHeight="1">
      <c r="B163" s="116"/>
      <c r="C163" s="116"/>
      <c r="D163" s="116"/>
      <c r="E163" s="116"/>
      <c r="F163" s="116"/>
    </row>
    <row r="164" ht="15.75" customHeight="1">
      <c r="B164" s="116"/>
      <c r="C164" s="116"/>
      <c r="D164" s="116"/>
      <c r="E164" s="116"/>
      <c r="F164" s="116"/>
    </row>
    <row r="165" ht="15.75" customHeight="1">
      <c r="B165" s="116"/>
      <c r="C165" s="116"/>
      <c r="D165" s="116"/>
      <c r="E165" s="116"/>
      <c r="F165" s="116"/>
    </row>
    <row r="166" ht="15.75" customHeight="1">
      <c r="B166" s="116"/>
      <c r="C166" s="116"/>
      <c r="D166" s="116"/>
      <c r="E166" s="116"/>
      <c r="F166" s="116"/>
    </row>
    <row r="167" ht="15.75" customHeight="1">
      <c r="B167" s="116"/>
      <c r="C167" s="116"/>
      <c r="D167" s="116"/>
      <c r="E167" s="116"/>
      <c r="F167" s="116"/>
    </row>
    <row r="168" ht="15.75" customHeight="1">
      <c r="B168" s="116"/>
      <c r="C168" s="116"/>
      <c r="D168" s="116"/>
      <c r="E168" s="116"/>
      <c r="F168" s="116"/>
    </row>
    <row r="169" ht="15.75" customHeight="1">
      <c r="B169" s="116"/>
      <c r="C169" s="116"/>
      <c r="D169" s="116"/>
      <c r="E169" s="116"/>
      <c r="F169" s="116"/>
    </row>
    <row r="170" ht="15.75" customHeight="1">
      <c r="B170" s="116"/>
      <c r="C170" s="116"/>
      <c r="D170" s="116"/>
      <c r="E170" s="116"/>
      <c r="F170" s="116"/>
    </row>
    <row r="171" ht="15.75" customHeight="1">
      <c r="B171" s="116"/>
      <c r="C171" s="116"/>
      <c r="D171" s="116"/>
      <c r="E171" s="116"/>
      <c r="F171" s="116"/>
    </row>
    <row r="172" ht="15.75" customHeight="1">
      <c r="B172" s="116"/>
      <c r="C172" s="116"/>
      <c r="D172" s="116"/>
      <c r="E172" s="116"/>
      <c r="F172" s="116"/>
    </row>
    <row r="173" ht="15.75" customHeight="1">
      <c r="B173" s="116"/>
      <c r="C173" s="116"/>
      <c r="D173" s="116"/>
      <c r="E173" s="116"/>
      <c r="F173" s="116"/>
    </row>
    <row r="174" ht="15.75" customHeight="1">
      <c r="B174" s="116"/>
      <c r="C174" s="116"/>
      <c r="D174" s="116"/>
      <c r="E174" s="116"/>
      <c r="F174" s="116"/>
    </row>
    <row r="175" ht="15.75" customHeight="1">
      <c r="B175" s="116"/>
      <c r="C175" s="116"/>
      <c r="D175" s="116"/>
      <c r="E175" s="116"/>
      <c r="F175" s="116"/>
    </row>
    <row r="176" ht="15.75" customHeight="1">
      <c r="B176" s="116"/>
      <c r="C176" s="116"/>
      <c r="D176" s="116"/>
      <c r="E176" s="116"/>
      <c r="F176" s="116"/>
    </row>
    <row r="177" ht="15.75" customHeight="1">
      <c r="B177" s="116"/>
      <c r="C177" s="116"/>
      <c r="D177" s="116"/>
      <c r="E177" s="116"/>
      <c r="F177" s="116"/>
    </row>
    <row r="178" ht="15.75" customHeight="1">
      <c r="B178" s="116"/>
      <c r="C178" s="116"/>
      <c r="D178" s="116"/>
      <c r="E178" s="116"/>
      <c r="F178" s="116"/>
    </row>
    <row r="179" ht="15.75" customHeight="1">
      <c r="B179" s="116"/>
      <c r="C179" s="116"/>
      <c r="D179" s="116"/>
      <c r="E179" s="116"/>
      <c r="F179" s="116"/>
    </row>
    <row r="180" ht="15.75" customHeight="1">
      <c r="B180" s="116"/>
      <c r="C180" s="116"/>
      <c r="D180" s="116"/>
      <c r="E180" s="116"/>
      <c r="F180" s="116"/>
    </row>
    <row r="181" ht="15.75" customHeight="1">
      <c r="B181" s="116"/>
      <c r="C181" s="116"/>
      <c r="D181" s="116"/>
      <c r="E181" s="116"/>
      <c r="F181" s="116"/>
    </row>
    <row r="182" ht="15.75" customHeight="1">
      <c r="B182" s="116"/>
      <c r="C182" s="116"/>
      <c r="D182" s="116"/>
      <c r="E182" s="116"/>
      <c r="F182" s="116"/>
    </row>
    <row r="183" ht="15.75" customHeight="1">
      <c r="B183" s="116"/>
      <c r="C183" s="116"/>
      <c r="D183" s="116"/>
      <c r="E183" s="116"/>
      <c r="F183" s="116"/>
    </row>
    <row r="184" ht="15.75" customHeight="1">
      <c r="B184" s="116"/>
      <c r="C184" s="116"/>
      <c r="D184" s="116"/>
      <c r="E184" s="116"/>
      <c r="F184" s="116"/>
    </row>
    <row r="185" ht="15.75" customHeight="1">
      <c r="B185" s="116"/>
      <c r="C185" s="116"/>
      <c r="D185" s="116"/>
      <c r="E185" s="116"/>
      <c r="F185" s="116"/>
    </row>
    <row r="186" ht="15.75" customHeight="1">
      <c r="B186" s="116"/>
      <c r="C186" s="116"/>
      <c r="D186" s="116"/>
      <c r="E186" s="116"/>
      <c r="F186" s="116"/>
    </row>
    <row r="187" ht="15.75" customHeight="1">
      <c r="B187" s="116"/>
      <c r="C187" s="116"/>
      <c r="D187" s="116"/>
      <c r="E187" s="116"/>
      <c r="F187" s="116"/>
    </row>
    <row r="188" ht="15.75" customHeight="1">
      <c r="B188" s="116"/>
      <c r="C188" s="116"/>
      <c r="D188" s="116"/>
      <c r="E188" s="116"/>
      <c r="F188" s="116"/>
    </row>
    <row r="189" ht="15.75" customHeight="1">
      <c r="B189" s="116"/>
      <c r="C189" s="116"/>
      <c r="D189" s="116"/>
      <c r="E189" s="116"/>
      <c r="F189" s="116"/>
    </row>
    <row r="190" ht="15.75" customHeight="1">
      <c r="B190" s="116"/>
      <c r="C190" s="116"/>
      <c r="D190" s="116"/>
      <c r="E190" s="116"/>
      <c r="F190" s="116"/>
    </row>
    <row r="191" ht="15.75" customHeight="1">
      <c r="B191" s="116"/>
      <c r="C191" s="116"/>
      <c r="D191" s="116"/>
      <c r="E191" s="116"/>
      <c r="F191" s="116"/>
    </row>
    <row r="192" ht="15.75" customHeight="1">
      <c r="B192" s="116"/>
      <c r="C192" s="116"/>
      <c r="D192" s="116"/>
      <c r="E192" s="116"/>
      <c r="F192" s="116"/>
    </row>
    <row r="193" ht="15.75" customHeight="1">
      <c r="B193" s="116"/>
      <c r="C193" s="116"/>
      <c r="D193" s="116"/>
      <c r="E193" s="116"/>
      <c r="F193" s="116"/>
    </row>
    <row r="194" ht="15.75" customHeight="1">
      <c r="B194" s="116"/>
      <c r="C194" s="116"/>
      <c r="D194" s="116"/>
      <c r="E194" s="116"/>
      <c r="F194" s="116"/>
    </row>
    <row r="195" ht="15.75" customHeight="1">
      <c r="B195" s="116"/>
      <c r="C195" s="116"/>
      <c r="D195" s="116"/>
      <c r="E195" s="116"/>
      <c r="F195" s="116"/>
    </row>
    <row r="196" ht="15.75" customHeight="1">
      <c r="B196" s="116"/>
      <c r="C196" s="116"/>
      <c r="D196" s="116"/>
      <c r="E196" s="116"/>
      <c r="F196" s="116"/>
    </row>
    <row r="197" ht="15.75" customHeight="1">
      <c r="B197" s="116"/>
      <c r="C197" s="116"/>
      <c r="D197" s="116"/>
      <c r="E197" s="116"/>
      <c r="F197" s="116"/>
    </row>
    <row r="198" ht="15.75" customHeight="1">
      <c r="B198" s="116"/>
      <c r="C198" s="116"/>
      <c r="D198" s="116"/>
      <c r="E198" s="116"/>
      <c r="F198" s="116"/>
    </row>
    <row r="199" ht="15.75" customHeight="1">
      <c r="B199" s="116"/>
      <c r="C199" s="116"/>
      <c r="D199" s="116"/>
      <c r="E199" s="116"/>
      <c r="F199" s="116"/>
    </row>
    <row r="200" ht="15.75" customHeight="1">
      <c r="B200" s="116"/>
      <c r="C200" s="116"/>
      <c r="D200" s="116"/>
      <c r="E200" s="116"/>
      <c r="F200" s="116"/>
    </row>
    <row r="201" ht="15.75" customHeight="1">
      <c r="B201" s="116"/>
      <c r="C201" s="116"/>
      <c r="D201" s="116"/>
      <c r="E201" s="116"/>
      <c r="F201" s="116"/>
    </row>
    <row r="202" ht="15.75" customHeight="1">
      <c r="B202" s="116"/>
      <c r="C202" s="116"/>
      <c r="D202" s="116"/>
      <c r="E202" s="116"/>
      <c r="F202" s="116"/>
    </row>
    <row r="203" ht="15.75" customHeight="1">
      <c r="B203" s="116"/>
      <c r="C203" s="116"/>
      <c r="D203" s="116"/>
      <c r="E203" s="116"/>
      <c r="F203" s="116"/>
    </row>
    <row r="204" ht="15.75" customHeight="1">
      <c r="B204" s="116"/>
      <c r="C204" s="116"/>
      <c r="D204" s="116"/>
      <c r="E204" s="116"/>
      <c r="F204" s="116"/>
    </row>
    <row r="205" ht="15.75" customHeight="1">
      <c r="B205" s="116"/>
      <c r="C205" s="116"/>
      <c r="D205" s="116"/>
      <c r="E205" s="116"/>
      <c r="F205" s="116"/>
    </row>
    <row r="206" ht="15.75" customHeight="1">
      <c r="B206" s="116"/>
      <c r="C206" s="116"/>
      <c r="D206" s="116"/>
      <c r="E206" s="116"/>
      <c r="F206" s="116"/>
    </row>
    <row r="207" ht="15.75" customHeight="1">
      <c r="B207" s="116"/>
      <c r="C207" s="116"/>
      <c r="D207" s="116"/>
      <c r="E207" s="116"/>
      <c r="F207" s="116"/>
    </row>
    <row r="208" ht="15.75" customHeight="1">
      <c r="B208" s="116"/>
      <c r="C208" s="116"/>
      <c r="D208" s="116"/>
      <c r="E208" s="116"/>
      <c r="F208" s="116"/>
    </row>
    <row r="209" ht="15.75" customHeight="1">
      <c r="B209" s="116"/>
      <c r="C209" s="116"/>
      <c r="D209" s="116"/>
      <c r="E209" s="116"/>
      <c r="F209" s="116"/>
    </row>
    <row r="210" ht="15.75" customHeight="1">
      <c r="B210" s="116"/>
      <c r="C210" s="116"/>
      <c r="D210" s="116"/>
      <c r="E210" s="116"/>
      <c r="F210" s="116"/>
    </row>
    <row r="211" ht="15.75" customHeight="1">
      <c r="B211" s="116"/>
      <c r="C211" s="116"/>
      <c r="D211" s="116"/>
      <c r="E211" s="116"/>
      <c r="F211" s="116"/>
    </row>
    <row r="212" ht="15.75" customHeight="1">
      <c r="B212" s="116"/>
      <c r="C212" s="116"/>
      <c r="D212" s="116"/>
      <c r="E212" s="116"/>
      <c r="F212" s="116"/>
    </row>
    <row r="213" ht="15.75" customHeight="1">
      <c r="B213" s="116"/>
      <c r="C213" s="116"/>
      <c r="D213" s="116"/>
      <c r="E213" s="116"/>
      <c r="F213" s="116"/>
    </row>
    <row r="214" ht="15.75" customHeight="1">
      <c r="B214" s="116"/>
      <c r="C214" s="116"/>
      <c r="D214" s="116"/>
      <c r="E214" s="116"/>
      <c r="F214" s="116"/>
    </row>
    <row r="215" ht="15.75" customHeight="1">
      <c r="B215" s="116"/>
      <c r="C215" s="116"/>
      <c r="D215" s="116"/>
      <c r="E215" s="116"/>
      <c r="F215" s="116"/>
    </row>
    <row r="216" ht="15.75" customHeight="1">
      <c r="B216" s="116"/>
      <c r="C216" s="116"/>
      <c r="D216" s="116"/>
      <c r="E216" s="116"/>
      <c r="F216" s="116"/>
    </row>
    <row r="217" ht="15.75" customHeight="1">
      <c r="B217" s="116"/>
      <c r="C217" s="116"/>
      <c r="D217" s="116"/>
      <c r="E217" s="116"/>
      <c r="F217" s="116"/>
    </row>
    <row r="218" ht="15.75" customHeight="1">
      <c r="B218" s="116"/>
      <c r="C218" s="116"/>
      <c r="D218" s="116"/>
      <c r="E218" s="116"/>
      <c r="F218" s="116"/>
    </row>
    <row r="219" ht="15.75" customHeight="1">
      <c r="B219" s="116"/>
      <c r="C219" s="116"/>
      <c r="D219" s="116"/>
      <c r="E219" s="116"/>
      <c r="F219" s="116"/>
    </row>
    <row r="220" ht="15.75" customHeight="1">
      <c r="B220" s="116"/>
      <c r="C220" s="116"/>
      <c r="D220" s="116"/>
      <c r="E220" s="116"/>
      <c r="F220" s="116"/>
    </row>
    <row r="221" ht="15.75" customHeight="1">
      <c r="B221" s="116"/>
      <c r="C221" s="116"/>
      <c r="D221" s="116"/>
      <c r="E221" s="116"/>
      <c r="F221" s="116"/>
    </row>
    <row r="222" ht="15.75" customHeight="1">
      <c r="B222" s="116"/>
      <c r="C222" s="116"/>
      <c r="D222" s="116"/>
      <c r="E222" s="116"/>
      <c r="F222" s="116"/>
    </row>
    <row r="223" ht="15.75" customHeight="1">
      <c r="B223" s="116"/>
      <c r="C223" s="116"/>
      <c r="D223" s="116"/>
      <c r="E223" s="116"/>
      <c r="F223" s="116"/>
    </row>
    <row r="224" ht="15.75" customHeight="1">
      <c r="B224" s="116"/>
      <c r="C224" s="116"/>
      <c r="D224" s="116"/>
      <c r="E224" s="116"/>
      <c r="F224" s="116"/>
    </row>
    <row r="225" ht="15.75" customHeight="1">
      <c r="B225" s="116"/>
      <c r="C225" s="116"/>
      <c r="D225" s="116"/>
      <c r="E225" s="116"/>
      <c r="F225" s="116"/>
    </row>
    <row r="226" ht="15.75" customHeight="1">
      <c r="B226" s="116"/>
      <c r="C226" s="116"/>
      <c r="D226" s="116"/>
      <c r="E226" s="116"/>
      <c r="F226" s="116"/>
    </row>
    <row r="227" ht="15.75" customHeight="1">
      <c r="B227" s="116"/>
      <c r="C227" s="116"/>
      <c r="D227" s="116"/>
      <c r="E227" s="116"/>
      <c r="F227" s="116"/>
    </row>
    <row r="228" ht="15.75" customHeight="1">
      <c r="B228" s="116"/>
      <c r="C228" s="116"/>
      <c r="D228" s="116"/>
      <c r="E228" s="116"/>
      <c r="F228" s="116"/>
    </row>
    <row r="229" ht="15.75" customHeight="1">
      <c r="B229" s="116"/>
      <c r="C229" s="116"/>
      <c r="D229" s="116"/>
      <c r="E229" s="116"/>
      <c r="F229" s="116"/>
    </row>
    <row r="230" ht="15.75" customHeight="1">
      <c r="B230" s="116"/>
      <c r="C230" s="116"/>
      <c r="D230" s="116"/>
      <c r="E230" s="116"/>
      <c r="F230" s="116"/>
    </row>
    <row r="231" ht="15.75" customHeight="1">
      <c r="B231" s="116"/>
      <c r="C231" s="116"/>
      <c r="D231" s="116"/>
      <c r="E231" s="116"/>
      <c r="F231" s="116"/>
    </row>
    <row r="232" ht="15.75" customHeight="1">
      <c r="B232" s="116"/>
      <c r="C232" s="116"/>
      <c r="D232" s="116"/>
      <c r="E232" s="116"/>
      <c r="F232" s="116"/>
    </row>
    <row r="233" ht="15.75" customHeight="1">
      <c r="B233" s="116"/>
      <c r="C233" s="116"/>
      <c r="D233" s="116"/>
      <c r="E233" s="116"/>
      <c r="F233" s="116"/>
    </row>
    <row r="234" ht="15.75" customHeight="1">
      <c r="B234" s="116"/>
      <c r="C234" s="116"/>
      <c r="D234" s="116"/>
      <c r="E234" s="116"/>
      <c r="F234" s="116"/>
    </row>
    <row r="235" ht="15.75" customHeight="1">
      <c r="B235" s="116"/>
      <c r="C235" s="116"/>
      <c r="D235" s="116"/>
      <c r="E235" s="116"/>
      <c r="F235" s="116"/>
    </row>
    <row r="236" ht="15.75" customHeight="1">
      <c r="B236" s="116"/>
      <c r="C236" s="116"/>
      <c r="D236" s="116"/>
      <c r="E236" s="116"/>
      <c r="F236" s="116"/>
    </row>
    <row r="237" ht="15.75" customHeight="1">
      <c r="B237" s="116"/>
      <c r="C237" s="116"/>
      <c r="D237" s="116"/>
      <c r="E237" s="116"/>
      <c r="F237" s="116"/>
    </row>
    <row r="238" ht="15.75" customHeight="1">
      <c r="B238" s="116"/>
      <c r="C238" s="116"/>
      <c r="D238" s="116"/>
      <c r="E238" s="116"/>
      <c r="F238" s="116"/>
    </row>
    <row r="239" ht="15.75" customHeight="1">
      <c r="B239" s="116"/>
      <c r="C239" s="116"/>
      <c r="D239" s="116"/>
      <c r="E239" s="116"/>
      <c r="F239" s="116"/>
    </row>
    <row r="240" ht="15.75" customHeight="1">
      <c r="B240" s="116"/>
      <c r="C240" s="116"/>
      <c r="D240" s="116"/>
      <c r="E240" s="116"/>
      <c r="F240" s="116"/>
    </row>
    <row r="241" ht="15.75" customHeight="1">
      <c r="B241" s="116"/>
      <c r="C241" s="116"/>
      <c r="D241" s="116"/>
      <c r="E241" s="116"/>
      <c r="F241" s="116"/>
    </row>
    <row r="242" ht="15.75" customHeight="1">
      <c r="B242" s="116"/>
      <c r="C242" s="116"/>
      <c r="D242" s="116"/>
      <c r="E242" s="116"/>
      <c r="F242" s="116"/>
    </row>
    <row r="243" ht="15.75" customHeight="1">
      <c r="B243" s="116"/>
      <c r="C243" s="116"/>
      <c r="D243" s="116"/>
      <c r="E243" s="116"/>
      <c r="F243" s="116"/>
    </row>
    <row r="244" ht="15.75" customHeight="1">
      <c r="B244" s="116"/>
      <c r="C244" s="116"/>
      <c r="D244" s="116"/>
      <c r="E244" s="116"/>
      <c r="F244" s="116"/>
    </row>
    <row r="245" ht="15.75" customHeight="1">
      <c r="B245" s="116"/>
      <c r="C245" s="116"/>
      <c r="D245" s="116"/>
      <c r="E245" s="116"/>
      <c r="F245" s="116"/>
    </row>
    <row r="246" ht="15.75" customHeight="1">
      <c r="B246" s="116"/>
      <c r="C246" s="116"/>
      <c r="D246" s="116"/>
      <c r="E246" s="116"/>
      <c r="F246" s="116"/>
    </row>
    <row r="247" ht="15.75" customHeight="1">
      <c r="B247" s="116"/>
      <c r="C247" s="116"/>
      <c r="D247" s="116"/>
      <c r="E247" s="116"/>
      <c r="F247" s="116"/>
    </row>
    <row r="248" ht="15.75" customHeight="1">
      <c r="B248" s="116"/>
      <c r="C248" s="116"/>
      <c r="D248" s="116"/>
      <c r="E248" s="116"/>
      <c r="F248" s="116"/>
    </row>
    <row r="249" ht="15.75" customHeight="1">
      <c r="B249" s="116"/>
      <c r="C249" s="116"/>
      <c r="D249" s="116"/>
      <c r="E249" s="116"/>
      <c r="F249" s="116"/>
    </row>
    <row r="250" ht="15.75" customHeight="1">
      <c r="B250" s="116"/>
      <c r="C250" s="116"/>
      <c r="D250" s="116"/>
      <c r="E250" s="116"/>
      <c r="F250" s="116"/>
    </row>
    <row r="251" ht="15.75" customHeight="1">
      <c r="B251" s="116"/>
      <c r="C251" s="116"/>
      <c r="D251" s="116"/>
      <c r="E251" s="116"/>
      <c r="F251" s="116"/>
    </row>
    <row r="252" ht="15.75" customHeight="1">
      <c r="B252" s="116"/>
      <c r="C252" s="116"/>
      <c r="D252" s="116"/>
      <c r="E252" s="116"/>
      <c r="F252" s="116"/>
    </row>
    <row r="253" ht="15.75" customHeight="1">
      <c r="B253" s="116"/>
      <c r="C253" s="116"/>
      <c r="D253" s="116"/>
      <c r="E253" s="116"/>
      <c r="F253" s="116"/>
    </row>
    <row r="254" ht="15.75" customHeight="1">
      <c r="B254" s="116"/>
      <c r="C254" s="116"/>
      <c r="D254" s="116"/>
      <c r="E254" s="116"/>
      <c r="F254" s="116"/>
    </row>
    <row r="255" ht="15.75" customHeight="1">
      <c r="B255" s="116"/>
      <c r="C255" s="116"/>
      <c r="D255" s="116"/>
      <c r="E255" s="116"/>
      <c r="F255" s="116"/>
    </row>
    <row r="256" ht="15.75" customHeight="1">
      <c r="B256" s="116"/>
      <c r="C256" s="116"/>
      <c r="D256" s="116"/>
      <c r="E256" s="116"/>
      <c r="F256" s="116"/>
    </row>
    <row r="257" ht="15.75" customHeight="1">
      <c r="B257" s="116"/>
      <c r="C257" s="116"/>
      <c r="D257" s="116"/>
      <c r="E257" s="116"/>
      <c r="F257" s="116"/>
    </row>
    <row r="258" ht="15.75" customHeight="1">
      <c r="B258" s="116"/>
      <c r="C258" s="116"/>
      <c r="D258" s="116"/>
      <c r="E258" s="116"/>
      <c r="F258" s="116"/>
    </row>
    <row r="259" ht="15.75" customHeight="1">
      <c r="B259" s="116"/>
      <c r="C259" s="116"/>
      <c r="D259" s="116"/>
      <c r="E259" s="116"/>
      <c r="F259" s="116"/>
    </row>
    <row r="260" ht="15.75" customHeight="1">
      <c r="B260" s="116"/>
      <c r="C260" s="116"/>
      <c r="D260" s="116"/>
      <c r="E260" s="116"/>
      <c r="F260" s="116"/>
    </row>
    <row r="261" ht="15.75" customHeight="1">
      <c r="B261" s="116"/>
      <c r="C261" s="116"/>
      <c r="D261" s="116"/>
      <c r="E261" s="116"/>
      <c r="F261" s="116"/>
    </row>
    <row r="262" ht="15.75" customHeight="1">
      <c r="B262" s="116"/>
      <c r="C262" s="116"/>
      <c r="D262" s="116"/>
      <c r="E262" s="116"/>
      <c r="F262" s="116"/>
    </row>
    <row r="263" ht="15.75" customHeight="1">
      <c r="B263" s="116"/>
      <c r="C263" s="116"/>
      <c r="D263" s="116"/>
      <c r="E263" s="116"/>
      <c r="F263" s="116"/>
    </row>
    <row r="264" ht="15.75" customHeight="1">
      <c r="B264" s="116"/>
      <c r="C264" s="116"/>
      <c r="D264" s="116"/>
      <c r="E264" s="116"/>
      <c r="F264" s="116"/>
    </row>
    <row r="265" ht="15.75" customHeight="1">
      <c r="B265" s="116"/>
      <c r="C265" s="116"/>
      <c r="D265" s="116"/>
      <c r="E265" s="116"/>
      <c r="F265" s="116"/>
    </row>
    <row r="266" ht="15.75" customHeight="1">
      <c r="B266" s="116"/>
      <c r="C266" s="116"/>
      <c r="D266" s="116"/>
      <c r="E266" s="116"/>
      <c r="F266" s="116"/>
    </row>
    <row r="267" ht="15.75" customHeight="1">
      <c r="B267" s="116"/>
      <c r="C267" s="116"/>
      <c r="D267" s="116"/>
      <c r="E267" s="116"/>
      <c r="F267" s="116"/>
    </row>
    <row r="268" ht="15.75" customHeight="1">
      <c r="B268" s="116"/>
      <c r="C268" s="116"/>
      <c r="D268" s="116"/>
      <c r="E268" s="116"/>
      <c r="F268" s="116"/>
    </row>
    <row r="269" ht="15.75" customHeight="1">
      <c r="B269" s="116"/>
      <c r="C269" s="116"/>
      <c r="D269" s="116"/>
      <c r="E269" s="116"/>
      <c r="F269" s="116"/>
    </row>
    <row r="270" ht="15.75" customHeight="1">
      <c r="B270" s="116"/>
      <c r="C270" s="116"/>
      <c r="D270" s="116"/>
      <c r="E270" s="116"/>
      <c r="F270" s="116"/>
    </row>
    <row r="271" ht="15.75" customHeight="1">
      <c r="B271" s="116"/>
      <c r="C271" s="116"/>
      <c r="D271" s="116"/>
      <c r="E271" s="116"/>
      <c r="F271" s="116"/>
    </row>
    <row r="272" ht="15.75" customHeight="1">
      <c r="B272" s="116"/>
      <c r="C272" s="116"/>
      <c r="D272" s="116"/>
      <c r="E272" s="116"/>
      <c r="F272" s="116"/>
    </row>
    <row r="273" ht="15.75" customHeight="1">
      <c r="B273" s="116"/>
      <c r="C273" s="116"/>
      <c r="D273" s="116"/>
      <c r="E273" s="116"/>
      <c r="F273" s="116"/>
    </row>
    <row r="274" ht="15.75" customHeight="1">
      <c r="B274" s="116"/>
      <c r="C274" s="116"/>
      <c r="D274" s="116"/>
      <c r="E274" s="116"/>
      <c r="F274" s="116"/>
    </row>
    <row r="275" ht="15.75" customHeight="1">
      <c r="B275" s="116"/>
      <c r="C275" s="116"/>
      <c r="D275" s="116"/>
      <c r="E275" s="116"/>
      <c r="F275" s="116"/>
    </row>
    <row r="276" ht="15.75" customHeight="1">
      <c r="B276" s="116"/>
      <c r="C276" s="116"/>
      <c r="D276" s="116"/>
      <c r="E276" s="116"/>
      <c r="F276" s="116"/>
    </row>
    <row r="277" ht="15.75" customHeight="1">
      <c r="B277" s="116"/>
      <c r="C277" s="116"/>
      <c r="D277" s="116"/>
      <c r="E277" s="116"/>
      <c r="F277" s="116"/>
    </row>
    <row r="278" ht="15.75" customHeight="1">
      <c r="B278" s="116"/>
      <c r="C278" s="116"/>
      <c r="D278" s="116"/>
      <c r="E278" s="116"/>
      <c r="F278" s="116"/>
    </row>
    <row r="279" ht="15.75" customHeight="1">
      <c r="B279" s="116"/>
      <c r="C279" s="116"/>
      <c r="D279" s="116"/>
      <c r="E279" s="116"/>
      <c r="F279" s="116"/>
    </row>
    <row r="280" ht="15.75" customHeight="1">
      <c r="B280" s="116"/>
      <c r="C280" s="116"/>
      <c r="D280" s="116"/>
      <c r="E280" s="116"/>
      <c r="F280" s="116"/>
    </row>
    <row r="281" ht="15.75" customHeight="1">
      <c r="B281" s="116"/>
      <c r="C281" s="116"/>
      <c r="D281" s="116"/>
      <c r="E281" s="116"/>
      <c r="F281" s="116"/>
    </row>
    <row r="282" ht="15.75" customHeight="1">
      <c r="B282" s="116"/>
      <c r="C282" s="116"/>
      <c r="D282" s="116"/>
      <c r="E282" s="116"/>
      <c r="F282" s="116"/>
    </row>
    <row r="283" ht="15.75" customHeight="1">
      <c r="B283" s="116"/>
      <c r="C283" s="116"/>
      <c r="D283" s="116"/>
      <c r="E283" s="116"/>
      <c r="F283" s="116"/>
    </row>
    <row r="284" ht="15.75" customHeight="1">
      <c r="B284" s="116"/>
      <c r="C284" s="116"/>
      <c r="D284" s="116"/>
      <c r="E284" s="116"/>
      <c r="F284" s="116"/>
    </row>
    <row r="285" ht="15.75" customHeight="1">
      <c r="B285" s="116"/>
      <c r="C285" s="116"/>
      <c r="D285" s="116"/>
      <c r="E285" s="116"/>
      <c r="F285" s="116"/>
    </row>
    <row r="286" ht="15.75" customHeight="1">
      <c r="B286" s="116"/>
      <c r="C286" s="116"/>
      <c r="D286" s="116"/>
      <c r="E286" s="116"/>
      <c r="F286" s="116"/>
    </row>
    <row r="287" ht="15.75" customHeight="1">
      <c r="B287" s="116"/>
      <c r="C287" s="116"/>
      <c r="D287" s="116"/>
      <c r="E287" s="116"/>
      <c r="F287" s="116"/>
    </row>
    <row r="288" ht="15.75" customHeight="1">
      <c r="B288" s="116"/>
      <c r="C288" s="116"/>
      <c r="D288" s="116"/>
      <c r="E288" s="116"/>
      <c r="F288" s="116"/>
    </row>
    <row r="289" ht="15.75" customHeight="1">
      <c r="B289" s="116"/>
      <c r="C289" s="116"/>
      <c r="D289" s="116"/>
      <c r="E289" s="116"/>
      <c r="F289" s="116"/>
    </row>
    <row r="290" ht="15.75" customHeight="1">
      <c r="B290" s="116"/>
      <c r="C290" s="116"/>
      <c r="D290" s="116"/>
      <c r="E290" s="116"/>
      <c r="F290" s="116"/>
    </row>
    <row r="291" ht="15.75" customHeight="1">
      <c r="B291" s="116"/>
      <c r="C291" s="116"/>
      <c r="D291" s="116"/>
      <c r="E291" s="116"/>
      <c r="F291" s="116"/>
    </row>
    <row r="292" ht="15.75" customHeight="1">
      <c r="B292" s="116"/>
      <c r="C292" s="116"/>
      <c r="D292" s="116"/>
      <c r="E292" s="116"/>
      <c r="F292" s="116"/>
    </row>
    <row r="293" ht="15.75" customHeight="1">
      <c r="B293" s="116"/>
      <c r="C293" s="116"/>
      <c r="D293" s="116"/>
      <c r="E293" s="116"/>
      <c r="F293" s="116"/>
    </row>
    <row r="294" ht="15.75" customHeight="1">
      <c r="B294" s="116"/>
      <c r="C294" s="116"/>
      <c r="D294" s="116"/>
      <c r="E294" s="116"/>
      <c r="F294" s="116"/>
    </row>
    <row r="295" ht="15.75" customHeight="1">
      <c r="B295" s="116"/>
      <c r="C295" s="116"/>
      <c r="D295" s="116"/>
      <c r="E295" s="116"/>
      <c r="F295" s="116"/>
    </row>
    <row r="296" ht="15.75" customHeight="1">
      <c r="B296" s="116"/>
      <c r="C296" s="116"/>
      <c r="D296" s="116"/>
      <c r="E296" s="116"/>
      <c r="F296" s="116"/>
    </row>
    <row r="297" ht="15.75" customHeight="1">
      <c r="B297" s="116"/>
      <c r="C297" s="116"/>
      <c r="D297" s="116"/>
      <c r="E297" s="116"/>
      <c r="F297" s="116"/>
    </row>
    <row r="298" ht="15.75" customHeight="1">
      <c r="B298" s="116"/>
      <c r="C298" s="116"/>
      <c r="D298" s="116"/>
      <c r="E298" s="116"/>
      <c r="F298" s="116"/>
    </row>
    <row r="299" ht="15.75" customHeight="1">
      <c r="B299" s="116"/>
      <c r="C299" s="116"/>
      <c r="D299" s="116"/>
      <c r="E299" s="116"/>
      <c r="F299" s="116"/>
    </row>
    <row r="300" ht="15.75" customHeight="1">
      <c r="B300" s="116"/>
      <c r="C300" s="116"/>
      <c r="D300" s="116"/>
      <c r="E300" s="116"/>
      <c r="F300" s="116"/>
    </row>
    <row r="301" ht="15.75" customHeight="1">
      <c r="B301" s="116"/>
      <c r="C301" s="116"/>
      <c r="D301" s="116"/>
      <c r="E301" s="116"/>
      <c r="F301" s="116"/>
    </row>
    <row r="302" ht="15.75" customHeight="1">
      <c r="B302" s="116"/>
      <c r="C302" s="116"/>
      <c r="D302" s="116"/>
      <c r="E302" s="116"/>
      <c r="F302" s="116"/>
    </row>
    <row r="303" ht="15.75" customHeight="1">
      <c r="B303" s="116"/>
      <c r="C303" s="116"/>
      <c r="D303" s="116"/>
      <c r="E303" s="116"/>
      <c r="F303" s="116"/>
    </row>
    <row r="304" ht="15.75" customHeight="1">
      <c r="B304" s="116"/>
      <c r="C304" s="116"/>
      <c r="D304" s="116"/>
      <c r="E304" s="116"/>
      <c r="F304" s="116"/>
    </row>
    <row r="305" ht="15.75" customHeight="1">
      <c r="B305" s="116"/>
      <c r="C305" s="116"/>
      <c r="D305" s="116"/>
      <c r="E305" s="116"/>
      <c r="F305" s="116"/>
    </row>
    <row r="306" ht="15.75" customHeight="1">
      <c r="B306" s="116"/>
      <c r="C306" s="116"/>
      <c r="D306" s="116"/>
      <c r="E306" s="116"/>
      <c r="F306" s="116"/>
    </row>
    <row r="307" ht="15.75" customHeight="1">
      <c r="B307" s="116"/>
      <c r="C307" s="116"/>
      <c r="D307" s="116"/>
      <c r="E307" s="116"/>
      <c r="F307" s="116"/>
    </row>
    <row r="308" ht="15.75" customHeight="1">
      <c r="B308" s="116"/>
      <c r="C308" s="116"/>
      <c r="D308" s="116"/>
      <c r="E308" s="116"/>
      <c r="F308" s="116"/>
    </row>
    <row r="309" ht="15.75" customHeight="1">
      <c r="B309" s="116"/>
      <c r="C309" s="116"/>
      <c r="D309" s="116"/>
      <c r="E309" s="116"/>
      <c r="F309" s="116"/>
    </row>
    <row r="310" ht="15.75" customHeight="1">
      <c r="B310" s="116"/>
      <c r="C310" s="116"/>
      <c r="D310" s="116"/>
      <c r="E310" s="116"/>
      <c r="F310" s="116"/>
    </row>
    <row r="311" ht="15.75" customHeight="1">
      <c r="B311" s="116"/>
      <c r="C311" s="116"/>
      <c r="D311" s="116"/>
      <c r="E311" s="116"/>
      <c r="F311" s="116"/>
    </row>
    <row r="312" ht="15.75" customHeight="1">
      <c r="B312" s="116"/>
      <c r="C312" s="116"/>
      <c r="D312" s="116"/>
      <c r="E312" s="116"/>
      <c r="F312" s="116"/>
    </row>
    <row r="313" ht="15.75" customHeight="1">
      <c r="B313" s="116"/>
      <c r="C313" s="116"/>
      <c r="D313" s="116"/>
      <c r="E313" s="116"/>
      <c r="F313" s="116"/>
    </row>
    <row r="314" ht="15.75" customHeight="1">
      <c r="B314" s="116"/>
      <c r="C314" s="116"/>
      <c r="D314" s="116"/>
      <c r="E314" s="116"/>
      <c r="F314" s="116"/>
    </row>
    <row r="315" ht="15.75" customHeight="1">
      <c r="B315" s="116"/>
      <c r="C315" s="116"/>
      <c r="D315" s="116"/>
      <c r="E315" s="116"/>
      <c r="F315" s="116"/>
    </row>
    <row r="316" ht="15.75" customHeight="1">
      <c r="B316" s="116"/>
      <c r="C316" s="116"/>
      <c r="D316" s="116"/>
      <c r="E316" s="116"/>
      <c r="F316" s="116"/>
    </row>
    <row r="317" ht="15.75" customHeight="1">
      <c r="B317" s="116"/>
      <c r="C317" s="116"/>
      <c r="D317" s="116"/>
      <c r="E317" s="116"/>
      <c r="F317" s="116"/>
    </row>
    <row r="318" ht="15.75" customHeight="1">
      <c r="B318" s="116"/>
      <c r="C318" s="116"/>
      <c r="D318" s="116"/>
      <c r="E318" s="116"/>
      <c r="F318" s="116"/>
    </row>
    <row r="319" ht="15.75" customHeight="1">
      <c r="B319" s="116"/>
      <c r="C319" s="116"/>
      <c r="D319" s="116"/>
      <c r="E319" s="116"/>
      <c r="F319" s="116"/>
    </row>
    <row r="320" ht="15.75" customHeight="1">
      <c r="B320" s="116"/>
      <c r="C320" s="116"/>
      <c r="D320" s="116"/>
      <c r="E320" s="116"/>
      <c r="F320" s="116"/>
    </row>
    <row r="321" ht="15.75" customHeight="1">
      <c r="B321" s="116"/>
      <c r="C321" s="116"/>
      <c r="D321" s="116"/>
      <c r="E321" s="116"/>
      <c r="F321" s="116"/>
    </row>
    <row r="322" ht="15.75" customHeight="1">
      <c r="B322" s="116"/>
      <c r="C322" s="116"/>
      <c r="D322" s="116"/>
      <c r="E322" s="116"/>
      <c r="F322" s="116"/>
    </row>
    <row r="323" ht="15.75" customHeight="1">
      <c r="B323" s="116"/>
      <c r="C323" s="116"/>
      <c r="D323" s="116"/>
      <c r="E323" s="116"/>
      <c r="F323" s="116"/>
    </row>
    <row r="324" ht="15.75" customHeight="1">
      <c r="B324" s="116"/>
      <c r="C324" s="116"/>
      <c r="D324" s="116"/>
      <c r="E324" s="116"/>
      <c r="F324" s="116"/>
    </row>
    <row r="325" ht="15.75" customHeight="1">
      <c r="B325" s="116"/>
      <c r="C325" s="116"/>
      <c r="D325" s="116"/>
      <c r="E325" s="116"/>
      <c r="F325" s="116"/>
    </row>
    <row r="326" ht="15.75" customHeight="1">
      <c r="B326" s="116"/>
      <c r="C326" s="116"/>
      <c r="D326" s="116"/>
      <c r="E326" s="116"/>
      <c r="F326" s="116"/>
    </row>
    <row r="327" ht="15.75" customHeight="1">
      <c r="B327" s="116"/>
      <c r="C327" s="116"/>
      <c r="D327" s="116"/>
      <c r="E327" s="116"/>
      <c r="F327" s="116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20" t="s">
        <v>83</v>
      </c>
      <c r="B1" s="121" t="s">
        <v>272</v>
      </c>
      <c r="C1" s="120" t="s">
        <v>4</v>
      </c>
      <c r="D1" s="120" t="s">
        <v>6</v>
      </c>
      <c r="E1" s="122"/>
      <c r="F1" s="122" t="s">
        <v>22</v>
      </c>
      <c r="G1" s="122" t="s">
        <v>273</v>
      </c>
      <c r="H1" s="122" t="s">
        <v>25</v>
      </c>
      <c r="I1" s="122" t="s">
        <v>274</v>
      </c>
      <c r="J1" s="122" t="s">
        <v>27</v>
      </c>
      <c r="K1" s="122" t="s">
        <v>275</v>
      </c>
      <c r="L1" s="122"/>
      <c r="M1" s="122" t="s">
        <v>276</v>
      </c>
      <c r="N1" s="122" t="s">
        <v>277</v>
      </c>
      <c r="O1" s="122" t="s">
        <v>278</v>
      </c>
      <c r="P1" s="122" t="s">
        <v>279</v>
      </c>
      <c r="Q1" s="122" t="s">
        <v>280</v>
      </c>
      <c r="R1" s="122" t="s">
        <v>281</v>
      </c>
    </row>
    <row r="2" ht="15.75" customHeight="1">
      <c r="A2" s="103" t="s">
        <v>282</v>
      </c>
      <c r="B2" s="98">
        <v>5490529.0</v>
      </c>
      <c r="C2" s="98" t="s">
        <v>283</v>
      </c>
      <c r="D2" s="98" t="s">
        <v>283</v>
      </c>
      <c r="E2" s="98" t="str">
        <f>IFERROR(VLOOKUP(D2,'Cadastro de assessores'!A:B,2,FALSE),"Não Cadastrado")</f>
        <v>18986</v>
      </c>
      <c r="F2" s="123" t="s">
        <v>45</v>
      </c>
      <c r="G2" s="123" t="s">
        <v>284</v>
      </c>
      <c r="H2" s="124">
        <v>44222.0</v>
      </c>
      <c r="I2" s="98" t="s">
        <v>285</v>
      </c>
      <c r="J2" s="104">
        <v>0.02</v>
      </c>
      <c r="K2" s="125" t="s">
        <v>286</v>
      </c>
      <c r="L2" s="126" t="s">
        <v>42</v>
      </c>
      <c r="M2" s="126">
        <v>124054.43</v>
      </c>
      <c r="N2" s="126">
        <v>115021.75</v>
      </c>
      <c r="O2" s="126">
        <v>124854.25</v>
      </c>
      <c r="P2" s="126">
        <v>124900.58</v>
      </c>
      <c r="Q2" s="126">
        <v>129858.96</v>
      </c>
      <c r="R2" s="127">
        <v>131958.1</v>
      </c>
    </row>
    <row r="3" ht="15.75" customHeight="1">
      <c r="A3" s="103" t="s">
        <v>287</v>
      </c>
      <c r="B3" s="98">
        <v>1759765.0</v>
      </c>
      <c r="C3" s="98" t="s">
        <v>288</v>
      </c>
      <c r="D3" s="98" t="s">
        <v>289</v>
      </c>
      <c r="E3" s="98" t="str">
        <f>IFERROR(VLOOKUP(D3,'Cadastro de assessores'!A:B,2,FALSE),"Não Cadastrado")</f>
        <v>14739</v>
      </c>
      <c r="F3" s="123" t="s">
        <v>45</v>
      </c>
      <c r="G3" s="123" t="s">
        <v>284</v>
      </c>
      <c r="H3" s="124">
        <v>44321.0</v>
      </c>
      <c r="I3" s="98" t="s">
        <v>290</v>
      </c>
      <c r="J3" s="104">
        <v>0.012</v>
      </c>
      <c r="K3" s="125" t="s">
        <v>291</v>
      </c>
      <c r="L3" s="126" t="s">
        <v>42</v>
      </c>
      <c r="M3" s="126"/>
      <c r="N3" s="126"/>
      <c r="O3" s="126"/>
      <c r="P3" s="126"/>
      <c r="Q3" s="126">
        <v>271738.86</v>
      </c>
      <c r="R3" s="126">
        <v>279151.86</v>
      </c>
    </row>
    <row r="4" ht="15.75" customHeight="1">
      <c r="B4" s="11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28" t="s">
        <v>6</v>
      </c>
      <c r="B1" s="129" t="s">
        <v>292</v>
      </c>
      <c r="C1" s="128" t="s">
        <v>22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</row>
    <row r="2" ht="15.75" customHeight="1">
      <c r="A2" s="131" t="s">
        <v>293</v>
      </c>
      <c r="B2" s="129" t="s">
        <v>294</v>
      </c>
      <c r="C2" s="128" t="str">
        <f>IFERROR(__xludf.DUMMYFUNCTION("IF(COUNTA(filter(B:B,B:B=B2))=1,""Regular"",""Conta Repetida"")"),"Regular")</f>
        <v>Regular</v>
      </c>
      <c r="D2" s="130"/>
      <c r="E2" s="130"/>
      <c r="F2" s="107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</row>
    <row r="3" ht="15.75" customHeight="1">
      <c r="A3" s="128" t="s">
        <v>295</v>
      </c>
      <c r="B3" s="129" t="s">
        <v>296</v>
      </c>
      <c r="C3" s="128" t="str">
        <f>IFERROR(__xludf.DUMMYFUNCTION("IF(COUNTA(filter(B:B,B:B=B3))=1,""Regular"",""Conta Repetida"")"),"Regular")</f>
        <v>Regular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</row>
    <row r="4" ht="15.75" customHeight="1">
      <c r="A4" s="128" t="s">
        <v>297</v>
      </c>
      <c r="B4" s="129" t="s">
        <v>298</v>
      </c>
      <c r="C4" s="128" t="str">
        <f>IFERROR(__xludf.DUMMYFUNCTION("IF(COUNTA(filter(B:B,B:B=B4))=1,""Regular"",""Conta Repetida"")"),"Regular")</f>
        <v>Regular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</row>
    <row r="5" ht="15.75" customHeight="1">
      <c r="A5" s="128" t="s">
        <v>299</v>
      </c>
      <c r="B5" s="129" t="s">
        <v>300</v>
      </c>
      <c r="C5" s="128" t="str">
        <f>IFERROR(__xludf.DUMMYFUNCTION("IF(COUNTA(filter(B:B,B:B=B5))=1,""Regular"",""Conta Repetida"")"),"Regular")</f>
        <v>Regular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ht="15.75" customHeight="1">
      <c r="A6" s="128" t="s">
        <v>301</v>
      </c>
      <c r="B6" s="129" t="s">
        <v>302</v>
      </c>
      <c r="C6" s="128" t="str">
        <f>IFERROR(__xludf.DUMMYFUNCTION("IF(COUNTA(filter(B:B,B:B=B6))=1,""Regular"",""Conta Repetida"")"),"Regular")</f>
        <v>Regular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ht="15.75" customHeight="1">
      <c r="A7" s="128" t="s">
        <v>303</v>
      </c>
      <c r="B7" s="129" t="s">
        <v>304</v>
      </c>
      <c r="C7" s="128" t="str">
        <f>IFERROR(__xludf.DUMMYFUNCTION("IF(COUNTA(filter(B:B,B:B=B7))=1,""Regular"",""Conta Repetida"")"),"Regular")</f>
        <v>Regular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ht="15.75" customHeight="1">
      <c r="A8" s="128" t="s">
        <v>305</v>
      </c>
      <c r="B8" s="129" t="s">
        <v>306</v>
      </c>
      <c r="C8" s="128" t="str">
        <f>IFERROR(__xludf.DUMMYFUNCTION("IF(COUNTA(filter(B:B,B:B=B8))=1,""Regular"",""Conta Repetida"")"),"Regular")</f>
        <v>Regular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</row>
    <row r="9" ht="15.75" customHeight="1">
      <c r="A9" s="128" t="s">
        <v>307</v>
      </c>
      <c r="B9" s="129" t="s">
        <v>308</v>
      </c>
      <c r="C9" s="128" t="str">
        <f>IFERROR(__xludf.DUMMYFUNCTION("IF(COUNTA(filter(B:B,B:B=B9))=1,""Regular"",""Conta Repetida"")"),"Regular")</f>
        <v>Regular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</row>
    <row r="10" ht="15.75" customHeight="1">
      <c r="A10" s="128" t="s">
        <v>309</v>
      </c>
      <c r="B10" s="129" t="s">
        <v>310</v>
      </c>
      <c r="C10" s="128" t="str">
        <f>IFERROR(__xludf.DUMMYFUNCTION("IF(COUNTA(filter(B:B,B:B=B10))=1,""Regular"",""Conta Repetida"")"),"Regular")</f>
        <v>Regular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</row>
    <row r="11" ht="15.75" customHeight="1">
      <c r="A11" s="128" t="s">
        <v>283</v>
      </c>
      <c r="B11" s="129" t="s">
        <v>311</v>
      </c>
      <c r="C11" s="128" t="str">
        <f>IFERROR(__xludf.DUMMYFUNCTION("IF(COUNTA(filter(B:B,B:B=B11))=1,""Regular"",""Conta Repetida"")"),"Regular")</f>
        <v>Regular</v>
      </c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</row>
    <row r="12" ht="15.75" customHeight="1">
      <c r="A12" s="128" t="s">
        <v>312</v>
      </c>
      <c r="B12" s="129" t="s">
        <v>313</v>
      </c>
      <c r="C12" s="128" t="str">
        <f>IFERROR(__xludf.DUMMYFUNCTION("IF(COUNTA(filter(B:B,B:B=B12))=1,""Regular"",""Conta Repetida"")"),"Regular")</f>
        <v>Regular</v>
      </c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</row>
    <row r="13" ht="15.75" customHeight="1">
      <c r="A13" s="128" t="s">
        <v>314</v>
      </c>
      <c r="B13" s="129" t="s">
        <v>315</v>
      </c>
      <c r="C13" s="128" t="str">
        <f>IFERROR(__xludf.DUMMYFUNCTION("IF(COUNTA(filter(B:B,B:B=B13))=1,""Regular"",""Conta Repetida"")"),"Regular")</f>
        <v>Regular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</row>
    <row r="14" ht="15.75" customHeight="1">
      <c r="A14" s="128" t="s">
        <v>316</v>
      </c>
      <c r="B14" s="129" t="s">
        <v>317</v>
      </c>
      <c r="C14" s="128" t="str">
        <f>IFERROR(__xludf.DUMMYFUNCTION("IF(COUNTA(filter(B:B,B:B=B14))=1,""Regular"",""Conta Repetida"")"),"Regular")</f>
        <v>Regular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</row>
    <row r="15" ht="15.75" customHeight="1">
      <c r="A15" s="128" t="s">
        <v>318</v>
      </c>
      <c r="B15" s="129" t="s">
        <v>319</v>
      </c>
      <c r="C15" s="128" t="str">
        <f>IFERROR(__xludf.DUMMYFUNCTION("IF(COUNTA(filter(B:B,B:B=B15))=1,""Regular"",""Conta Repetida"")"),"Regular")</f>
        <v>Regular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</row>
    <row r="16" ht="15.75" customHeight="1">
      <c r="A16" s="128" t="s">
        <v>320</v>
      </c>
      <c r="B16" s="129" t="s">
        <v>321</v>
      </c>
      <c r="C16" s="128" t="str">
        <f>IFERROR(__xludf.DUMMYFUNCTION("IF(COUNTA(filter(B:B,B:B=B16))=1,""Regular"",""Conta Repetida"")"),"Regular")</f>
        <v>Regular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</row>
    <row r="17" ht="15.75" customHeight="1">
      <c r="A17" s="128" t="s">
        <v>322</v>
      </c>
      <c r="B17" s="129" t="s">
        <v>323</v>
      </c>
      <c r="C17" s="128" t="str">
        <f>IFERROR(__xludf.DUMMYFUNCTION("IF(COUNTA(filter(B:B,B:B=B17))=1,""Regular"",""Conta Repetida"")"),"Regular")</f>
        <v>Regular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</row>
    <row r="18" ht="15.75" customHeight="1">
      <c r="A18" s="128" t="s">
        <v>324</v>
      </c>
      <c r="B18" s="129" t="s">
        <v>325</v>
      </c>
      <c r="C18" s="128" t="str">
        <f>IFERROR(__xludf.DUMMYFUNCTION("IF(COUNTA(filter(B:B,B:B=B18))=1,""Regular"",""Conta Repetida"")"),"Regular")</f>
        <v>Regular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</row>
    <row r="19" ht="15.75" customHeight="1">
      <c r="A19" s="128" t="s">
        <v>326</v>
      </c>
      <c r="B19" s="129" t="s">
        <v>327</v>
      </c>
      <c r="C19" s="128" t="str">
        <f>IFERROR(__xludf.DUMMYFUNCTION("IF(COUNTA(filter(B:B,B:B=B19))=1,""Regular"",""Conta Repetida"")"),"Regular")</f>
        <v>Regular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</row>
    <row r="20" ht="15.75" customHeight="1">
      <c r="A20" s="128" t="s">
        <v>328</v>
      </c>
      <c r="B20" s="129" t="s">
        <v>329</v>
      </c>
      <c r="C20" s="128" t="str">
        <f>IFERROR(__xludf.DUMMYFUNCTION("IF(COUNTA(filter(B:B,B:B=B20))=1,""Regular"",""Conta Repetida"")"),"Regular")</f>
        <v>Regular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</row>
    <row r="21" ht="15.75" customHeight="1">
      <c r="A21" s="128" t="s">
        <v>330</v>
      </c>
      <c r="B21" s="129" t="s">
        <v>331</v>
      </c>
      <c r="C21" s="128" t="str">
        <f>IFERROR(__xludf.DUMMYFUNCTION("IF(COUNTA(filter(B:B,B:B=B21))=1,""Regular"",""Conta Repetida"")"),"Regular")</f>
        <v>Regular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</row>
    <row r="22" ht="15.75" customHeight="1">
      <c r="A22" s="128" t="s">
        <v>332</v>
      </c>
      <c r="B22" s="129" t="s">
        <v>333</v>
      </c>
      <c r="C22" s="128" t="str">
        <f>IFERROR(__xludf.DUMMYFUNCTION("IF(COUNTA(filter(B:B,B:B=B22))=1,""Regular"",""Conta Repetida"")"),"Regular")</f>
        <v>Regular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</row>
    <row r="23" ht="15.75" customHeight="1">
      <c r="A23" s="128" t="s">
        <v>334</v>
      </c>
      <c r="B23" s="129" t="s">
        <v>335</v>
      </c>
      <c r="C23" s="128" t="str">
        <f>IFERROR(__xludf.DUMMYFUNCTION("IF(COUNTA(filter(B:B,B:B=B23))=1,""Regular"",""Conta Repetida"")"),"Regular")</f>
        <v>Regular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</row>
    <row r="24" ht="15.75" customHeight="1">
      <c r="A24" s="128" t="s">
        <v>336</v>
      </c>
      <c r="B24" s="129" t="s">
        <v>337</v>
      </c>
      <c r="C24" s="128" t="str">
        <f>IFERROR(__xludf.DUMMYFUNCTION("IF(COUNTA(filter(B:B,B:B=B24))=1,""Regular"",""Conta Repetida"")"),"Regular")</f>
        <v>Regular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</row>
    <row r="25" ht="15.75" customHeight="1">
      <c r="A25" s="128" t="s">
        <v>338</v>
      </c>
      <c r="B25" s="129" t="s">
        <v>339</v>
      </c>
      <c r="C25" s="128" t="str">
        <f>IFERROR(__xludf.DUMMYFUNCTION("IF(COUNTA(filter(B:B,B:B=B25))=1,""Regular"",""Conta Repetida"")"),"Regular")</f>
        <v>Regular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</row>
    <row r="26" ht="15.75" customHeight="1">
      <c r="A26" s="128" t="s">
        <v>340</v>
      </c>
      <c r="B26" s="129" t="s">
        <v>341</v>
      </c>
      <c r="C26" s="128" t="str">
        <f>IFERROR(__xludf.DUMMYFUNCTION("IF(COUNTA(filter(B:B,B:B=B26))=1,""Regular"",""Conta Repetida"")"),"Regular")</f>
        <v>Regular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</row>
    <row r="27" ht="15.75" customHeight="1">
      <c r="A27" s="128" t="s">
        <v>342</v>
      </c>
      <c r="B27" s="129" t="s">
        <v>343</v>
      </c>
      <c r="C27" s="128" t="str">
        <f>IFERROR(__xludf.DUMMYFUNCTION("IF(COUNTA(filter(B:B,B:B=B27))=1,""Regular"",""Conta Repetida"")"),"Regular")</f>
        <v>Regular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</row>
    <row r="28" ht="15.75" customHeight="1">
      <c r="A28" s="128" t="s">
        <v>344</v>
      </c>
      <c r="B28" s="129" t="s">
        <v>345</v>
      </c>
      <c r="C28" s="128" t="str">
        <f>IFERROR(__xludf.DUMMYFUNCTION("IF(COUNTA(filter(B:B,B:B=B28))=1,""Regular"",""Conta Repetida"")"),"Regular")</f>
        <v>Regular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</row>
    <row r="29" ht="15.75" customHeight="1">
      <c r="A29" s="128" t="s">
        <v>346</v>
      </c>
      <c r="B29" s="129" t="s">
        <v>347</v>
      </c>
      <c r="C29" s="128" t="str">
        <f>IFERROR(__xludf.DUMMYFUNCTION("IF(COUNTA(filter(B:B,B:B=B29))=1,""Regular"",""Conta Repetida"")"),"Regular")</f>
        <v>Regular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</row>
    <row r="30" ht="15.75" customHeight="1">
      <c r="A30" s="128" t="s">
        <v>348</v>
      </c>
      <c r="B30" s="129" t="s">
        <v>349</v>
      </c>
      <c r="C30" s="128" t="str">
        <f>IFERROR(__xludf.DUMMYFUNCTION("IF(COUNTA(filter(B:B,B:B=B30))=1,""Regular"",""Conta Repetida"")"),"Regular")</f>
        <v>Regular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</row>
    <row r="31" ht="15.75" customHeight="1">
      <c r="A31" s="128" t="s">
        <v>350</v>
      </c>
      <c r="B31" s="129" t="s">
        <v>351</v>
      </c>
      <c r="C31" s="128" t="str">
        <f>IFERROR(__xludf.DUMMYFUNCTION("IF(COUNTA(filter(B:B,B:B=B31))=1,""Regular"",""Conta Repetida"")"),"Regular")</f>
        <v>Regular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</row>
    <row r="32" ht="15.75" customHeight="1">
      <c r="A32" s="128" t="s">
        <v>352</v>
      </c>
      <c r="B32" s="129" t="s">
        <v>353</v>
      </c>
      <c r="C32" s="128" t="str">
        <f>IFERROR(__xludf.DUMMYFUNCTION("IF(COUNTA(filter(B:B,B:B=B32))=1,""Regular"",""Conta Repetida"")"),"Regular")</f>
        <v>Regular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</row>
    <row r="33" ht="15.75" customHeight="1">
      <c r="A33" s="128" t="s">
        <v>354</v>
      </c>
      <c r="B33" s="129" t="s">
        <v>355</v>
      </c>
      <c r="C33" s="128" t="str">
        <f>IFERROR(__xludf.DUMMYFUNCTION("IF(COUNTA(filter(B:B,B:B=B33))=1,""Regular"",""Conta Repetida"")"),"Regular")</f>
        <v>Regular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</row>
    <row r="34" ht="15.75" customHeight="1">
      <c r="A34" s="128" t="s">
        <v>356</v>
      </c>
      <c r="B34" s="129" t="s">
        <v>357</v>
      </c>
      <c r="C34" s="128" t="str">
        <f>IFERROR(__xludf.DUMMYFUNCTION("IF(COUNTA(filter(B:B,B:B=B34))=1,""Regular"",""Conta Repetida"")"),"Regular")</f>
        <v>Regular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</row>
    <row r="35" ht="15.75" customHeight="1">
      <c r="A35" s="128" t="s">
        <v>41</v>
      </c>
      <c r="B35" s="129" t="s">
        <v>358</v>
      </c>
      <c r="C35" s="128" t="str">
        <f>IFERROR(__xludf.DUMMYFUNCTION("IF(COUNTA(filter(B:B,B:B=B35))=1,""Regular"",""Conta Repetida"")"),"Regular")</f>
        <v>Regular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</row>
    <row r="36" ht="15.75" customHeight="1">
      <c r="A36" s="128" t="s">
        <v>359</v>
      </c>
      <c r="B36" s="129" t="s">
        <v>360</v>
      </c>
      <c r="C36" s="128" t="str">
        <f>IFERROR(__xludf.DUMMYFUNCTION("IF(COUNTA(filter(B:B,B:B=B36))=1,""Regular"",""Conta Repetida"")"),"Regular")</f>
        <v>Regular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</row>
    <row r="37" ht="15.75" customHeight="1">
      <c r="A37" s="128" t="s">
        <v>361</v>
      </c>
      <c r="B37" s="129" t="s">
        <v>362</v>
      </c>
      <c r="C37" s="128" t="str">
        <f>IFERROR(__xludf.DUMMYFUNCTION("IF(COUNTA(filter(B:B,B:B=B37))=1,""Regular"",""Conta Repetida"")"),"Regular")</f>
        <v>Regular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</row>
    <row r="38" ht="15.75" customHeight="1">
      <c r="A38" s="128" t="s">
        <v>363</v>
      </c>
      <c r="B38" s="129" t="s">
        <v>364</v>
      </c>
      <c r="C38" s="128" t="str">
        <f>IFERROR(__xludf.DUMMYFUNCTION("IF(COUNTA(filter(B:B,B:B=B38))=1,""Regular"",""Conta Repetida"")"),"Regular")</f>
        <v>Regular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</row>
    <row r="39" ht="15.75" customHeight="1">
      <c r="A39" s="128" t="s">
        <v>365</v>
      </c>
      <c r="B39" s="129" t="s">
        <v>366</v>
      </c>
      <c r="C39" s="128" t="str">
        <f>IFERROR(__xludf.DUMMYFUNCTION("IF(COUNTA(filter(B:B,B:B=B39))=1,""Regular"",""Conta Repetida"")"),"Regular")</f>
        <v>Regular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</row>
    <row r="40" ht="15.75" customHeight="1">
      <c r="A40" s="128" t="s">
        <v>367</v>
      </c>
      <c r="B40" s="129" t="s">
        <v>368</v>
      </c>
      <c r="C40" s="128" t="str">
        <f>IFERROR(__xludf.DUMMYFUNCTION("IF(COUNTA(filter(B:B,B:B=B40))=1,""Regular"",""Conta Repetida"")"),"Regular")</f>
        <v>Regular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</row>
    <row r="41" ht="15.75" customHeight="1">
      <c r="A41" s="128" t="s">
        <v>369</v>
      </c>
      <c r="B41" s="129" t="s">
        <v>370</v>
      </c>
      <c r="C41" s="128" t="str">
        <f>IFERROR(__xludf.DUMMYFUNCTION("IF(COUNTA(filter(B:B,B:B=B41))=1,""Regular"",""Conta Repetida"")"),"Regular")</f>
        <v>Regular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</row>
    <row r="42" ht="15.75" customHeight="1">
      <c r="A42" s="128" t="s">
        <v>371</v>
      </c>
      <c r="B42" s="129" t="s">
        <v>372</v>
      </c>
      <c r="C42" s="128" t="str">
        <f>IFERROR(__xludf.DUMMYFUNCTION("IF(COUNTA(filter(B:B,B:B=B42))=1,""Regular"",""Conta Repetida"")"),"Regular")</f>
        <v>Regular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</row>
    <row r="43" ht="15.75" customHeight="1">
      <c r="A43" s="128" t="s">
        <v>373</v>
      </c>
      <c r="B43" s="129" t="s">
        <v>374</v>
      </c>
      <c r="C43" s="128" t="str">
        <f>IFERROR(__xludf.DUMMYFUNCTION("IF(COUNTA(filter(B:B,B:B=B43))=1,""Regular"",""Conta Repetida"")"),"Regular")</f>
        <v>Regular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</row>
    <row r="44" ht="15.75" customHeight="1">
      <c r="A44" s="128" t="s">
        <v>375</v>
      </c>
      <c r="B44" s="129" t="s">
        <v>376</v>
      </c>
      <c r="C44" s="128" t="str">
        <f>IFERROR(__xludf.DUMMYFUNCTION("IF(COUNTA(filter(B:B,B:B=B44))=1,""Regular"",""Conta Repetida"")"),"Regular")</f>
        <v>Regular</v>
      </c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</row>
    <row r="45" ht="15.75" customHeight="1">
      <c r="A45" s="128" t="s">
        <v>377</v>
      </c>
      <c r="B45" s="129" t="s">
        <v>378</v>
      </c>
      <c r="C45" s="128" t="str">
        <f>IFERROR(__xludf.DUMMYFUNCTION("IF(COUNTA(filter(B:B,B:B=B45))=1,""Regular"",""Conta Repetida"")"),"Regular")</f>
        <v>Regular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</row>
    <row r="46" ht="15.75" customHeight="1">
      <c r="A46" s="128" t="s">
        <v>289</v>
      </c>
      <c r="B46" s="129" t="s">
        <v>379</v>
      </c>
      <c r="C46" s="128" t="str">
        <f>IFERROR(__xludf.DUMMYFUNCTION("IF(COUNTA(filter(B:B,B:B=B46))=1,""Regular"",""Conta Repetida"")"),"Regular")</f>
        <v>Regular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ht="15.75" customHeight="1">
      <c r="A47" s="128" t="s">
        <v>380</v>
      </c>
      <c r="B47" s="129" t="s">
        <v>381</v>
      </c>
      <c r="C47" s="128" t="str">
        <f>IFERROR(__xludf.DUMMYFUNCTION("IF(COUNTA(filter(B:B,B:B=B47))=1,""Regular"",""Conta Repetida"")"),"Regular")</f>
        <v>Regular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</row>
    <row r="48" ht="15.75" customHeight="1">
      <c r="A48" s="128" t="s">
        <v>382</v>
      </c>
      <c r="B48" s="129" t="s">
        <v>383</v>
      </c>
      <c r="C48" s="128" t="str">
        <f>IFERROR(__xludf.DUMMYFUNCTION("IF(COUNTA(filter(B:B,B:B=B48))=1,""Regular"",""Conta Repetida"")"),"Regular")</f>
        <v>Regular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</row>
    <row r="49" ht="15.75" customHeight="1">
      <c r="A49" s="128" t="s">
        <v>384</v>
      </c>
      <c r="B49" s="129" t="s">
        <v>385</v>
      </c>
      <c r="C49" s="128" t="str">
        <f>IFERROR(__xludf.DUMMYFUNCTION("IF(COUNTA(filter(B:B,B:B=B49))=1,""Regular"",""Conta Repetida"")"),"Regular")</f>
        <v>Regular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</row>
    <row r="50" ht="15.75" customHeight="1">
      <c r="A50" s="128" t="s">
        <v>386</v>
      </c>
      <c r="B50" s="129" t="s">
        <v>387</v>
      </c>
      <c r="C50" s="128" t="str">
        <f>IFERROR(__xludf.DUMMYFUNCTION("IF(COUNTA(filter(B:B,B:B=B50))=1,""Regular"",""Conta Repetida"")"),"Regular")</f>
        <v>Regular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</row>
    <row r="51" ht="15.75" customHeight="1">
      <c r="A51" s="128" t="s">
        <v>388</v>
      </c>
      <c r="B51" s="129" t="s">
        <v>389</v>
      </c>
      <c r="C51" s="128" t="str">
        <f>IFERROR(__xludf.DUMMYFUNCTION("IF(COUNTA(filter(B:B,B:B=B51))=1,""Regular"",""Conta Repetida"")"),"Regular")</f>
        <v>Regular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ht="15.75" customHeight="1">
      <c r="A52" s="128" t="s">
        <v>390</v>
      </c>
      <c r="B52" s="129" t="s">
        <v>391</v>
      </c>
      <c r="C52" s="128" t="str">
        <f>IFERROR(__xludf.DUMMYFUNCTION("IF(COUNTA(filter(B:B,B:B=B52))=1,""Regular"",""Conta Repetida"")"),"Regular")</f>
        <v>Regular</v>
      </c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</row>
    <row r="53" ht="15.75" customHeight="1">
      <c r="A53" s="128" t="s">
        <v>392</v>
      </c>
      <c r="B53" s="129" t="s">
        <v>393</v>
      </c>
      <c r="C53" s="128" t="str">
        <f>IFERROR(__xludf.DUMMYFUNCTION("IF(COUNTA(filter(B:B,B:B=B53))=1,""Regular"",""Conta Repetida"")"),"Regular")</f>
        <v>Regular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</row>
    <row r="54" ht="15.75" customHeight="1">
      <c r="A54" s="128" t="s">
        <v>394</v>
      </c>
      <c r="B54" s="129" t="s">
        <v>395</v>
      </c>
      <c r="C54" s="128" t="str">
        <f>IFERROR(__xludf.DUMMYFUNCTION("IF(COUNTA(filter(B:B,B:B=B54))=1,""Regular"",""Conta Repetida"")"),"Regular")</f>
        <v>Regular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</row>
    <row r="55" ht="15.75" customHeight="1">
      <c r="A55" s="128" t="s">
        <v>396</v>
      </c>
      <c r="B55" s="129" t="s">
        <v>397</v>
      </c>
      <c r="C55" s="128" t="str">
        <f>IFERROR(__xludf.DUMMYFUNCTION("IF(COUNTA(filter(B:B,B:B=B55))=1,""Regular"",""Conta Repetida"")"),"Regular")</f>
        <v>Regular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</row>
    <row r="56" ht="15.75" customHeight="1">
      <c r="A56" s="128" t="s">
        <v>398</v>
      </c>
      <c r="B56" s="129" t="s">
        <v>399</v>
      </c>
      <c r="C56" s="128" t="str">
        <f>IFERROR(__xludf.DUMMYFUNCTION("IF(COUNTA(filter(B:B,B:B=B56))=1,""Regular"",""Conta Repetida"")"),"Regular")</f>
        <v>Regular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</row>
    <row r="57" ht="15.75" customHeight="1">
      <c r="A57" s="128" t="s">
        <v>400</v>
      </c>
      <c r="B57" s="129" t="s">
        <v>401</v>
      </c>
      <c r="C57" s="128" t="str">
        <f>IFERROR(__xludf.DUMMYFUNCTION("IF(COUNTA(filter(B:B,B:B=B57))=1,""Regular"",""Conta Repetida"")"),"Regular")</f>
        <v>Regular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</row>
    <row r="58" ht="15.75" customHeight="1">
      <c r="A58" s="128" t="s">
        <v>402</v>
      </c>
      <c r="B58" s="129" t="s">
        <v>403</v>
      </c>
      <c r="C58" s="128" t="str">
        <f>IFERROR(__xludf.DUMMYFUNCTION("IF(COUNTA(filter(B:B,B:B=B58))=1,""Regular"",""Conta Repetida"")"),"Regular")</f>
        <v>Regular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</row>
    <row r="59" ht="15.75" customHeight="1">
      <c r="A59" s="128" t="s">
        <v>404</v>
      </c>
      <c r="B59" s="129" t="s">
        <v>405</v>
      </c>
      <c r="C59" s="128" t="str">
        <f>IFERROR(__xludf.DUMMYFUNCTION("IF(COUNTA(filter(B:B,B:B=B59))=1,""Regular"",""Conta Repetida"")"),"Regular")</f>
        <v>Regular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</row>
    <row r="60" ht="15.75" customHeight="1">
      <c r="A60" s="128" t="s">
        <v>406</v>
      </c>
      <c r="B60" s="129" t="s">
        <v>407</v>
      </c>
      <c r="C60" s="128" t="str">
        <f>IFERROR(__xludf.DUMMYFUNCTION("IF(COUNTA(filter(B:B,B:B=B60))=1,""Regular"",""Conta Repetida"")"),"Regular")</f>
        <v>Regular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</row>
    <row r="61" ht="15.75" customHeight="1">
      <c r="A61" s="128" t="s">
        <v>408</v>
      </c>
      <c r="B61" s="129" t="s">
        <v>409</v>
      </c>
      <c r="C61" s="128" t="str">
        <f>IFERROR(__xludf.DUMMYFUNCTION("IF(COUNTA(filter(B:B,B:B=B61))=1,""Regular"",""Conta Repetida"")"),"Regular")</f>
        <v>Regular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</row>
    <row r="62" ht="15.75" customHeight="1">
      <c r="A62" s="128" t="s">
        <v>410</v>
      </c>
      <c r="B62" s="129" t="s">
        <v>411</v>
      </c>
      <c r="C62" s="128" t="str">
        <f>IFERROR(__xludf.DUMMYFUNCTION("IF(COUNTA(filter(B:B,B:B=B62))=1,""Regular"",""Conta Repetida"")"),"Regular")</f>
        <v>Regular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ht="15.75" customHeight="1">
      <c r="A63" s="128" t="s">
        <v>412</v>
      </c>
      <c r="B63" s="129" t="s">
        <v>413</v>
      </c>
      <c r="C63" s="128" t="str">
        <f>IFERROR(__xludf.DUMMYFUNCTION("IF(COUNTA(filter(B:B,B:B=B63))=1,""Regular"",""Conta Repetida"")"),"Regular")</f>
        <v>Regular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</row>
    <row r="64" ht="15.75" customHeight="1">
      <c r="A64" s="128" t="s">
        <v>414</v>
      </c>
      <c r="B64" s="129" t="s">
        <v>415</v>
      </c>
      <c r="C64" s="128" t="str">
        <f>IFERROR(__xludf.DUMMYFUNCTION("IF(COUNTA(filter(B:B,B:B=B64))=1,""Regular"",""Conta Repetida"")"),"Regular")</f>
        <v>Regular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</row>
    <row r="65" ht="15.75" customHeight="1">
      <c r="A65" s="128" t="s">
        <v>416</v>
      </c>
      <c r="B65" s="129" t="s">
        <v>417</v>
      </c>
      <c r="C65" s="128" t="str">
        <f>IFERROR(__xludf.DUMMYFUNCTION("IF(COUNTA(filter(B:B,B:B=B65))=1,""Regular"",""Conta Repetida"")"),"Regular")</f>
        <v>Regular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ht="15.75" customHeight="1">
      <c r="A66" s="128" t="s">
        <v>418</v>
      </c>
      <c r="B66" s="129" t="s">
        <v>419</v>
      </c>
      <c r="C66" s="128" t="str">
        <f>IFERROR(__xludf.DUMMYFUNCTION("IF(COUNTA(filter(B:B,B:B=B66))=1,""Regular"",""Conta Repetida"")"),"Regular")</f>
        <v>Regular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</row>
    <row r="67" ht="15.75" customHeight="1">
      <c r="A67" s="128" t="s">
        <v>420</v>
      </c>
      <c r="B67" s="129" t="s">
        <v>421</v>
      </c>
      <c r="C67" s="128" t="str">
        <f>IFERROR(__xludf.DUMMYFUNCTION("IF(COUNTA(filter(B:B,B:B=B67))=1,""Regular"",""Conta Repetida"")"),"Regular")</f>
        <v>Regular</v>
      </c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</row>
    <row r="68" ht="15.75" customHeight="1">
      <c r="A68" s="128" t="s">
        <v>422</v>
      </c>
      <c r="B68" s="129" t="s">
        <v>423</v>
      </c>
      <c r="C68" s="128" t="str">
        <f>IFERROR(__xludf.DUMMYFUNCTION("IF(COUNTA(filter(B:B,B:B=B68))=1,""Regular"",""Conta Repetida"")"),"Regular")</f>
        <v>Regular</v>
      </c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</row>
    <row r="69" ht="15.75" customHeight="1">
      <c r="A69" s="128" t="s">
        <v>424</v>
      </c>
      <c r="B69" s="129" t="s">
        <v>425</v>
      </c>
      <c r="C69" s="128" t="str">
        <f>IFERROR(__xludf.DUMMYFUNCTION("IF(COUNTA(filter(B:B,B:B=B69))=1,""Regular"",""Conta Repetida"")"),"Regular")</f>
        <v>Regular</v>
      </c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</row>
    <row r="70" ht="15.75" customHeight="1">
      <c r="A70" s="128" t="s">
        <v>426</v>
      </c>
      <c r="B70" s="129" t="s">
        <v>427</v>
      </c>
      <c r="C70" s="128" t="str">
        <f>IFERROR(__xludf.DUMMYFUNCTION("IF(COUNTA(filter(B:B,B:B=B70))=1,""Regular"",""Conta Repetida"")"),"Regular")</f>
        <v>Regular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</row>
    <row r="71" ht="15.75" customHeight="1">
      <c r="A71" s="128" t="s">
        <v>428</v>
      </c>
      <c r="B71" s="129" t="s">
        <v>429</v>
      </c>
      <c r="C71" s="128" t="str">
        <f>IFERROR(__xludf.DUMMYFUNCTION("IF(COUNTA(filter(B:B,B:B=B71))=1,""Regular"",""Conta Repetida"")"),"Regular")</f>
        <v>Regular</v>
      </c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ht="15.75" customHeight="1">
      <c r="A72" s="128" t="s">
        <v>430</v>
      </c>
      <c r="B72" s="129" t="s">
        <v>431</v>
      </c>
      <c r="C72" s="128" t="str">
        <f>IFERROR(__xludf.DUMMYFUNCTION("IF(COUNTA(filter(B:B,B:B=B72))=1,""Regular"",""Conta Repetida"")"),"Regular")</f>
        <v>Regular</v>
      </c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</row>
    <row r="73" ht="15.75" customHeight="1">
      <c r="A73" s="128" t="s">
        <v>432</v>
      </c>
      <c r="B73" s="129" t="s">
        <v>433</v>
      </c>
      <c r="C73" s="128" t="str">
        <f>IFERROR(__xludf.DUMMYFUNCTION("IF(COUNTA(filter(B:B,B:B=B73))=1,""Regular"",""Conta Repetida"")"),"Regular")</f>
        <v>Regular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</row>
    <row r="74" ht="15.75" customHeight="1">
      <c r="A74" s="128" t="s">
        <v>434</v>
      </c>
      <c r="B74" s="129" t="s">
        <v>435</v>
      </c>
      <c r="C74" s="128" t="str">
        <f>IFERROR(__xludf.DUMMYFUNCTION("IF(COUNTA(filter(B:B,B:B=B74))=1,""Regular"",""Conta Repetida"")"),"Regular")</f>
        <v>Regular</v>
      </c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</row>
    <row r="75" ht="15.75" customHeight="1">
      <c r="A75" s="128" t="s">
        <v>436</v>
      </c>
      <c r="B75" s="129" t="s">
        <v>437</v>
      </c>
      <c r="C75" s="128" t="str">
        <f>IFERROR(__xludf.DUMMYFUNCTION("IF(COUNTA(filter(B:B,B:B=B75))=1,""Regular"",""Conta Repetida"")"),"Regular")</f>
        <v>Regular</v>
      </c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</row>
    <row r="76" ht="15.75" customHeight="1">
      <c r="A76" s="128" t="s">
        <v>438</v>
      </c>
      <c r="B76" s="129" t="s">
        <v>439</v>
      </c>
      <c r="C76" s="128" t="str">
        <f>IFERROR(__xludf.DUMMYFUNCTION("IF(COUNTA(filter(B:B,B:B=B76))=1,""Regular"",""Conta Repetida"")"),"Regular")</f>
        <v>Regular</v>
      </c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</row>
    <row r="77" ht="15.75" customHeight="1">
      <c r="A77" s="128" t="s">
        <v>440</v>
      </c>
      <c r="B77" s="129">
        <v>15678.0</v>
      </c>
      <c r="C77" s="128" t="str">
        <f>IFERROR(__xludf.DUMMYFUNCTION("IF(COUNTA(filter(B:B,B:B=B77))=1,""Regular"",""Conta Repetida"")"),"Regular")</f>
        <v>Regular</v>
      </c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</row>
    <row r="78" ht="15.75" customHeight="1">
      <c r="A78" s="128" t="s">
        <v>441</v>
      </c>
      <c r="B78" s="129">
        <v>26542.0</v>
      </c>
      <c r="C78" s="128" t="str">
        <f>IFERROR(__xludf.DUMMYFUNCTION("IF(COUNTA(filter(B:B,B:B=B78))=1,""Regular"",""Conta Repetida"")"),"Regular")</f>
        <v>Regular</v>
      </c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ht="15.75" customHeight="1">
      <c r="A79" s="132" t="s">
        <v>442</v>
      </c>
      <c r="B79" s="129">
        <v>12345.0</v>
      </c>
      <c r="C79" s="128" t="str">
        <f>IFERROR(__xludf.DUMMYFUNCTION("IF(COUNTA(filter(B:B,B:B=B79))=1,""Regular"",""Conta Repetida"")"),"Regular")</f>
        <v>Regular</v>
      </c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</row>
    <row r="80" ht="15.75" customHeight="1">
      <c r="A80" s="132" t="s">
        <v>443</v>
      </c>
      <c r="B80" s="129">
        <v>12344.0</v>
      </c>
      <c r="C80" s="128" t="str">
        <f>IFERROR(__xludf.DUMMYFUNCTION("IF(COUNTA(filter(B:B,B:B=B80))=1,""Regular"",""Conta Repetida"")"),"Regular")</f>
        <v>Regular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</row>
    <row r="81" ht="15.75" customHeight="1">
      <c r="A81" s="128" t="s">
        <v>444</v>
      </c>
      <c r="B81" s="129">
        <v>12343.0</v>
      </c>
      <c r="C81" s="128" t="str">
        <f>IFERROR(__xludf.DUMMYFUNCTION("IF(COUNTA(filter(B:B,B:B=B81))=1,""Regular"",""Conta Repetida"")"),"Regular")</f>
        <v>Regular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</row>
    <row r="82" ht="15.75" customHeight="1">
      <c r="A82" s="128" t="s">
        <v>445</v>
      </c>
      <c r="B82" s="129">
        <v>12342.0</v>
      </c>
      <c r="C82" s="128" t="str">
        <f>IFERROR(__xludf.DUMMYFUNCTION("IF(COUNTA(filter(B:B,B:B=B82))=1,""Regular"",""Conta Repetida"")"),"Regular")</f>
        <v>Regular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</row>
    <row r="83" ht="15.75" customHeight="1">
      <c r="A83" s="102" t="s">
        <v>446</v>
      </c>
      <c r="B83" s="129">
        <v>12341.0</v>
      </c>
      <c r="C83" s="128" t="str">
        <f>IFERROR(__xludf.DUMMYFUNCTION("IF(COUNTA(filter(B:B,B:B=B83))=1,""Regular"",""Conta Repetida"")"),"Regular")</f>
        <v>Regular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</row>
    <row r="84" ht="15.75" customHeight="1">
      <c r="A84" s="102" t="s">
        <v>447</v>
      </c>
      <c r="B84" s="129">
        <v>12340.0</v>
      </c>
      <c r="C84" s="128" t="str">
        <f>IFERROR(__xludf.DUMMYFUNCTION("IF(COUNTA(filter(B:B,B:B=B84))=1,""Regular"",""Conta Repetida"")"),"Regular")</f>
        <v>Regular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</row>
    <row r="85" ht="15.75" customHeight="1">
      <c r="A85" s="102" t="s">
        <v>448</v>
      </c>
      <c r="B85" s="129">
        <v>12339.0</v>
      </c>
      <c r="C85" s="128" t="str">
        <f>IFERROR(__xludf.DUMMYFUNCTION("IF(COUNTA(filter(B:B,B:B=B85))=1,""Regular"",""Conta Repetida"")"),"Regular")</f>
        <v>Regular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 ht="15.75" customHeight="1">
      <c r="A86" s="133" t="s">
        <v>449</v>
      </c>
      <c r="B86" s="129">
        <v>12338.0</v>
      </c>
      <c r="C86" s="128" t="str">
        <f>IFERROR(__xludf.DUMMYFUNCTION("IF(COUNTA(filter(B:B,B:B=B86))=1,""Regular"",""Conta Repetida"")"),"Regular")</f>
        <v>Regular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 ht="15.75" customHeight="1">
      <c r="A87" s="102" t="s">
        <v>450</v>
      </c>
      <c r="B87" s="129">
        <v>12337.0</v>
      </c>
      <c r="C87" s="128" t="str">
        <f>IFERROR(__xludf.DUMMYFUNCTION("IF(COUNTA(filter(B:B,B:B=B87))=1,""Regular"",""Conta Repetida"")"),"Regular")</f>
        <v>Regular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</row>
    <row r="88" ht="15.75" customHeight="1">
      <c r="A88" s="102" t="s">
        <v>451</v>
      </c>
      <c r="B88" s="129">
        <v>12336.0</v>
      </c>
      <c r="C88" s="128" t="str">
        <f>IFERROR(__xludf.DUMMYFUNCTION("IF(COUNTA(filter(B:B,B:B=B88))=1,""Regular"",""Conta Repetida"")"),"Regular")</f>
        <v>Regular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</row>
    <row r="89" ht="15.75" customHeight="1">
      <c r="A89" s="102" t="s">
        <v>452</v>
      </c>
      <c r="B89" s="129">
        <v>12335.0</v>
      </c>
      <c r="C89" s="128" t="str">
        <f>IFERROR(__xludf.DUMMYFUNCTION("IF(COUNTA(filter(B:B,B:B=B89))=1,""Regular"",""Conta Repetida"")"),"Regular")</f>
        <v>Regular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</row>
    <row r="90" ht="15.75" customHeight="1">
      <c r="A90" s="102" t="s">
        <v>453</v>
      </c>
      <c r="B90" s="129">
        <v>12334.0</v>
      </c>
      <c r="C90" s="128" t="str">
        <f>IFERROR(__xludf.DUMMYFUNCTION("IF(COUNTA(filter(B:B,B:B=B90))=1,""Regular"",""Conta Repetida"")"),"Regular")</f>
        <v>Regular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</row>
    <row r="91" ht="15.75" customHeight="1">
      <c r="A91" s="132" t="s">
        <v>305</v>
      </c>
      <c r="B91" s="129">
        <v>12333.0</v>
      </c>
      <c r="C91" s="128" t="str">
        <f>IFERROR(__xludf.DUMMYFUNCTION("IF(COUNTA(filter(B:B,B:B=B91))=1,""Regular"",""Conta Repetida"")"),"Regular")</f>
        <v>Regular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</row>
    <row r="92" ht="15.75" customHeight="1">
      <c r="A92" s="132" t="s">
        <v>454</v>
      </c>
      <c r="B92" s="129">
        <v>12332.0</v>
      </c>
      <c r="C92" s="128" t="str">
        <f>IFERROR(__xludf.DUMMYFUNCTION("IF(COUNTA(filter(B:B,B:B=B92))=1,""Regular"",""Conta Repetida"")"),"Regular")</f>
        <v>Regular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</row>
    <row r="93" ht="15.75" customHeight="1">
      <c r="A93" s="132" t="s">
        <v>455</v>
      </c>
      <c r="B93" s="129">
        <v>12331.0</v>
      </c>
      <c r="C93" s="128" t="str">
        <f>IFERROR(__xludf.DUMMYFUNCTION("IF(COUNTA(filter(B:B,B:B=B93))=1,""Regular"",""Conta Repetida"")"),"Regular")</f>
        <v>Regular</v>
      </c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</row>
    <row r="94" ht="15.75" customHeight="1">
      <c r="A94" s="132" t="s">
        <v>456</v>
      </c>
      <c r="B94" s="129">
        <v>12330.0</v>
      </c>
      <c r="C94" s="128" t="str">
        <f>IFERROR(__xludf.DUMMYFUNCTION("IF(COUNTA(filter(B:B,B:B=B94))=1,""Regular"",""Conta Repetida"")"),"Regular")</f>
        <v>Regular</v>
      </c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</row>
    <row r="95" ht="15.75" customHeight="1">
      <c r="A95" s="132" t="s">
        <v>457</v>
      </c>
      <c r="B95" s="129">
        <v>12347.0</v>
      </c>
      <c r="C95" s="128" t="str">
        <f>IFERROR(__xludf.DUMMYFUNCTION("IF(COUNTA(filter(B:B,B:B=B95))=1,""Regular"",""Conta Repetida"")"),"Regular")</f>
        <v>Regular</v>
      </c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</row>
    <row r="96" ht="15.75" customHeight="1">
      <c r="A96" s="132" t="s">
        <v>458</v>
      </c>
      <c r="B96" s="129">
        <v>12348.0</v>
      </c>
      <c r="C96" s="128" t="str">
        <f>IFERROR(__xludf.DUMMYFUNCTION("IF(COUNTA(filter(B:B,B:B=B96))=1,""Regular"",""Conta Repetida"")"),"Regular")</f>
        <v>Regular</v>
      </c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</row>
    <row r="97" ht="15.75" customHeight="1">
      <c r="A97" s="132" t="s">
        <v>459</v>
      </c>
      <c r="B97" s="129">
        <v>12349.0</v>
      </c>
      <c r="C97" s="128" t="str">
        <f>IFERROR(__xludf.DUMMYFUNCTION("IF(COUNTA(filter(B:B,B:B=B97))=1,""Regular"",""Conta Repetida"")"),"Regular")</f>
        <v>Regular</v>
      </c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</row>
    <row r="98" ht="15.75" customHeight="1">
      <c r="A98" s="132" t="s">
        <v>460</v>
      </c>
      <c r="B98" s="129">
        <v>12350.0</v>
      </c>
      <c r="C98" s="128" t="str">
        <f>IFERROR(__xludf.DUMMYFUNCTION("IF(COUNTA(filter(B:B,B:B=B98))=1,""Regular"",""Conta Repetida"")"),"Regular")</f>
        <v>Regular</v>
      </c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</row>
    <row r="99" ht="15.75" customHeight="1">
      <c r="A99" s="132" t="s">
        <v>461</v>
      </c>
      <c r="B99" s="129">
        <v>12351.0</v>
      </c>
      <c r="C99" s="128" t="str">
        <f>IFERROR(__xludf.DUMMYFUNCTION("IF(COUNTA(filter(B:B,B:B=B99))=1,""Regular"",""Conta Repetida"")"),"Regular")</f>
        <v>Regular</v>
      </c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</row>
    <row r="100" ht="15.75" customHeight="1">
      <c r="A100" s="132" t="s">
        <v>462</v>
      </c>
      <c r="B100" s="129">
        <v>12352.0</v>
      </c>
      <c r="C100" s="128" t="str">
        <f>IFERROR(__xludf.DUMMYFUNCTION("IF(COUNTA(filter(B:B,B:B=B100))=1,""Regular"",""Conta Repetida"")"),"Regular")</f>
        <v>Regular</v>
      </c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</row>
    <row r="101" ht="15.75" customHeight="1">
      <c r="A101" s="132" t="s">
        <v>463</v>
      </c>
      <c r="B101" s="129">
        <v>12353.0</v>
      </c>
      <c r="C101" s="128" t="str">
        <f>IFERROR(__xludf.DUMMYFUNCTION("IF(COUNTA(filter(B:B,B:B=B101))=1,""Regular"",""Conta Repetida"")"),"Regular")</f>
        <v>Regular</v>
      </c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</row>
    <row r="102" ht="15.75" customHeight="1">
      <c r="A102" s="129" t="s">
        <v>464</v>
      </c>
      <c r="B102" s="129">
        <v>12354.0</v>
      </c>
      <c r="C102" s="128" t="str">
        <f>IFERROR(__xludf.DUMMYFUNCTION("IF(COUNTA(filter(B:B,B:B=B102))=1,""Regular"",""Conta Repetida"")"),"Regular")</f>
        <v>Regular</v>
      </c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</row>
    <row r="103" ht="15.75" customHeight="1">
      <c r="A103" s="132" t="s">
        <v>465</v>
      </c>
      <c r="B103" s="129">
        <v>12355.0</v>
      </c>
      <c r="C103" s="128" t="str">
        <f>IFERROR(__xludf.DUMMYFUNCTION("IF(COUNTA(filter(B:B,B:B=B103))=1,""Regular"",""Conta Repetida"")"),"Regular")</f>
        <v>Regular</v>
      </c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</row>
    <row r="104" ht="15.75" customHeight="1">
      <c r="A104" s="134" t="s">
        <v>466</v>
      </c>
      <c r="B104" s="135">
        <v>12356.0</v>
      </c>
      <c r="C104" s="130" t="s">
        <v>467</v>
      </c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</row>
    <row r="105" ht="15.75" customHeight="1">
      <c r="A105" s="136" t="s">
        <v>468</v>
      </c>
      <c r="B105" s="135">
        <v>12357.0</v>
      </c>
      <c r="C105" s="130" t="s">
        <v>467</v>
      </c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</row>
    <row r="106" ht="15.75" customHeight="1">
      <c r="A106" s="136" t="s">
        <v>469</v>
      </c>
      <c r="B106" s="135">
        <v>12358.0</v>
      </c>
      <c r="C106" s="130" t="s">
        <v>467</v>
      </c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</row>
    <row r="107" ht="15.75" customHeight="1">
      <c r="A107" s="134" t="s">
        <v>470</v>
      </c>
      <c r="B107" s="135">
        <v>12359.0</v>
      </c>
      <c r="C107" s="130" t="s">
        <v>467</v>
      </c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</row>
    <row r="108" ht="15.75" customHeight="1">
      <c r="A108" s="134" t="s">
        <v>471</v>
      </c>
      <c r="B108" s="135">
        <v>12360.0</v>
      </c>
      <c r="C108" s="130" t="s">
        <v>467</v>
      </c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</row>
    <row r="109" ht="15.75" customHeight="1">
      <c r="A109" s="136" t="s">
        <v>472</v>
      </c>
      <c r="B109" s="135">
        <v>12361.0</v>
      </c>
      <c r="C109" s="130" t="s">
        <v>467</v>
      </c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</row>
    <row r="110" ht="15.75" customHeight="1">
      <c r="A110" s="137" t="s">
        <v>473</v>
      </c>
      <c r="B110" s="135">
        <v>12362.0</v>
      </c>
      <c r="C110" s="130" t="s">
        <v>467</v>
      </c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</row>
    <row r="111" ht="15.75" customHeight="1">
      <c r="A111" s="138" t="s">
        <v>474</v>
      </c>
      <c r="B111" s="135">
        <v>12363.0</v>
      </c>
      <c r="C111" s="130" t="s">
        <v>467</v>
      </c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</row>
    <row r="112" ht="15.75" customHeight="1">
      <c r="A112" s="130"/>
      <c r="B112" s="135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</row>
    <row r="113" ht="15.75" customHeight="1">
      <c r="A113" s="130"/>
      <c r="B113" s="135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</row>
    <row r="114" ht="15.75" customHeight="1">
      <c r="A114" s="130"/>
      <c r="B114" s="135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</row>
    <row r="115" ht="15.75" customHeight="1">
      <c r="A115" s="130"/>
      <c r="B115" s="135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</row>
    <row r="116" ht="15.75" customHeight="1">
      <c r="A116" s="130"/>
      <c r="B116" s="135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</row>
    <row r="117" ht="15.75" customHeight="1">
      <c r="A117" s="130"/>
      <c r="B117" s="135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</row>
    <row r="118" ht="15.75" customHeight="1">
      <c r="A118" s="130"/>
      <c r="B118" s="135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</row>
    <row r="119" ht="15.75" customHeight="1">
      <c r="A119" s="130"/>
      <c r="B119" s="135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</row>
    <row r="120" ht="15.75" customHeight="1">
      <c r="A120" s="130"/>
      <c r="B120" s="135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</row>
    <row r="121" ht="15.75" customHeight="1">
      <c r="A121" s="130"/>
      <c r="B121" s="135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</row>
    <row r="122" ht="15.75" customHeight="1">
      <c r="A122" s="130"/>
      <c r="B122" s="135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</row>
    <row r="123" ht="15.75" customHeight="1">
      <c r="A123" s="130"/>
      <c r="B123" s="135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</row>
    <row r="124" ht="15.75" customHeight="1">
      <c r="A124" s="130"/>
      <c r="B124" s="135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</row>
    <row r="125" ht="15.75" customHeight="1">
      <c r="A125" s="130"/>
      <c r="B125" s="135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</row>
    <row r="126" ht="15.75" customHeight="1">
      <c r="A126" s="130"/>
      <c r="B126" s="135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</row>
    <row r="127" ht="15.75" customHeight="1">
      <c r="A127" s="130"/>
      <c r="B127" s="135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</row>
    <row r="128" ht="15.75" customHeight="1">
      <c r="A128" s="130"/>
      <c r="B128" s="135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</row>
    <row r="129" ht="15.75" customHeight="1">
      <c r="A129" s="130"/>
      <c r="B129" s="135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</row>
    <row r="130" ht="15.75" customHeight="1">
      <c r="A130" s="130"/>
      <c r="B130" s="135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</row>
    <row r="131" ht="15.75" customHeight="1">
      <c r="A131" s="130"/>
      <c r="B131" s="135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</row>
    <row r="132" ht="15.75" customHeight="1">
      <c r="A132" s="130"/>
      <c r="B132" s="135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</row>
    <row r="133" ht="15.75" customHeight="1">
      <c r="A133" s="130"/>
      <c r="B133" s="135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</row>
    <row r="134" ht="15.75" customHeight="1">
      <c r="A134" s="130"/>
      <c r="B134" s="135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</row>
    <row r="135" ht="15.75" customHeight="1">
      <c r="A135" s="130"/>
      <c r="B135" s="135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</row>
    <row r="136" ht="15.75" customHeight="1">
      <c r="A136" s="130"/>
      <c r="B136" s="135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</row>
    <row r="137" ht="15.75" customHeight="1">
      <c r="A137" s="130"/>
      <c r="B137" s="135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</row>
    <row r="138" ht="15.75" customHeight="1">
      <c r="A138" s="130"/>
      <c r="B138" s="135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</row>
    <row r="139" ht="15.75" customHeight="1">
      <c r="A139" s="130"/>
      <c r="B139" s="135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</row>
    <row r="140" ht="15.75" customHeight="1">
      <c r="A140" s="130"/>
      <c r="B140" s="135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</row>
    <row r="141" ht="15.75" customHeight="1">
      <c r="A141" s="130"/>
      <c r="B141" s="135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</row>
    <row r="142" ht="15.75" customHeight="1">
      <c r="A142" s="130"/>
      <c r="B142" s="135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</row>
    <row r="143" ht="15.75" customHeight="1">
      <c r="A143" s="130"/>
      <c r="B143" s="135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</row>
    <row r="144" ht="15.75" customHeight="1">
      <c r="A144" s="130"/>
      <c r="B144" s="135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</row>
    <row r="145" ht="15.75" customHeight="1">
      <c r="A145" s="130"/>
      <c r="B145" s="135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</row>
    <row r="146" ht="15.75" customHeight="1">
      <c r="A146" s="130"/>
      <c r="B146" s="135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</row>
    <row r="147" ht="15.75" customHeight="1">
      <c r="A147" s="130"/>
      <c r="B147" s="135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</row>
    <row r="148" ht="15.75" customHeight="1">
      <c r="A148" s="130"/>
      <c r="B148" s="135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</row>
    <row r="149" ht="15.75" customHeight="1">
      <c r="A149" s="130"/>
      <c r="B149" s="135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</row>
    <row r="150" ht="15.75" customHeight="1">
      <c r="A150" s="130"/>
      <c r="B150" s="135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</row>
    <row r="151" ht="15.75" customHeight="1">
      <c r="A151" s="130"/>
      <c r="B151" s="135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</row>
    <row r="152" ht="15.75" customHeight="1">
      <c r="A152" s="130"/>
      <c r="B152" s="135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</row>
    <row r="153" ht="15.75" customHeight="1">
      <c r="A153" s="130"/>
      <c r="B153" s="135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</row>
    <row r="154" ht="15.75" customHeight="1">
      <c r="A154" s="130"/>
      <c r="B154" s="135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</row>
    <row r="155" ht="15.75" customHeight="1">
      <c r="A155" s="130"/>
      <c r="B155" s="135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</row>
    <row r="156" ht="15.75" customHeight="1">
      <c r="A156" s="130"/>
      <c r="B156" s="135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</row>
    <row r="157" ht="15.75" customHeight="1">
      <c r="A157" s="130"/>
      <c r="B157" s="135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</row>
    <row r="158" ht="15.75" customHeight="1">
      <c r="A158" s="130"/>
      <c r="B158" s="135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</row>
    <row r="159" ht="15.75" customHeight="1">
      <c r="A159" s="130"/>
      <c r="B159" s="135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</row>
    <row r="160" ht="15.75" customHeight="1">
      <c r="A160" s="130"/>
      <c r="B160" s="135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</row>
    <row r="161" ht="15.75" customHeight="1">
      <c r="A161" s="130"/>
      <c r="B161" s="135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</row>
    <row r="162" ht="15.75" customHeight="1">
      <c r="A162" s="130"/>
      <c r="B162" s="135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</row>
    <row r="163" ht="15.75" customHeight="1">
      <c r="A163" s="130"/>
      <c r="B163" s="135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</row>
    <row r="164" ht="15.75" customHeight="1">
      <c r="A164" s="130"/>
      <c r="B164" s="135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</row>
    <row r="165" ht="15.75" customHeight="1">
      <c r="A165" s="130"/>
      <c r="B165" s="135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</row>
    <row r="166" ht="15.75" customHeight="1">
      <c r="A166" s="130"/>
      <c r="B166" s="135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</row>
    <row r="167" ht="15.75" customHeight="1">
      <c r="A167" s="130"/>
      <c r="B167" s="135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</row>
    <row r="168" ht="15.75" customHeight="1">
      <c r="A168" s="130"/>
      <c r="B168" s="135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</row>
    <row r="169" ht="15.75" customHeight="1">
      <c r="A169" s="130"/>
      <c r="B169" s="135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</row>
    <row r="170" ht="15.75" customHeight="1">
      <c r="A170" s="130"/>
      <c r="B170" s="135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</row>
    <row r="171" ht="15.75" customHeight="1">
      <c r="A171" s="130"/>
      <c r="B171" s="135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</row>
    <row r="172" ht="15.75" customHeight="1">
      <c r="A172" s="130"/>
      <c r="B172" s="135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</row>
    <row r="173" ht="15.75" customHeight="1">
      <c r="A173" s="130"/>
      <c r="B173" s="135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</row>
    <row r="174" ht="15.75" customHeight="1">
      <c r="A174" s="130"/>
      <c r="B174" s="135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</row>
    <row r="175" ht="15.75" customHeight="1">
      <c r="A175" s="130"/>
      <c r="B175" s="135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</row>
    <row r="176" ht="15.75" customHeight="1">
      <c r="A176" s="130"/>
      <c r="B176" s="135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</row>
    <row r="177" ht="15.75" customHeight="1">
      <c r="A177" s="130"/>
      <c r="B177" s="135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</row>
    <row r="178" ht="15.75" customHeight="1">
      <c r="A178" s="130"/>
      <c r="B178" s="135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</row>
    <row r="179" ht="15.75" customHeight="1">
      <c r="A179" s="130"/>
      <c r="B179" s="135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</row>
    <row r="180" ht="15.75" customHeight="1">
      <c r="A180" s="130"/>
      <c r="B180" s="135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</row>
    <row r="181" ht="15.75" customHeight="1">
      <c r="A181" s="130"/>
      <c r="B181" s="135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</row>
    <row r="182" ht="15.75" customHeight="1">
      <c r="A182" s="130"/>
      <c r="B182" s="135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</row>
    <row r="183" ht="15.75" customHeight="1">
      <c r="A183" s="130"/>
      <c r="B183" s="135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</row>
    <row r="184" ht="15.75" customHeight="1">
      <c r="A184" s="130"/>
      <c r="B184" s="135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</row>
    <row r="185" ht="15.75" customHeight="1">
      <c r="A185" s="130"/>
      <c r="B185" s="135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</row>
    <row r="186" ht="15.75" customHeight="1">
      <c r="A186" s="130"/>
      <c r="B186" s="135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</row>
    <row r="187" ht="15.75" customHeight="1">
      <c r="A187" s="130"/>
      <c r="B187" s="135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</row>
    <row r="188" ht="15.75" customHeight="1">
      <c r="A188" s="130"/>
      <c r="B188" s="135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</row>
    <row r="189" ht="15.75" customHeight="1">
      <c r="A189" s="130"/>
      <c r="B189" s="135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</row>
    <row r="190" ht="15.75" customHeight="1">
      <c r="A190" s="130"/>
      <c r="B190" s="135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</row>
    <row r="191" ht="15.75" customHeight="1">
      <c r="A191" s="130"/>
      <c r="B191" s="135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</row>
    <row r="192" ht="15.75" customHeight="1">
      <c r="A192" s="130"/>
      <c r="B192" s="135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</row>
    <row r="193" ht="15.75" customHeight="1">
      <c r="A193" s="130"/>
      <c r="B193" s="135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</row>
    <row r="194" ht="15.75" customHeight="1">
      <c r="A194" s="130"/>
      <c r="B194" s="135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</row>
    <row r="195" ht="15.75" customHeight="1">
      <c r="A195" s="130"/>
      <c r="B195" s="135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</row>
    <row r="196" ht="15.75" customHeight="1">
      <c r="A196" s="130"/>
      <c r="B196" s="135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</row>
    <row r="197" ht="15.75" customHeight="1">
      <c r="A197" s="130"/>
      <c r="B197" s="135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</row>
    <row r="198" ht="15.75" customHeight="1">
      <c r="A198" s="130"/>
      <c r="B198" s="135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</row>
    <row r="199" ht="15.75" customHeight="1">
      <c r="A199" s="130"/>
      <c r="B199" s="135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</row>
    <row r="200" ht="15.75" customHeight="1">
      <c r="A200" s="130"/>
      <c r="B200" s="135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39" t="s">
        <v>475</v>
      </c>
      <c r="B1" s="140" t="s">
        <v>2</v>
      </c>
      <c r="C1" s="139" t="s">
        <v>3</v>
      </c>
      <c r="D1" s="139" t="s">
        <v>476</v>
      </c>
      <c r="E1" s="141" t="s">
        <v>477</v>
      </c>
      <c r="F1" s="139" t="s">
        <v>83</v>
      </c>
      <c r="G1" s="139" t="s">
        <v>4</v>
      </c>
      <c r="H1" s="139" t="s">
        <v>5</v>
      </c>
      <c r="I1" s="139" t="s">
        <v>6</v>
      </c>
      <c r="J1" s="142" t="s">
        <v>25</v>
      </c>
      <c r="K1" s="139" t="s">
        <v>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ht="15.75" customHeight="1">
      <c r="A2" s="144">
        <v>43768.0</v>
      </c>
      <c r="B2" s="145" t="s">
        <v>478</v>
      </c>
      <c r="C2" s="134" t="s">
        <v>479</v>
      </c>
      <c r="D2" s="134" t="s">
        <v>480</v>
      </c>
      <c r="E2" s="146">
        <v>0.0</v>
      </c>
      <c r="F2" s="134" t="s">
        <v>481</v>
      </c>
      <c r="G2" s="144" t="s">
        <v>283</v>
      </c>
      <c r="H2" s="144" t="s">
        <v>42</v>
      </c>
      <c r="I2" s="144" t="s">
        <v>332</v>
      </c>
      <c r="J2" s="144">
        <v>43567.0</v>
      </c>
      <c r="K2" s="147" t="s">
        <v>482</v>
      </c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</row>
    <row r="3" ht="15.75" customHeight="1">
      <c r="A3" s="144">
        <v>43782.0</v>
      </c>
      <c r="B3" s="145" t="s">
        <v>483</v>
      </c>
      <c r="C3" s="134" t="s">
        <v>479</v>
      </c>
      <c r="D3" s="134" t="s">
        <v>480</v>
      </c>
      <c r="E3" s="146">
        <v>0.0</v>
      </c>
      <c r="F3" s="134" t="s">
        <v>484</v>
      </c>
      <c r="G3" s="144" t="s">
        <v>283</v>
      </c>
      <c r="H3" s="144" t="s">
        <v>42</v>
      </c>
      <c r="I3" s="144" t="s">
        <v>422</v>
      </c>
      <c r="J3" s="144">
        <v>43567.0</v>
      </c>
      <c r="K3" s="147" t="s">
        <v>485</v>
      </c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</row>
    <row r="4" ht="15.75" customHeight="1">
      <c r="A4" s="144">
        <v>43862.0</v>
      </c>
      <c r="B4" s="145" t="s">
        <v>486</v>
      </c>
      <c r="C4" s="134" t="s">
        <v>479</v>
      </c>
      <c r="D4" s="134" t="s">
        <v>480</v>
      </c>
      <c r="E4" s="146">
        <v>0.0</v>
      </c>
      <c r="F4" s="134" t="s">
        <v>487</v>
      </c>
      <c r="G4" s="144" t="s">
        <v>288</v>
      </c>
      <c r="H4" s="144" t="s">
        <v>42</v>
      </c>
      <c r="I4" s="144" t="s">
        <v>373</v>
      </c>
      <c r="J4" s="144">
        <v>43461.0</v>
      </c>
      <c r="K4" s="147" t="s">
        <v>485</v>
      </c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</row>
    <row r="5" ht="15.75" customHeight="1">
      <c r="A5" s="148">
        <v>43893.0</v>
      </c>
      <c r="B5" s="149" t="s">
        <v>488</v>
      </c>
      <c r="C5" s="150" t="s">
        <v>479</v>
      </c>
      <c r="D5" s="134" t="s">
        <v>489</v>
      </c>
      <c r="E5" s="146">
        <v>25000.0</v>
      </c>
      <c r="F5" s="134" t="s">
        <v>490</v>
      </c>
      <c r="G5" s="144" t="s">
        <v>283</v>
      </c>
      <c r="H5" s="144" t="s">
        <v>42</v>
      </c>
      <c r="I5" s="144" t="s">
        <v>332</v>
      </c>
      <c r="J5" s="144">
        <v>43675.0</v>
      </c>
      <c r="K5" s="147" t="s">
        <v>485</v>
      </c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</row>
    <row r="6" ht="15.75" customHeight="1">
      <c r="A6" s="148">
        <v>43893.0</v>
      </c>
      <c r="B6" s="149" t="s">
        <v>491</v>
      </c>
      <c r="C6" s="150" t="s">
        <v>479</v>
      </c>
      <c r="D6" s="134" t="s">
        <v>489</v>
      </c>
      <c r="E6" s="146">
        <v>6000.0</v>
      </c>
      <c r="F6" s="134" t="s">
        <v>492</v>
      </c>
      <c r="G6" s="144" t="s">
        <v>283</v>
      </c>
      <c r="H6" s="144" t="s">
        <v>42</v>
      </c>
      <c r="I6" s="144" t="s">
        <v>422</v>
      </c>
      <c r="J6" s="144">
        <v>43620.0</v>
      </c>
      <c r="K6" s="147" t="s">
        <v>493</v>
      </c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ht="15.75" customHeight="1">
      <c r="A7" s="148">
        <v>43894.0</v>
      </c>
      <c r="B7" s="149" t="s">
        <v>494</v>
      </c>
      <c r="C7" s="150" t="s">
        <v>495</v>
      </c>
      <c r="D7" s="134" t="s">
        <v>489</v>
      </c>
      <c r="E7" s="146">
        <v>50000.0</v>
      </c>
      <c r="F7" s="134" t="s">
        <v>234</v>
      </c>
      <c r="G7" s="134" t="s">
        <v>283</v>
      </c>
      <c r="H7" s="134" t="s">
        <v>42</v>
      </c>
      <c r="I7" s="134" t="s">
        <v>283</v>
      </c>
      <c r="J7" s="144">
        <v>43749.0</v>
      </c>
      <c r="K7" s="151" t="s">
        <v>485</v>
      </c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</row>
    <row r="8" ht="15.75" customHeight="1">
      <c r="A8" s="148">
        <v>43894.0</v>
      </c>
      <c r="B8" s="149" t="s">
        <v>488</v>
      </c>
      <c r="C8" s="150" t="s">
        <v>479</v>
      </c>
      <c r="D8" s="134" t="s">
        <v>489</v>
      </c>
      <c r="E8" s="146">
        <v>9500.0</v>
      </c>
      <c r="F8" s="134" t="s">
        <v>490</v>
      </c>
      <c r="G8" s="144" t="s">
        <v>283</v>
      </c>
      <c r="H8" s="144" t="s">
        <v>42</v>
      </c>
      <c r="I8" s="144" t="s">
        <v>332</v>
      </c>
      <c r="J8" s="144">
        <v>43675.0</v>
      </c>
      <c r="K8" s="147" t="s">
        <v>485</v>
      </c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</row>
    <row r="9" ht="15.75" customHeight="1">
      <c r="A9" s="148">
        <v>43894.0</v>
      </c>
      <c r="B9" s="149" t="s">
        <v>496</v>
      </c>
      <c r="C9" s="150" t="s">
        <v>479</v>
      </c>
      <c r="D9" s="134" t="s">
        <v>489</v>
      </c>
      <c r="E9" s="146">
        <v>5000.0</v>
      </c>
      <c r="F9" s="134" t="s">
        <v>497</v>
      </c>
      <c r="G9" s="144" t="s">
        <v>283</v>
      </c>
      <c r="H9" s="144" t="s">
        <v>42</v>
      </c>
      <c r="I9" s="144" t="s">
        <v>332</v>
      </c>
      <c r="J9" s="144">
        <v>43700.0</v>
      </c>
      <c r="K9" s="147" t="s">
        <v>485</v>
      </c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</row>
    <row r="10" ht="15.75" customHeight="1">
      <c r="A10" s="148">
        <v>43894.0</v>
      </c>
      <c r="B10" s="149" t="s">
        <v>498</v>
      </c>
      <c r="C10" s="150" t="s">
        <v>479</v>
      </c>
      <c r="D10" s="134" t="s">
        <v>489</v>
      </c>
      <c r="E10" s="146">
        <v>3700.0</v>
      </c>
      <c r="F10" s="134" t="s">
        <v>499</v>
      </c>
      <c r="G10" s="144" t="s">
        <v>288</v>
      </c>
      <c r="H10" s="144" t="s">
        <v>42</v>
      </c>
      <c r="I10" s="144" t="s">
        <v>373</v>
      </c>
      <c r="J10" s="144">
        <v>43510.0</v>
      </c>
      <c r="K10" s="147" t="s">
        <v>500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</row>
    <row r="11" ht="15.75" customHeight="1">
      <c r="A11" s="148">
        <v>43895.0</v>
      </c>
      <c r="B11" s="149" t="s">
        <v>501</v>
      </c>
      <c r="C11" s="150" t="s">
        <v>479</v>
      </c>
      <c r="D11" s="134" t="s">
        <v>489</v>
      </c>
      <c r="E11" s="146">
        <v>14000.0</v>
      </c>
      <c r="F11" s="134" t="s">
        <v>502</v>
      </c>
      <c r="G11" s="144" t="s">
        <v>283</v>
      </c>
      <c r="H11" s="144" t="s">
        <v>42</v>
      </c>
      <c r="I11" s="144" t="s">
        <v>332</v>
      </c>
      <c r="J11" s="144">
        <v>43703.0</v>
      </c>
      <c r="K11" s="147" t="s">
        <v>485</v>
      </c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</row>
    <row r="12" ht="15.75" customHeight="1">
      <c r="A12" s="148">
        <v>43902.0</v>
      </c>
      <c r="B12" s="149" t="s">
        <v>503</v>
      </c>
      <c r="C12" s="150" t="s">
        <v>479</v>
      </c>
      <c r="D12" s="134" t="s">
        <v>489</v>
      </c>
      <c r="E12" s="146">
        <v>10000.0</v>
      </c>
      <c r="F12" s="134" t="s">
        <v>504</v>
      </c>
      <c r="G12" s="144" t="s">
        <v>283</v>
      </c>
      <c r="H12" s="144" t="s">
        <v>42</v>
      </c>
      <c r="I12" s="144" t="s">
        <v>332</v>
      </c>
      <c r="J12" s="144">
        <v>43567.0</v>
      </c>
      <c r="K12" s="147" t="s">
        <v>493</v>
      </c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</row>
    <row r="13" ht="15.75" customHeight="1">
      <c r="A13" s="148">
        <v>43906.0</v>
      </c>
      <c r="B13" s="149" t="s">
        <v>505</v>
      </c>
      <c r="C13" s="150" t="s">
        <v>479</v>
      </c>
      <c r="D13" s="134" t="s">
        <v>489</v>
      </c>
      <c r="E13" s="146">
        <v>193205.23</v>
      </c>
      <c r="F13" s="134" t="s">
        <v>506</v>
      </c>
      <c r="G13" s="144" t="s">
        <v>283</v>
      </c>
      <c r="H13" s="144" t="s">
        <v>42</v>
      </c>
      <c r="I13" s="144" t="s">
        <v>332</v>
      </c>
      <c r="J13" s="144">
        <v>43605.0</v>
      </c>
      <c r="K13" s="147" t="s">
        <v>507</v>
      </c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</row>
    <row r="14" ht="15.75" customHeight="1">
      <c r="A14" s="148">
        <v>43906.0</v>
      </c>
      <c r="B14" s="152" t="s">
        <v>508</v>
      </c>
      <c r="C14" s="150" t="s">
        <v>495</v>
      </c>
      <c r="D14" s="134" t="s">
        <v>489</v>
      </c>
      <c r="E14" s="146">
        <v>10000.0</v>
      </c>
      <c r="F14" s="134" t="s">
        <v>245</v>
      </c>
      <c r="G14" s="134" t="s">
        <v>283</v>
      </c>
      <c r="H14" s="134" t="s">
        <v>42</v>
      </c>
      <c r="I14" s="134" t="s">
        <v>283</v>
      </c>
      <c r="J14" s="144">
        <v>43924.0</v>
      </c>
      <c r="K14" s="151" t="s">
        <v>493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</row>
    <row r="15" ht="15.75" customHeight="1">
      <c r="A15" s="148">
        <v>43907.0</v>
      </c>
      <c r="B15" s="149" t="s">
        <v>509</v>
      </c>
      <c r="C15" s="150" t="s">
        <v>479</v>
      </c>
      <c r="D15" s="134" t="s">
        <v>489</v>
      </c>
      <c r="E15" s="146">
        <v>25000.0</v>
      </c>
      <c r="F15" s="134" t="s">
        <v>510</v>
      </c>
      <c r="G15" s="144" t="s">
        <v>283</v>
      </c>
      <c r="H15" s="144" t="s">
        <v>42</v>
      </c>
      <c r="I15" s="144" t="s">
        <v>332</v>
      </c>
      <c r="J15" s="144">
        <v>43822.0</v>
      </c>
      <c r="K15" s="147" t="s">
        <v>507</v>
      </c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</row>
    <row r="16" ht="15.75" customHeight="1">
      <c r="A16" s="148">
        <v>43907.0</v>
      </c>
      <c r="B16" s="149" t="s">
        <v>501</v>
      </c>
      <c r="C16" s="150" t="s">
        <v>479</v>
      </c>
      <c r="D16" s="134" t="s">
        <v>489</v>
      </c>
      <c r="E16" s="146">
        <v>7000.0</v>
      </c>
      <c r="F16" s="134" t="s">
        <v>502</v>
      </c>
      <c r="G16" s="144" t="s">
        <v>283</v>
      </c>
      <c r="H16" s="144" t="s">
        <v>42</v>
      </c>
      <c r="I16" s="144" t="s">
        <v>332</v>
      </c>
      <c r="J16" s="144">
        <v>43703.0</v>
      </c>
      <c r="K16" s="147" t="s">
        <v>485</v>
      </c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ht="15.75" customHeight="1">
      <c r="A17" s="148">
        <v>43907.0</v>
      </c>
      <c r="B17" s="149" t="s">
        <v>511</v>
      </c>
      <c r="C17" s="150" t="s">
        <v>495</v>
      </c>
      <c r="D17" s="134" t="s">
        <v>489</v>
      </c>
      <c r="E17" s="146">
        <v>95799.8</v>
      </c>
      <c r="F17" s="134" t="s">
        <v>512</v>
      </c>
      <c r="G17" s="134" t="s">
        <v>283</v>
      </c>
      <c r="H17" s="134" t="s">
        <v>42</v>
      </c>
      <c r="I17" s="134" t="s">
        <v>283</v>
      </c>
      <c r="J17" s="144">
        <v>44252.0</v>
      </c>
      <c r="K17" s="151" t="s">
        <v>507</v>
      </c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</row>
    <row r="18" ht="15.75" customHeight="1">
      <c r="A18" s="144">
        <v>43910.0</v>
      </c>
      <c r="B18" s="145" t="s">
        <v>513</v>
      </c>
      <c r="C18" s="134" t="s">
        <v>479</v>
      </c>
      <c r="D18" s="134" t="s">
        <v>480</v>
      </c>
      <c r="E18" s="146">
        <v>0.0</v>
      </c>
      <c r="F18" s="134" t="s">
        <v>514</v>
      </c>
      <c r="G18" s="144" t="s">
        <v>283</v>
      </c>
      <c r="H18" s="144" t="s">
        <v>42</v>
      </c>
      <c r="I18" s="144" t="s">
        <v>422</v>
      </c>
      <c r="J18" s="144">
        <v>43699.0</v>
      </c>
      <c r="K18" s="147" t="s">
        <v>485</v>
      </c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ht="15.75" customHeight="1">
      <c r="A19" s="148">
        <v>43915.0</v>
      </c>
      <c r="B19" s="149" t="s">
        <v>505</v>
      </c>
      <c r="C19" s="150" t="s">
        <v>479</v>
      </c>
      <c r="D19" s="134" t="s">
        <v>489</v>
      </c>
      <c r="E19" s="146">
        <v>0.0</v>
      </c>
      <c r="F19" s="134" t="s">
        <v>506</v>
      </c>
      <c r="G19" s="144" t="s">
        <v>283</v>
      </c>
      <c r="H19" s="144" t="s">
        <v>42</v>
      </c>
      <c r="I19" s="144" t="s">
        <v>332</v>
      </c>
      <c r="J19" s="144">
        <v>43605.0</v>
      </c>
      <c r="K19" s="147" t="s">
        <v>507</v>
      </c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</row>
    <row r="20" ht="15.75" customHeight="1">
      <c r="A20" s="148">
        <v>43915.0</v>
      </c>
      <c r="B20" s="149" t="s">
        <v>501</v>
      </c>
      <c r="C20" s="150" t="s">
        <v>479</v>
      </c>
      <c r="D20" s="134" t="s">
        <v>489</v>
      </c>
      <c r="E20" s="146">
        <v>80000.0</v>
      </c>
      <c r="F20" s="134" t="s">
        <v>502</v>
      </c>
      <c r="G20" s="144" t="s">
        <v>283</v>
      </c>
      <c r="H20" s="144" t="s">
        <v>42</v>
      </c>
      <c r="I20" s="144" t="s">
        <v>332</v>
      </c>
      <c r="J20" s="144">
        <v>43703.0</v>
      </c>
      <c r="K20" s="147" t="s">
        <v>485</v>
      </c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</row>
    <row r="21" ht="15.75" customHeight="1">
      <c r="A21" s="148">
        <v>43915.0</v>
      </c>
      <c r="B21" s="149" t="s">
        <v>508</v>
      </c>
      <c r="C21" s="150" t="s">
        <v>495</v>
      </c>
      <c r="D21" s="134" t="s">
        <v>515</v>
      </c>
      <c r="E21" s="146">
        <v>10000.0</v>
      </c>
      <c r="F21" s="134" t="s">
        <v>245</v>
      </c>
      <c r="G21" s="134" t="s">
        <v>283</v>
      </c>
      <c r="H21" s="134" t="s">
        <v>42</v>
      </c>
      <c r="I21" s="134" t="s">
        <v>283</v>
      </c>
      <c r="J21" s="144">
        <v>43924.0</v>
      </c>
      <c r="K21" s="151" t="s">
        <v>493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</row>
    <row r="22" ht="15.75" customHeight="1">
      <c r="A22" s="148">
        <v>43917.0</v>
      </c>
      <c r="B22" s="149" t="s">
        <v>516</v>
      </c>
      <c r="C22" s="150" t="s">
        <v>479</v>
      </c>
      <c r="D22" s="134" t="s">
        <v>489</v>
      </c>
      <c r="E22" s="146">
        <v>80000.0</v>
      </c>
      <c r="F22" s="134" t="s">
        <v>517</v>
      </c>
      <c r="G22" s="144" t="s">
        <v>283</v>
      </c>
      <c r="H22" s="144" t="s">
        <v>42</v>
      </c>
      <c r="I22" s="144" t="s">
        <v>422</v>
      </c>
      <c r="J22" s="144">
        <v>43664.0</v>
      </c>
      <c r="K22" s="147" t="s">
        <v>485</v>
      </c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</row>
    <row r="23" ht="15.75" customHeight="1">
      <c r="A23" s="148">
        <v>43917.0</v>
      </c>
      <c r="B23" s="149" t="s">
        <v>494</v>
      </c>
      <c r="C23" s="150" t="s">
        <v>495</v>
      </c>
      <c r="D23" s="134" t="s">
        <v>489</v>
      </c>
      <c r="E23" s="146">
        <v>25000.0</v>
      </c>
      <c r="F23" s="134" t="s">
        <v>234</v>
      </c>
      <c r="G23" s="134" t="s">
        <v>283</v>
      </c>
      <c r="H23" s="134" t="s">
        <v>42</v>
      </c>
      <c r="I23" s="134" t="s">
        <v>283</v>
      </c>
      <c r="J23" s="144">
        <v>43749.0</v>
      </c>
      <c r="K23" s="151" t="s">
        <v>485</v>
      </c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</row>
    <row r="24" ht="15.75" customHeight="1">
      <c r="A24" s="148">
        <v>43920.0</v>
      </c>
      <c r="B24" s="149" t="s">
        <v>518</v>
      </c>
      <c r="C24" s="150" t="s">
        <v>479</v>
      </c>
      <c r="D24" s="134" t="s">
        <v>489</v>
      </c>
      <c r="E24" s="146">
        <v>20000.0</v>
      </c>
      <c r="F24" s="134" t="s">
        <v>519</v>
      </c>
      <c r="G24" s="144" t="s">
        <v>283</v>
      </c>
      <c r="H24" s="144" t="s">
        <v>42</v>
      </c>
      <c r="I24" s="144" t="s">
        <v>422</v>
      </c>
      <c r="J24" s="144">
        <v>43559.0</v>
      </c>
      <c r="K24" s="147" t="s">
        <v>485</v>
      </c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</row>
    <row r="25" ht="15.75" customHeight="1">
      <c r="A25" s="144">
        <v>43922.0</v>
      </c>
      <c r="B25" s="145" t="s">
        <v>520</v>
      </c>
      <c r="C25" s="134" t="s">
        <v>479</v>
      </c>
      <c r="D25" s="134" t="s">
        <v>480</v>
      </c>
      <c r="E25" s="146">
        <v>95799.8</v>
      </c>
      <c r="F25" s="134" t="s">
        <v>521</v>
      </c>
      <c r="G25" s="144" t="s">
        <v>283</v>
      </c>
      <c r="H25" s="144" t="s">
        <v>42</v>
      </c>
      <c r="I25" s="144" t="s">
        <v>332</v>
      </c>
      <c r="J25" s="144">
        <v>43563.0</v>
      </c>
      <c r="K25" s="147" t="s">
        <v>482</v>
      </c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</row>
    <row r="26" ht="15.75" customHeight="1">
      <c r="A26" s="148">
        <v>43922.0</v>
      </c>
      <c r="B26" s="149" t="s">
        <v>520</v>
      </c>
      <c r="C26" s="150" t="s">
        <v>479</v>
      </c>
      <c r="D26" s="134" t="s">
        <v>515</v>
      </c>
      <c r="E26" s="146">
        <v>50000.0</v>
      </c>
      <c r="F26" s="134" t="s">
        <v>521</v>
      </c>
      <c r="G26" s="144" t="s">
        <v>283</v>
      </c>
      <c r="H26" s="144" t="s">
        <v>42</v>
      </c>
      <c r="I26" s="144" t="s">
        <v>332</v>
      </c>
      <c r="J26" s="144">
        <v>43563.0</v>
      </c>
      <c r="K26" s="147" t="s">
        <v>482</v>
      </c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</row>
    <row r="27" ht="15.75" customHeight="1">
      <c r="A27" s="148">
        <v>43922.0</v>
      </c>
      <c r="B27" s="149" t="s">
        <v>522</v>
      </c>
      <c r="C27" s="150" t="s">
        <v>479</v>
      </c>
      <c r="D27" s="134" t="s">
        <v>515</v>
      </c>
      <c r="E27" s="146">
        <v>30000.0</v>
      </c>
      <c r="F27" s="134" t="s">
        <v>523</v>
      </c>
      <c r="G27" s="144" t="s">
        <v>283</v>
      </c>
      <c r="H27" s="144" t="s">
        <v>42</v>
      </c>
      <c r="I27" s="144" t="s">
        <v>332</v>
      </c>
      <c r="J27" s="144">
        <v>43453.0</v>
      </c>
      <c r="K27" s="147" t="s">
        <v>482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ht="15.75" customHeight="1">
      <c r="A28" s="148">
        <v>43923.0</v>
      </c>
      <c r="B28" s="149" t="s">
        <v>501</v>
      </c>
      <c r="C28" s="150" t="s">
        <v>479</v>
      </c>
      <c r="D28" s="134" t="s">
        <v>489</v>
      </c>
      <c r="E28" s="146">
        <v>14000.0</v>
      </c>
      <c r="F28" s="134" t="s">
        <v>502</v>
      </c>
      <c r="G28" s="144" t="s">
        <v>283</v>
      </c>
      <c r="H28" s="144" t="s">
        <v>42</v>
      </c>
      <c r="I28" s="144" t="s">
        <v>332</v>
      </c>
      <c r="J28" s="144">
        <v>43703.0</v>
      </c>
      <c r="K28" s="147" t="s">
        <v>485</v>
      </c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</row>
    <row r="29" ht="15.75" customHeight="1">
      <c r="A29" s="144">
        <v>43924.0</v>
      </c>
      <c r="B29" s="145" t="s">
        <v>508</v>
      </c>
      <c r="C29" s="134" t="s">
        <v>495</v>
      </c>
      <c r="D29" s="134" t="s">
        <v>480</v>
      </c>
      <c r="E29" s="146">
        <v>0.0</v>
      </c>
      <c r="F29" s="134" t="s">
        <v>245</v>
      </c>
      <c r="G29" s="134" t="s">
        <v>283</v>
      </c>
      <c r="H29" s="134" t="s">
        <v>42</v>
      </c>
      <c r="I29" s="134" t="s">
        <v>283</v>
      </c>
      <c r="J29" s="144">
        <v>43684.0</v>
      </c>
      <c r="K29" s="151" t="s">
        <v>493</v>
      </c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</row>
    <row r="30" ht="15.75" customHeight="1">
      <c r="A30" s="148">
        <v>43928.0</v>
      </c>
      <c r="B30" s="149" t="s">
        <v>524</v>
      </c>
      <c r="C30" s="150" t="s">
        <v>495</v>
      </c>
      <c r="D30" s="134" t="s">
        <v>489</v>
      </c>
      <c r="E30" s="146">
        <v>20000.0</v>
      </c>
      <c r="F30" s="134" t="s">
        <v>525</v>
      </c>
      <c r="G30" s="134" t="s">
        <v>283</v>
      </c>
      <c r="H30" s="134" t="s">
        <v>42</v>
      </c>
      <c r="I30" s="134" t="s">
        <v>283</v>
      </c>
      <c r="J30" s="144">
        <v>43872.0</v>
      </c>
      <c r="K30" s="151" t="s">
        <v>493</v>
      </c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ht="15.75" customHeight="1">
      <c r="A31" s="148">
        <v>43929.0</v>
      </c>
      <c r="B31" s="149" t="s">
        <v>526</v>
      </c>
      <c r="C31" s="150" t="s">
        <v>479</v>
      </c>
      <c r="D31" s="134" t="s">
        <v>489</v>
      </c>
      <c r="E31" s="146">
        <v>8000.0</v>
      </c>
      <c r="F31" s="134" t="s">
        <v>527</v>
      </c>
      <c r="G31" s="144" t="s">
        <v>283</v>
      </c>
      <c r="H31" s="144" t="s">
        <v>42</v>
      </c>
      <c r="I31" s="144" t="s">
        <v>332</v>
      </c>
      <c r="J31" s="144">
        <v>43738.0</v>
      </c>
      <c r="K31" s="147" t="s">
        <v>482</v>
      </c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</row>
    <row r="32" ht="15.75" customHeight="1">
      <c r="A32" s="148">
        <v>43930.0</v>
      </c>
      <c r="B32" s="149" t="s">
        <v>528</v>
      </c>
      <c r="C32" s="150" t="s">
        <v>529</v>
      </c>
      <c r="D32" s="134" t="s">
        <v>489</v>
      </c>
      <c r="E32" s="146">
        <v>5000.0</v>
      </c>
      <c r="F32" s="134" t="s">
        <v>530</v>
      </c>
      <c r="G32" s="144" t="s">
        <v>288</v>
      </c>
      <c r="H32" s="144" t="s">
        <v>42</v>
      </c>
      <c r="I32" s="144" t="s">
        <v>299</v>
      </c>
      <c r="J32" s="144">
        <v>43797.0</v>
      </c>
      <c r="K32" s="147" t="s">
        <v>507</v>
      </c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</row>
    <row r="33" ht="15.75" customHeight="1">
      <c r="A33" s="148">
        <v>43935.0</v>
      </c>
      <c r="B33" s="149" t="s">
        <v>531</v>
      </c>
      <c r="C33" s="150" t="s">
        <v>495</v>
      </c>
      <c r="D33" s="134" t="s">
        <v>489</v>
      </c>
      <c r="E33" s="146">
        <v>2000.0</v>
      </c>
      <c r="F33" s="134" t="s">
        <v>532</v>
      </c>
      <c r="G33" s="134" t="s">
        <v>283</v>
      </c>
      <c r="H33" s="134" t="s">
        <v>42</v>
      </c>
      <c r="I33" s="134" t="s">
        <v>283</v>
      </c>
      <c r="J33" s="144">
        <v>44225.0</v>
      </c>
      <c r="K33" s="151" t="s">
        <v>493</v>
      </c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</row>
    <row r="34" ht="15.75" customHeight="1">
      <c r="A34" s="148">
        <v>43938.0</v>
      </c>
      <c r="B34" s="149" t="s">
        <v>505</v>
      </c>
      <c r="C34" s="150" t="s">
        <v>479</v>
      </c>
      <c r="D34" s="134" t="s">
        <v>489</v>
      </c>
      <c r="E34" s="146">
        <v>3000.0</v>
      </c>
      <c r="F34" s="134" t="s">
        <v>506</v>
      </c>
      <c r="G34" s="144" t="s">
        <v>283</v>
      </c>
      <c r="H34" s="144" t="s">
        <v>42</v>
      </c>
      <c r="I34" s="144" t="s">
        <v>332</v>
      </c>
      <c r="J34" s="144">
        <v>43605.0</v>
      </c>
      <c r="K34" s="147" t="s">
        <v>507</v>
      </c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</row>
    <row r="35" ht="15.75" customHeight="1">
      <c r="A35" s="148">
        <v>43948.0</v>
      </c>
      <c r="B35" s="149" t="s">
        <v>501</v>
      </c>
      <c r="C35" s="150" t="s">
        <v>479</v>
      </c>
      <c r="D35" s="134" t="s">
        <v>489</v>
      </c>
      <c r="E35" s="146">
        <v>10000.0</v>
      </c>
      <c r="F35" s="134" t="s">
        <v>502</v>
      </c>
      <c r="G35" s="144" t="s">
        <v>283</v>
      </c>
      <c r="H35" s="144" t="s">
        <v>42</v>
      </c>
      <c r="I35" s="144" t="s">
        <v>332</v>
      </c>
      <c r="J35" s="144">
        <v>43703.0</v>
      </c>
      <c r="K35" s="147" t="s">
        <v>485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</row>
    <row r="36" ht="15.75" customHeight="1">
      <c r="A36" s="148">
        <v>43948.0</v>
      </c>
      <c r="B36" s="149" t="s">
        <v>505</v>
      </c>
      <c r="C36" s="150" t="s">
        <v>479</v>
      </c>
      <c r="D36" s="134" t="s">
        <v>489</v>
      </c>
      <c r="E36" s="146">
        <v>2000.0</v>
      </c>
      <c r="F36" s="134" t="s">
        <v>506</v>
      </c>
      <c r="G36" s="144" t="s">
        <v>283</v>
      </c>
      <c r="H36" s="144" t="s">
        <v>42</v>
      </c>
      <c r="I36" s="144" t="s">
        <v>332</v>
      </c>
      <c r="J36" s="144">
        <v>43605.0</v>
      </c>
      <c r="K36" s="147" t="s">
        <v>507</v>
      </c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</row>
    <row r="37" ht="15.75" customHeight="1">
      <c r="A37" s="148">
        <v>43949.0</v>
      </c>
      <c r="B37" s="149" t="s">
        <v>494</v>
      </c>
      <c r="C37" s="150" t="s">
        <v>495</v>
      </c>
      <c r="D37" s="134" t="s">
        <v>489</v>
      </c>
      <c r="E37" s="146">
        <v>15000.0</v>
      </c>
      <c r="F37" s="134" t="s">
        <v>234</v>
      </c>
      <c r="G37" s="134" t="s">
        <v>283</v>
      </c>
      <c r="H37" s="134" t="s">
        <v>42</v>
      </c>
      <c r="I37" s="134" t="s">
        <v>283</v>
      </c>
      <c r="J37" s="144">
        <v>43749.0</v>
      </c>
      <c r="K37" s="151" t="s">
        <v>485</v>
      </c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</row>
    <row r="38" ht="15.75" customHeight="1">
      <c r="A38" s="148">
        <v>43950.0</v>
      </c>
      <c r="B38" s="149" t="s">
        <v>516</v>
      </c>
      <c r="C38" s="150" t="s">
        <v>479</v>
      </c>
      <c r="D38" s="134" t="s">
        <v>489</v>
      </c>
      <c r="E38" s="146">
        <v>100000.0</v>
      </c>
      <c r="F38" s="134" t="s">
        <v>517</v>
      </c>
      <c r="G38" s="144" t="s">
        <v>283</v>
      </c>
      <c r="H38" s="144" t="s">
        <v>42</v>
      </c>
      <c r="I38" s="144" t="s">
        <v>422</v>
      </c>
      <c r="J38" s="144">
        <v>43664.0</v>
      </c>
      <c r="K38" s="147" t="s">
        <v>485</v>
      </c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</row>
    <row r="39" ht="15.75" customHeight="1">
      <c r="A39" s="148">
        <v>43951.0</v>
      </c>
      <c r="B39" s="149" t="s">
        <v>518</v>
      </c>
      <c r="C39" s="150" t="s">
        <v>479</v>
      </c>
      <c r="D39" s="134" t="s">
        <v>489</v>
      </c>
      <c r="E39" s="146">
        <v>20000.0</v>
      </c>
      <c r="F39" s="134" t="s">
        <v>519</v>
      </c>
      <c r="G39" s="144" t="s">
        <v>283</v>
      </c>
      <c r="H39" s="144" t="s">
        <v>42</v>
      </c>
      <c r="I39" s="144" t="s">
        <v>422</v>
      </c>
      <c r="J39" s="144">
        <v>43559.0</v>
      </c>
      <c r="K39" s="147" t="s">
        <v>485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</row>
    <row r="40" ht="15.75" customHeight="1">
      <c r="A40" s="148">
        <v>43956.0</v>
      </c>
      <c r="B40" s="149" t="s">
        <v>533</v>
      </c>
      <c r="C40" s="150" t="s">
        <v>479</v>
      </c>
      <c r="D40" s="134" t="s">
        <v>489</v>
      </c>
      <c r="E40" s="146">
        <v>75000.0</v>
      </c>
      <c r="F40" s="134" t="s">
        <v>534</v>
      </c>
      <c r="G40" s="144" t="s">
        <v>283</v>
      </c>
      <c r="H40" s="144" t="s">
        <v>42</v>
      </c>
      <c r="I40" s="144" t="s">
        <v>332</v>
      </c>
      <c r="J40" s="144">
        <v>43699.0</v>
      </c>
      <c r="K40" s="147" t="s">
        <v>485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</row>
    <row r="41" ht="15.75" customHeight="1">
      <c r="A41" s="148">
        <v>43958.0</v>
      </c>
      <c r="B41" s="149" t="s">
        <v>518</v>
      </c>
      <c r="C41" s="150" t="s">
        <v>479</v>
      </c>
      <c r="D41" s="134" t="s">
        <v>489</v>
      </c>
      <c r="E41" s="146">
        <v>2000.0</v>
      </c>
      <c r="F41" s="134" t="s">
        <v>519</v>
      </c>
      <c r="G41" s="144" t="s">
        <v>283</v>
      </c>
      <c r="H41" s="144" t="s">
        <v>42</v>
      </c>
      <c r="I41" s="144" t="s">
        <v>422</v>
      </c>
      <c r="J41" s="144">
        <v>43559.0</v>
      </c>
      <c r="K41" s="147" t="s">
        <v>485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</row>
    <row r="42" ht="15.75" customHeight="1">
      <c r="A42" s="148">
        <v>43958.0</v>
      </c>
      <c r="B42" s="149" t="s">
        <v>535</v>
      </c>
      <c r="C42" s="150" t="s">
        <v>479</v>
      </c>
      <c r="D42" s="134" t="s">
        <v>489</v>
      </c>
      <c r="E42" s="146">
        <v>2000.0</v>
      </c>
      <c r="F42" s="134" t="s">
        <v>536</v>
      </c>
      <c r="G42" s="144" t="s">
        <v>283</v>
      </c>
      <c r="H42" s="144" t="s">
        <v>42</v>
      </c>
      <c r="I42" s="144" t="s">
        <v>332</v>
      </c>
      <c r="J42" s="144">
        <v>43717.0</v>
      </c>
      <c r="K42" s="147" t="s">
        <v>485</v>
      </c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</row>
    <row r="43" ht="15.75" customHeight="1">
      <c r="A43" s="148">
        <v>43959.0</v>
      </c>
      <c r="B43" s="152" t="s">
        <v>537</v>
      </c>
      <c r="C43" s="150" t="s">
        <v>479</v>
      </c>
      <c r="D43" s="134" t="s">
        <v>489</v>
      </c>
      <c r="E43" s="153">
        <v>1000.0</v>
      </c>
      <c r="F43" s="134" t="s">
        <v>538</v>
      </c>
      <c r="G43" s="144" t="s">
        <v>283</v>
      </c>
      <c r="H43" s="144" t="s">
        <v>42</v>
      </c>
      <c r="I43" s="144" t="s">
        <v>332</v>
      </c>
      <c r="J43" s="144">
        <v>43894.0</v>
      </c>
      <c r="K43" s="147" t="s">
        <v>507</v>
      </c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</row>
    <row r="44" ht="15.75" customHeight="1">
      <c r="A44" s="148">
        <v>43964.0</v>
      </c>
      <c r="B44" s="149" t="s">
        <v>526</v>
      </c>
      <c r="C44" s="150" t="s">
        <v>479</v>
      </c>
      <c r="D44" s="134" t="s">
        <v>489</v>
      </c>
      <c r="E44" s="146">
        <v>60000.0</v>
      </c>
      <c r="F44" s="134" t="s">
        <v>527</v>
      </c>
      <c r="G44" s="144" t="s">
        <v>283</v>
      </c>
      <c r="H44" s="144" t="s">
        <v>42</v>
      </c>
      <c r="I44" s="144" t="s">
        <v>332</v>
      </c>
      <c r="J44" s="144">
        <v>43738.0</v>
      </c>
      <c r="K44" s="147" t="s">
        <v>482</v>
      </c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</row>
    <row r="45" ht="15.75" customHeight="1">
      <c r="A45" s="148">
        <v>43965.0</v>
      </c>
      <c r="B45" s="152" t="s">
        <v>539</v>
      </c>
      <c r="C45" s="150" t="s">
        <v>479</v>
      </c>
      <c r="D45" s="134" t="s">
        <v>489</v>
      </c>
      <c r="E45" s="146">
        <v>20000.0</v>
      </c>
      <c r="F45" s="134" t="s">
        <v>540</v>
      </c>
      <c r="G45" s="144" t="s">
        <v>283</v>
      </c>
      <c r="H45" s="144" t="s">
        <v>42</v>
      </c>
      <c r="I45" s="144" t="s">
        <v>422</v>
      </c>
      <c r="J45" s="144">
        <v>43913.0</v>
      </c>
      <c r="K45" s="147" t="s">
        <v>493</v>
      </c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</row>
    <row r="46" ht="15.75" customHeight="1">
      <c r="A46" s="148">
        <v>43965.0</v>
      </c>
      <c r="B46" s="149" t="s">
        <v>531</v>
      </c>
      <c r="C46" s="150" t="s">
        <v>495</v>
      </c>
      <c r="D46" s="134" t="s">
        <v>489</v>
      </c>
      <c r="E46" s="146">
        <v>20000.0</v>
      </c>
      <c r="F46" s="134" t="s">
        <v>532</v>
      </c>
      <c r="G46" s="134" t="s">
        <v>283</v>
      </c>
      <c r="H46" s="134" t="s">
        <v>42</v>
      </c>
      <c r="I46" s="134" t="s">
        <v>283</v>
      </c>
      <c r="J46" s="144">
        <v>44225.0</v>
      </c>
      <c r="K46" s="151" t="s">
        <v>493</v>
      </c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</row>
    <row r="47" ht="15.75" customHeight="1">
      <c r="A47" s="148">
        <v>43965.0</v>
      </c>
      <c r="B47" s="149" t="s">
        <v>526</v>
      </c>
      <c r="C47" s="150" t="s">
        <v>479</v>
      </c>
      <c r="D47" s="134" t="s">
        <v>489</v>
      </c>
      <c r="E47" s="146">
        <v>6000.0</v>
      </c>
      <c r="F47" s="134" t="s">
        <v>527</v>
      </c>
      <c r="G47" s="144" t="s">
        <v>283</v>
      </c>
      <c r="H47" s="144" t="s">
        <v>42</v>
      </c>
      <c r="I47" s="144" t="s">
        <v>332</v>
      </c>
      <c r="J47" s="144">
        <v>43738.0</v>
      </c>
      <c r="K47" s="147" t="s">
        <v>482</v>
      </c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</row>
    <row r="48" ht="15.75" customHeight="1">
      <c r="A48" s="148">
        <v>43966.0</v>
      </c>
      <c r="B48" s="149" t="s">
        <v>501</v>
      </c>
      <c r="C48" s="150" t="s">
        <v>479</v>
      </c>
      <c r="D48" s="134" t="s">
        <v>489</v>
      </c>
      <c r="E48" s="146">
        <v>10000.0</v>
      </c>
      <c r="F48" s="134" t="s">
        <v>502</v>
      </c>
      <c r="G48" s="144" t="s">
        <v>283</v>
      </c>
      <c r="H48" s="144" t="s">
        <v>42</v>
      </c>
      <c r="I48" s="144" t="s">
        <v>332</v>
      </c>
      <c r="J48" s="144">
        <v>43703.0</v>
      </c>
      <c r="K48" s="147" t="s">
        <v>485</v>
      </c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</row>
    <row r="49" ht="15.75" customHeight="1">
      <c r="A49" s="148">
        <v>43969.0</v>
      </c>
      <c r="B49" s="149" t="s">
        <v>537</v>
      </c>
      <c r="C49" s="150" t="s">
        <v>479</v>
      </c>
      <c r="D49" s="134" t="s">
        <v>489</v>
      </c>
      <c r="E49" s="146">
        <v>7000.0</v>
      </c>
      <c r="F49" s="134" t="s">
        <v>538</v>
      </c>
      <c r="G49" s="144" t="s">
        <v>283</v>
      </c>
      <c r="H49" s="144" t="s">
        <v>42</v>
      </c>
      <c r="I49" s="144" t="s">
        <v>332</v>
      </c>
      <c r="J49" s="144">
        <v>43894.0</v>
      </c>
      <c r="K49" s="147" t="s">
        <v>507</v>
      </c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</row>
    <row r="50" ht="15.75" customHeight="1">
      <c r="A50" s="148">
        <v>43969.0</v>
      </c>
      <c r="B50" s="149" t="s">
        <v>537</v>
      </c>
      <c r="C50" s="150" t="s">
        <v>479</v>
      </c>
      <c r="D50" s="134" t="s">
        <v>489</v>
      </c>
      <c r="E50" s="146">
        <v>10000.0</v>
      </c>
      <c r="F50" s="134" t="s">
        <v>538</v>
      </c>
      <c r="G50" s="144" t="s">
        <v>283</v>
      </c>
      <c r="H50" s="144" t="s">
        <v>42</v>
      </c>
      <c r="I50" s="144" t="s">
        <v>332</v>
      </c>
      <c r="J50" s="144">
        <v>43894.0</v>
      </c>
      <c r="K50" s="147" t="s">
        <v>507</v>
      </c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</row>
    <row r="51" ht="15.75" customHeight="1">
      <c r="A51" s="148">
        <v>43969.0</v>
      </c>
      <c r="B51" s="149" t="s">
        <v>541</v>
      </c>
      <c r="C51" s="150" t="s">
        <v>479</v>
      </c>
      <c r="D51" s="134" t="s">
        <v>489</v>
      </c>
      <c r="E51" s="146">
        <v>1000.0</v>
      </c>
      <c r="F51" s="134" t="s">
        <v>542</v>
      </c>
      <c r="G51" s="144" t="s">
        <v>283</v>
      </c>
      <c r="H51" s="144" t="s">
        <v>42</v>
      </c>
      <c r="I51" s="144" t="s">
        <v>332</v>
      </c>
      <c r="J51" s="144">
        <v>43867.0</v>
      </c>
      <c r="K51" s="147" t="s">
        <v>493</v>
      </c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</row>
    <row r="52" ht="15.75" customHeight="1">
      <c r="A52" s="148">
        <v>43971.0</v>
      </c>
      <c r="B52" s="152" t="s">
        <v>494</v>
      </c>
      <c r="C52" s="150" t="s">
        <v>495</v>
      </c>
      <c r="D52" s="134" t="s">
        <v>489</v>
      </c>
      <c r="E52" s="146">
        <v>7500.0</v>
      </c>
      <c r="F52" s="134" t="s">
        <v>234</v>
      </c>
      <c r="G52" s="134" t="s">
        <v>283</v>
      </c>
      <c r="H52" s="134" t="s">
        <v>42</v>
      </c>
      <c r="I52" s="134" t="s">
        <v>283</v>
      </c>
      <c r="J52" s="144">
        <v>43749.0</v>
      </c>
      <c r="K52" s="151" t="s">
        <v>485</v>
      </c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</row>
    <row r="53" ht="15.75" customHeight="1">
      <c r="A53" s="148">
        <v>43972.0</v>
      </c>
      <c r="B53" s="149" t="s">
        <v>533</v>
      </c>
      <c r="C53" s="150" t="s">
        <v>479</v>
      </c>
      <c r="D53" s="134" t="s">
        <v>489</v>
      </c>
      <c r="E53" s="146">
        <v>50000.0</v>
      </c>
      <c r="F53" s="134" t="s">
        <v>534</v>
      </c>
      <c r="G53" s="144" t="s">
        <v>283</v>
      </c>
      <c r="H53" s="144" t="s">
        <v>42</v>
      </c>
      <c r="I53" s="144" t="s">
        <v>332</v>
      </c>
      <c r="J53" s="144">
        <v>43699.0</v>
      </c>
      <c r="K53" s="147" t="s">
        <v>485</v>
      </c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</row>
    <row r="54" ht="15.75" customHeight="1">
      <c r="A54" s="148">
        <v>43973.0</v>
      </c>
      <c r="B54" s="152" t="s">
        <v>511</v>
      </c>
      <c r="C54" s="150" t="s">
        <v>495</v>
      </c>
      <c r="D54" s="134" t="s">
        <v>489</v>
      </c>
      <c r="E54" s="146">
        <v>20000.0</v>
      </c>
      <c r="F54" s="134" t="s">
        <v>512</v>
      </c>
      <c r="G54" s="134" t="s">
        <v>283</v>
      </c>
      <c r="H54" s="134" t="s">
        <v>42</v>
      </c>
      <c r="I54" s="134" t="s">
        <v>283</v>
      </c>
      <c r="J54" s="144">
        <v>44252.0</v>
      </c>
      <c r="K54" s="151" t="s">
        <v>507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</row>
    <row r="55" ht="15.75" customHeight="1">
      <c r="A55" s="148">
        <v>43973.0</v>
      </c>
      <c r="B55" s="149" t="s">
        <v>528</v>
      </c>
      <c r="C55" s="150" t="s">
        <v>543</v>
      </c>
      <c r="D55" s="134" t="s">
        <v>489</v>
      </c>
      <c r="E55" s="146">
        <v>10000.0</v>
      </c>
      <c r="F55" s="134" t="s">
        <v>530</v>
      </c>
      <c r="G55" s="134" t="s">
        <v>288</v>
      </c>
      <c r="H55" s="134" t="s">
        <v>42</v>
      </c>
      <c r="I55" s="134" t="s">
        <v>299</v>
      </c>
      <c r="J55" s="144">
        <v>43797.0</v>
      </c>
      <c r="K55" s="147" t="s">
        <v>507</v>
      </c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</row>
    <row r="56" ht="15.75" customHeight="1">
      <c r="A56" s="148">
        <v>43976.0</v>
      </c>
      <c r="B56" s="149" t="s">
        <v>518</v>
      </c>
      <c r="C56" s="150" t="s">
        <v>479</v>
      </c>
      <c r="D56" s="134" t="s">
        <v>489</v>
      </c>
      <c r="E56" s="146">
        <v>973440.75</v>
      </c>
      <c r="F56" s="134" t="s">
        <v>519</v>
      </c>
      <c r="G56" s="144" t="s">
        <v>283</v>
      </c>
      <c r="H56" s="144" t="s">
        <v>42</v>
      </c>
      <c r="I56" s="144" t="s">
        <v>422</v>
      </c>
      <c r="J56" s="144">
        <v>43559.0</v>
      </c>
      <c r="K56" s="147" t="s">
        <v>485</v>
      </c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</row>
    <row r="57" ht="15.75" customHeight="1">
      <c r="A57" s="148">
        <v>43977.0</v>
      </c>
      <c r="B57" s="149" t="s">
        <v>501</v>
      </c>
      <c r="C57" s="150" t="s">
        <v>479</v>
      </c>
      <c r="D57" s="134" t="s">
        <v>489</v>
      </c>
      <c r="E57" s="146">
        <v>7000.0</v>
      </c>
      <c r="F57" s="134" t="s">
        <v>502</v>
      </c>
      <c r="G57" s="144" t="s">
        <v>283</v>
      </c>
      <c r="H57" s="144" t="s">
        <v>42</v>
      </c>
      <c r="I57" s="144" t="s">
        <v>332</v>
      </c>
      <c r="J57" s="144">
        <v>43703.0</v>
      </c>
      <c r="K57" s="147" t="s">
        <v>485</v>
      </c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</row>
    <row r="58" ht="15.75" customHeight="1">
      <c r="A58" s="148">
        <v>43978.0</v>
      </c>
      <c r="B58" s="149" t="s">
        <v>537</v>
      </c>
      <c r="C58" s="150" t="s">
        <v>479</v>
      </c>
      <c r="D58" s="134" t="s">
        <v>489</v>
      </c>
      <c r="E58" s="146">
        <v>180000.0</v>
      </c>
      <c r="F58" s="134" t="s">
        <v>538</v>
      </c>
      <c r="G58" s="144" t="s">
        <v>283</v>
      </c>
      <c r="H58" s="144" t="s">
        <v>42</v>
      </c>
      <c r="I58" s="144" t="s">
        <v>332</v>
      </c>
      <c r="J58" s="144">
        <v>43894.0</v>
      </c>
      <c r="K58" s="147" t="s">
        <v>507</v>
      </c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</row>
    <row r="59" ht="15.75" customHeight="1">
      <c r="A59" s="148">
        <v>43980.0</v>
      </c>
      <c r="B59" s="152" t="s">
        <v>516</v>
      </c>
      <c r="C59" s="150" t="s">
        <v>479</v>
      </c>
      <c r="D59" s="134" t="s">
        <v>489</v>
      </c>
      <c r="E59" s="146">
        <v>10701.0</v>
      </c>
      <c r="F59" s="134" t="s">
        <v>517</v>
      </c>
      <c r="G59" s="144" t="s">
        <v>283</v>
      </c>
      <c r="H59" s="144" t="s">
        <v>42</v>
      </c>
      <c r="I59" s="144" t="s">
        <v>422</v>
      </c>
      <c r="J59" s="144">
        <v>43664.0</v>
      </c>
      <c r="K59" s="147" t="s">
        <v>485</v>
      </c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</row>
    <row r="60" ht="15.75" customHeight="1">
      <c r="A60" s="148">
        <v>43984.0</v>
      </c>
      <c r="B60" s="149" t="s">
        <v>541</v>
      </c>
      <c r="C60" s="150" t="s">
        <v>479</v>
      </c>
      <c r="D60" s="134" t="s">
        <v>489</v>
      </c>
      <c r="E60" s="146">
        <v>2000.0</v>
      </c>
      <c r="F60" s="134" t="s">
        <v>542</v>
      </c>
      <c r="G60" s="144" t="s">
        <v>283</v>
      </c>
      <c r="H60" s="144" t="s">
        <v>42</v>
      </c>
      <c r="I60" s="144" t="s">
        <v>332</v>
      </c>
      <c r="J60" s="144">
        <v>43867.0</v>
      </c>
      <c r="K60" s="147" t="s">
        <v>493</v>
      </c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</row>
    <row r="61" ht="15.75" customHeight="1">
      <c r="A61" s="148">
        <v>43984.0</v>
      </c>
      <c r="B61" s="149" t="s">
        <v>533</v>
      </c>
      <c r="C61" s="150" t="s">
        <v>479</v>
      </c>
      <c r="D61" s="134" t="s">
        <v>489</v>
      </c>
      <c r="E61" s="146">
        <v>200000.0</v>
      </c>
      <c r="F61" s="134" t="s">
        <v>534</v>
      </c>
      <c r="G61" s="144" t="s">
        <v>283</v>
      </c>
      <c r="H61" s="144" t="s">
        <v>42</v>
      </c>
      <c r="I61" s="144" t="s">
        <v>332</v>
      </c>
      <c r="J61" s="144">
        <v>43699.0</v>
      </c>
      <c r="K61" s="147" t="s">
        <v>485</v>
      </c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</row>
    <row r="62" ht="15.75" customHeight="1">
      <c r="A62" s="148">
        <v>43985.0</v>
      </c>
      <c r="B62" s="149" t="s">
        <v>501</v>
      </c>
      <c r="C62" s="150" t="s">
        <v>479</v>
      </c>
      <c r="D62" s="134" t="s">
        <v>489</v>
      </c>
      <c r="E62" s="146">
        <v>6000.0</v>
      </c>
      <c r="F62" s="134" t="s">
        <v>502</v>
      </c>
      <c r="G62" s="144" t="s">
        <v>283</v>
      </c>
      <c r="H62" s="144" t="s">
        <v>42</v>
      </c>
      <c r="I62" s="144" t="s">
        <v>332</v>
      </c>
      <c r="J62" s="144">
        <v>43703.0</v>
      </c>
      <c r="K62" s="147" t="s">
        <v>485</v>
      </c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</row>
    <row r="63" ht="15.75" customHeight="1">
      <c r="A63" s="148">
        <v>43987.0</v>
      </c>
      <c r="B63" s="152" t="s">
        <v>518</v>
      </c>
      <c r="C63" s="150" t="s">
        <v>479</v>
      </c>
      <c r="D63" s="134" t="s">
        <v>489</v>
      </c>
      <c r="E63" s="146">
        <v>10000.0</v>
      </c>
      <c r="F63" s="134" t="s">
        <v>519</v>
      </c>
      <c r="G63" s="144" t="s">
        <v>283</v>
      </c>
      <c r="H63" s="144" t="s">
        <v>42</v>
      </c>
      <c r="I63" s="144" t="s">
        <v>422</v>
      </c>
      <c r="J63" s="144">
        <v>43559.0</v>
      </c>
      <c r="K63" s="147" t="s">
        <v>485</v>
      </c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</row>
    <row r="64" ht="15.75" customHeight="1">
      <c r="A64" s="148">
        <v>43990.0</v>
      </c>
      <c r="B64" s="149" t="s">
        <v>544</v>
      </c>
      <c r="C64" s="150" t="s">
        <v>479</v>
      </c>
      <c r="D64" s="134" t="s">
        <v>489</v>
      </c>
      <c r="E64" s="146">
        <v>20000.0</v>
      </c>
      <c r="F64" s="134" t="s">
        <v>545</v>
      </c>
      <c r="G64" s="144" t="s">
        <v>283</v>
      </c>
      <c r="H64" s="144" t="s">
        <v>42</v>
      </c>
      <c r="I64" s="144" t="s">
        <v>422</v>
      </c>
      <c r="J64" s="144">
        <v>43607.0</v>
      </c>
      <c r="K64" s="147" t="s">
        <v>485</v>
      </c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</row>
    <row r="65" ht="15.75" customHeight="1">
      <c r="A65" s="148">
        <v>43991.0</v>
      </c>
      <c r="B65" s="149" t="s">
        <v>546</v>
      </c>
      <c r="C65" s="150" t="s">
        <v>479</v>
      </c>
      <c r="D65" s="134" t="s">
        <v>489</v>
      </c>
      <c r="E65" s="146">
        <v>6000.0</v>
      </c>
      <c r="F65" s="134" t="s">
        <v>547</v>
      </c>
      <c r="G65" s="144" t="s">
        <v>283</v>
      </c>
      <c r="H65" s="144" t="s">
        <v>42</v>
      </c>
      <c r="I65" s="144" t="s">
        <v>332</v>
      </c>
      <c r="J65" s="144">
        <v>43564.0</v>
      </c>
      <c r="K65" s="147" t="s">
        <v>482</v>
      </c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</row>
    <row r="66" ht="15.75" customHeight="1">
      <c r="A66" s="148">
        <v>43991.0</v>
      </c>
      <c r="B66" s="152" t="s">
        <v>537</v>
      </c>
      <c r="C66" s="150" t="s">
        <v>479</v>
      </c>
      <c r="D66" s="134" t="s">
        <v>489</v>
      </c>
      <c r="E66" s="146">
        <v>3000.0</v>
      </c>
      <c r="F66" s="134" t="s">
        <v>538</v>
      </c>
      <c r="G66" s="144" t="s">
        <v>283</v>
      </c>
      <c r="H66" s="144" t="s">
        <v>42</v>
      </c>
      <c r="I66" s="144" t="s">
        <v>332</v>
      </c>
      <c r="J66" s="144">
        <v>43894.0</v>
      </c>
      <c r="K66" s="147" t="s">
        <v>507</v>
      </c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</row>
    <row r="67" ht="15.75" customHeight="1">
      <c r="A67" s="148">
        <v>43994.0</v>
      </c>
      <c r="B67" s="149" t="s">
        <v>548</v>
      </c>
      <c r="C67" s="150" t="s">
        <v>495</v>
      </c>
      <c r="D67" s="134" t="s">
        <v>489</v>
      </c>
      <c r="E67" s="146">
        <v>14000.0</v>
      </c>
      <c r="F67" s="134" t="s">
        <v>549</v>
      </c>
      <c r="G67" s="134" t="s">
        <v>283</v>
      </c>
      <c r="H67" s="134" t="s">
        <v>42</v>
      </c>
      <c r="I67" s="134" t="s">
        <v>283</v>
      </c>
      <c r="J67" s="144">
        <v>44216.0</v>
      </c>
      <c r="K67" s="151" t="s">
        <v>493</v>
      </c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</row>
    <row r="68" ht="15.75" customHeight="1">
      <c r="A68" s="144">
        <v>43997.0</v>
      </c>
      <c r="B68" s="145" t="s">
        <v>522</v>
      </c>
      <c r="C68" s="134" t="s">
        <v>479</v>
      </c>
      <c r="D68" s="134" t="s">
        <v>480</v>
      </c>
      <c r="E68" s="146">
        <v>0.0</v>
      </c>
      <c r="F68" s="134" t="s">
        <v>523</v>
      </c>
      <c r="G68" s="144" t="s">
        <v>283</v>
      </c>
      <c r="H68" s="144" t="s">
        <v>42</v>
      </c>
      <c r="I68" s="144" t="s">
        <v>332</v>
      </c>
      <c r="J68" s="144">
        <v>43453.0</v>
      </c>
      <c r="K68" s="147" t="s">
        <v>482</v>
      </c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</row>
    <row r="69" ht="15.75" customHeight="1">
      <c r="A69" s="144">
        <v>43997.0</v>
      </c>
      <c r="B69" s="145" t="s">
        <v>550</v>
      </c>
      <c r="C69" s="134" t="s">
        <v>479</v>
      </c>
      <c r="D69" s="134" t="s">
        <v>480</v>
      </c>
      <c r="E69" s="146">
        <v>76468.36</v>
      </c>
      <c r="F69" s="134" t="s">
        <v>551</v>
      </c>
      <c r="G69" s="144" t="s">
        <v>283</v>
      </c>
      <c r="H69" s="144" t="s">
        <v>42</v>
      </c>
      <c r="I69" s="144" t="s">
        <v>422</v>
      </c>
      <c r="J69" s="144">
        <v>43853.0</v>
      </c>
      <c r="K69" s="147" t="s">
        <v>507</v>
      </c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</row>
    <row r="70" ht="15.75" customHeight="1">
      <c r="A70" s="144">
        <v>43998.0</v>
      </c>
      <c r="B70" s="145" t="s">
        <v>552</v>
      </c>
      <c r="C70" s="134" t="s">
        <v>479</v>
      </c>
      <c r="D70" s="134" t="s">
        <v>480</v>
      </c>
      <c r="E70" s="146">
        <v>36013.41</v>
      </c>
      <c r="F70" s="134" t="s">
        <v>523</v>
      </c>
      <c r="G70" s="144" t="s">
        <v>283</v>
      </c>
      <c r="H70" s="144" t="s">
        <v>42</v>
      </c>
      <c r="I70" s="144" t="s">
        <v>332</v>
      </c>
      <c r="J70" s="144">
        <v>43997.0</v>
      </c>
      <c r="K70" s="147" t="s">
        <v>493</v>
      </c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</row>
    <row r="71" ht="15.75" customHeight="1">
      <c r="A71" s="148">
        <v>43999.0</v>
      </c>
      <c r="B71" s="149" t="s">
        <v>535</v>
      </c>
      <c r="C71" s="150" t="s">
        <v>479</v>
      </c>
      <c r="D71" s="134" t="s">
        <v>489</v>
      </c>
      <c r="E71" s="146">
        <v>100000.0</v>
      </c>
      <c r="F71" s="134" t="s">
        <v>536</v>
      </c>
      <c r="G71" s="144" t="s">
        <v>283</v>
      </c>
      <c r="H71" s="144" t="s">
        <v>42</v>
      </c>
      <c r="I71" s="144" t="s">
        <v>332</v>
      </c>
      <c r="J71" s="144">
        <v>43717.0</v>
      </c>
      <c r="K71" s="147" t="s">
        <v>485</v>
      </c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</row>
    <row r="72" ht="15.75" customHeight="1">
      <c r="A72" s="148">
        <v>43999.0</v>
      </c>
      <c r="B72" s="149" t="s">
        <v>533</v>
      </c>
      <c r="C72" s="150" t="s">
        <v>479</v>
      </c>
      <c r="D72" s="134" t="s">
        <v>489</v>
      </c>
      <c r="E72" s="146">
        <v>10000.0</v>
      </c>
      <c r="F72" s="134" t="s">
        <v>534</v>
      </c>
      <c r="G72" s="144" t="s">
        <v>283</v>
      </c>
      <c r="H72" s="144" t="s">
        <v>42</v>
      </c>
      <c r="I72" s="144" t="s">
        <v>332</v>
      </c>
      <c r="J72" s="144">
        <v>43699.0</v>
      </c>
      <c r="K72" s="147" t="s">
        <v>485</v>
      </c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</row>
    <row r="73" ht="15.75" customHeight="1">
      <c r="A73" s="148">
        <v>43999.0</v>
      </c>
      <c r="B73" s="152" t="s">
        <v>546</v>
      </c>
      <c r="C73" s="150" t="s">
        <v>479</v>
      </c>
      <c r="D73" s="134" t="s">
        <v>489</v>
      </c>
      <c r="E73" s="146">
        <v>7000.0</v>
      </c>
      <c r="F73" s="134" t="s">
        <v>547</v>
      </c>
      <c r="G73" s="144" t="s">
        <v>283</v>
      </c>
      <c r="H73" s="144" t="s">
        <v>42</v>
      </c>
      <c r="I73" s="144" t="s">
        <v>332</v>
      </c>
      <c r="J73" s="144">
        <v>43564.0</v>
      </c>
      <c r="K73" s="147" t="s">
        <v>482</v>
      </c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</row>
    <row r="74" ht="15.75" customHeight="1">
      <c r="A74" s="148">
        <v>44004.0</v>
      </c>
      <c r="B74" s="149" t="s">
        <v>546</v>
      </c>
      <c r="C74" s="150" t="s">
        <v>479</v>
      </c>
      <c r="D74" s="134" t="s">
        <v>489</v>
      </c>
      <c r="E74" s="146">
        <v>9000.0</v>
      </c>
      <c r="F74" s="134" t="s">
        <v>547</v>
      </c>
      <c r="G74" s="144" t="s">
        <v>283</v>
      </c>
      <c r="H74" s="144" t="s">
        <v>42</v>
      </c>
      <c r="I74" s="144" t="s">
        <v>332</v>
      </c>
      <c r="J74" s="144">
        <v>43564.0</v>
      </c>
      <c r="K74" s="147" t="s">
        <v>482</v>
      </c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</row>
    <row r="75" ht="15.75" customHeight="1">
      <c r="A75" s="148">
        <v>44004.0</v>
      </c>
      <c r="B75" s="152" t="s">
        <v>518</v>
      </c>
      <c r="C75" s="150" t="s">
        <v>479</v>
      </c>
      <c r="D75" s="134" t="s">
        <v>489</v>
      </c>
      <c r="E75" s="146">
        <v>10000.0</v>
      </c>
      <c r="F75" s="134" t="s">
        <v>519</v>
      </c>
      <c r="G75" s="144" t="s">
        <v>283</v>
      </c>
      <c r="H75" s="144" t="s">
        <v>42</v>
      </c>
      <c r="I75" s="144" t="s">
        <v>422</v>
      </c>
      <c r="J75" s="144">
        <v>43559.0</v>
      </c>
      <c r="K75" s="147" t="s">
        <v>485</v>
      </c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</row>
    <row r="76" ht="15.75" customHeight="1">
      <c r="A76" s="144">
        <v>44007.0</v>
      </c>
      <c r="B76" s="145" t="s">
        <v>553</v>
      </c>
      <c r="C76" s="134" t="s">
        <v>479</v>
      </c>
      <c r="D76" s="134" t="s">
        <v>480</v>
      </c>
      <c r="E76" s="146">
        <v>120144.24</v>
      </c>
      <c r="F76" s="134" t="s">
        <v>554</v>
      </c>
      <c r="G76" s="144" t="s">
        <v>283</v>
      </c>
      <c r="H76" s="144" t="s">
        <v>42</v>
      </c>
      <c r="I76" s="144" t="s">
        <v>422</v>
      </c>
      <c r="J76" s="144">
        <v>43822.0</v>
      </c>
      <c r="K76" s="147" t="s">
        <v>493</v>
      </c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</row>
    <row r="77" ht="15.75" customHeight="1">
      <c r="A77" s="148">
        <v>44007.0</v>
      </c>
      <c r="B77" s="149" t="s">
        <v>537</v>
      </c>
      <c r="C77" s="150" t="s">
        <v>479</v>
      </c>
      <c r="D77" s="134" t="s">
        <v>489</v>
      </c>
      <c r="E77" s="146">
        <v>160000.0</v>
      </c>
      <c r="F77" s="134" t="s">
        <v>538</v>
      </c>
      <c r="G77" s="144" t="s">
        <v>283</v>
      </c>
      <c r="H77" s="144" t="s">
        <v>42</v>
      </c>
      <c r="I77" s="144" t="s">
        <v>332</v>
      </c>
      <c r="J77" s="144">
        <v>43894.0</v>
      </c>
      <c r="K77" s="147" t="s">
        <v>507</v>
      </c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</row>
    <row r="78" ht="15.75" customHeight="1">
      <c r="A78" s="148">
        <v>44007.0</v>
      </c>
      <c r="B78" s="149" t="s">
        <v>505</v>
      </c>
      <c r="C78" s="150" t="s">
        <v>479</v>
      </c>
      <c r="D78" s="134" t="s">
        <v>489</v>
      </c>
      <c r="E78" s="146">
        <v>2500.0</v>
      </c>
      <c r="F78" s="134" t="s">
        <v>506</v>
      </c>
      <c r="G78" s="144" t="s">
        <v>283</v>
      </c>
      <c r="H78" s="144" t="s">
        <v>42</v>
      </c>
      <c r="I78" s="144" t="s">
        <v>332</v>
      </c>
      <c r="J78" s="144">
        <v>43605.0</v>
      </c>
      <c r="K78" s="147" t="s">
        <v>507</v>
      </c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</row>
    <row r="79" ht="15.75" customHeight="1">
      <c r="A79" s="148">
        <v>44008.0</v>
      </c>
      <c r="B79" s="149" t="s">
        <v>501</v>
      </c>
      <c r="C79" s="150" t="s">
        <v>479</v>
      </c>
      <c r="D79" s="134" t="s">
        <v>489</v>
      </c>
      <c r="E79" s="146">
        <v>11000.0</v>
      </c>
      <c r="F79" s="134" t="s">
        <v>502</v>
      </c>
      <c r="G79" s="144" t="s">
        <v>283</v>
      </c>
      <c r="H79" s="144" t="s">
        <v>42</v>
      </c>
      <c r="I79" s="144" t="s">
        <v>332</v>
      </c>
      <c r="J79" s="144">
        <v>43703.0</v>
      </c>
      <c r="K79" s="147" t="s">
        <v>485</v>
      </c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</row>
    <row r="80" ht="15.75" customHeight="1">
      <c r="A80" s="144">
        <v>44011.0</v>
      </c>
      <c r="B80" s="145" t="s">
        <v>548</v>
      </c>
      <c r="C80" s="134" t="s">
        <v>495</v>
      </c>
      <c r="D80" s="134" t="s">
        <v>480</v>
      </c>
      <c r="E80" s="146">
        <v>0.0</v>
      </c>
      <c r="F80" s="134" t="s">
        <v>549</v>
      </c>
      <c r="G80" s="134" t="s">
        <v>283</v>
      </c>
      <c r="H80" s="134" t="s">
        <v>42</v>
      </c>
      <c r="I80" s="134" t="s">
        <v>283</v>
      </c>
      <c r="J80" s="144">
        <v>44216.0</v>
      </c>
      <c r="K80" s="151" t="s">
        <v>493</v>
      </c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</row>
    <row r="81" ht="15.75" customHeight="1">
      <c r="A81" s="148">
        <v>44012.0</v>
      </c>
      <c r="B81" s="149" t="s">
        <v>555</v>
      </c>
      <c r="C81" s="150" t="s">
        <v>479</v>
      </c>
      <c r="D81" s="134" t="s">
        <v>489</v>
      </c>
      <c r="E81" s="146">
        <v>36000.0</v>
      </c>
      <c r="F81" s="134" t="s">
        <v>556</v>
      </c>
      <c r="G81" s="144" t="s">
        <v>283</v>
      </c>
      <c r="H81" s="144" t="s">
        <v>42</v>
      </c>
      <c r="I81" s="144" t="s">
        <v>332</v>
      </c>
      <c r="J81" s="144">
        <v>43888.0</v>
      </c>
      <c r="K81" s="147" t="s">
        <v>493</v>
      </c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</row>
    <row r="82" ht="15.75" customHeight="1">
      <c r="A82" s="148">
        <v>44014.0</v>
      </c>
      <c r="B82" s="149" t="s">
        <v>518</v>
      </c>
      <c r="C82" s="150" t="s">
        <v>479</v>
      </c>
      <c r="D82" s="134" t="s">
        <v>489</v>
      </c>
      <c r="E82" s="146">
        <v>100000.0</v>
      </c>
      <c r="F82" s="134" t="s">
        <v>519</v>
      </c>
      <c r="G82" s="144" t="s">
        <v>283</v>
      </c>
      <c r="H82" s="144" t="s">
        <v>42</v>
      </c>
      <c r="I82" s="144" t="s">
        <v>422</v>
      </c>
      <c r="J82" s="144">
        <v>43559.0</v>
      </c>
      <c r="K82" s="147" t="s">
        <v>485</v>
      </c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</row>
    <row r="83" ht="15.75" customHeight="1">
      <c r="A83" s="148">
        <v>44022.0</v>
      </c>
      <c r="B83" s="149" t="s">
        <v>528</v>
      </c>
      <c r="C83" s="150" t="s">
        <v>529</v>
      </c>
      <c r="D83" s="134" t="s">
        <v>489</v>
      </c>
      <c r="E83" s="146">
        <v>100000.0</v>
      </c>
      <c r="F83" s="134" t="s">
        <v>530</v>
      </c>
      <c r="G83" s="144" t="s">
        <v>288</v>
      </c>
      <c r="H83" s="144" t="s">
        <v>42</v>
      </c>
      <c r="I83" s="144" t="s">
        <v>299</v>
      </c>
      <c r="J83" s="144">
        <v>43797.0</v>
      </c>
      <c r="K83" s="147" t="s">
        <v>507</v>
      </c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</row>
    <row r="84" ht="15.75" customHeight="1">
      <c r="A84" s="148">
        <v>44022.0</v>
      </c>
      <c r="B84" s="149" t="s">
        <v>557</v>
      </c>
      <c r="C84" s="150" t="s">
        <v>479</v>
      </c>
      <c r="D84" s="134" t="s">
        <v>489</v>
      </c>
      <c r="E84" s="146">
        <v>40078.02</v>
      </c>
      <c r="F84" s="134" t="s">
        <v>558</v>
      </c>
      <c r="G84" s="144" t="s">
        <v>283</v>
      </c>
      <c r="H84" s="144" t="s">
        <v>42</v>
      </c>
      <c r="I84" s="144" t="s">
        <v>332</v>
      </c>
      <c r="J84" s="144">
        <v>43840.0</v>
      </c>
      <c r="K84" s="147" t="s">
        <v>507</v>
      </c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</row>
    <row r="85" ht="15.75" customHeight="1">
      <c r="A85" s="148">
        <v>44023.0</v>
      </c>
      <c r="B85" s="149" t="s">
        <v>559</v>
      </c>
      <c r="C85" s="150" t="s">
        <v>479</v>
      </c>
      <c r="D85" s="134" t="s">
        <v>489</v>
      </c>
      <c r="E85" s="146">
        <v>46758.86</v>
      </c>
      <c r="F85" s="134" t="s">
        <v>560</v>
      </c>
      <c r="G85" s="144" t="s">
        <v>283</v>
      </c>
      <c r="H85" s="144" t="s">
        <v>42</v>
      </c>
      <c r="I85" s="144" t="s">
        <v>332</v>
      </c>
      <c r="J85" s="144">
        <v>43620.0</v>
      </c>
      <c r="K85" s="147" t="s">
        <v>482</v>
      </c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</row>
    <row r="86" ht="15.75" customHeight="1">
      <c r="A86" s="144">
        <v>44025.0</v>
      </c>
      <c r="B86" s="145" t="s">
        <v>561</v>
      </c>
      <c r="C86" s="134" t="s">
        <v>479</v>
      </c>
      <c r="D86" s="134" t="s">
        <v>480</v>
      </c>
      <c r="E86" s="146">
        <v>0.0</v>
      </c>
      <c r="F86" s="134" t="s">
        <v>562</v>
      </c>
      <c r="G86" s="144" t="s">
        <v>283</v>
      </c>
      <c r="H86" s="144" t="s">
        <v>42</v>
      </c>
      <c r="I86" s="144" t="s">
        <v>332</v>
      </c>
      <c r="J86" s="144">
        <v>43538.0</v>
      </c>
      <c r="K86" s="147" t="s">
        <v>485</v>
      </c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</row>
    <row r="87" ht="15.75" customHeight="1">
      <c r="A87" s="144">
        <v>44025.0</v>
      </c>
      <c r="B87" s="145" t="s">
        <v>563</v>
      </c>
      <c r="C87" s="134" t="s">
        <v>479</v>
      </c>
      <c r="D87" s="134" t="s">
        <v>480</v>
      </c>
      <c r="E87" s="146">
        <v>0.0</v>
      </c>
      <c r="F87" s="134" t="s">
        <v>562</v>
      </c>
      <c r="G87" s="144" t="s">
        <v>283</v>
      </c>
      <c r="H87" s="144" t="s">
        <v>42</v>
      </c>
      <c r="I87" s="144" t="s">
        <v>332</v>
      </c>
      <c r="J87" s="144">
        <v>43538.0</v>
      </c>
      <c r="K87" s="147" t="s">
        <v>482</v>
      </c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</row>
    <row r="88" ht="15.75" customHeight="1">
      <c r="A88" s="148">
        <v>44029.0</v>
      </c>
      <c r="B88" s="149" t="s">
        <v>537</v>
      </c>
      <c r="C88" s="150" t="s">
        <v>479</v>
      </c>
      <c r="D88" s="134" t="s">
        <v>489</v>
      </c>
      <c r="E88" s="146">
        <v>60000.0</v>
      </c>
      <c r="F88" s="134" t="s">
        <v>538</v>
      </c>
      <c r="G88" s="144" t="s">
        <v>283</v>
      </c>
      <c r="H88" s="144" t="s">
        <v>42</v>
      </c>
      <c r="I88" s="144" t="s">
        <v>332</v>
      </c>
      <c r="J88" s="144">
        <v>43894.0</v>
      </c>
      <c r="K88" s="147" t="s">
        <v>507</v>
      </c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</row>
    <row r="89" ht="15.75" customHeight="1">
      <c r="A89" s="148">
        <v>44032.0</v>
      </c>
      <c r="B89" s="149" t="s">
        <v>505</v>
      </c>
      <c r="C89" s="150" t="s">
        <v>479</v>
      </c>
      <c r="D89" s="134" t="s">
        <v>489</v>
      </c>
      <c r="E89" s="146">
        <v>211079.19</v>
      </c>
      <c r="F89" s="134" t="s">
        <v>506</v>
      </c>
      <c r="G89" s="144" t="s">
        <v>283</v>
      </c>
      <c r="H89" s="144" t="s">
        <v>42</v>
      </c>
      <c r="I89" s="144" t="s">
        <v>332</v>
      </c>
      <c r="J89" s="144">
        <v>43605.0</v>
      </c>
      <c r="K89" s="147" t="s">
        <v>507</v>
      </c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</row>
    <row r="90" ht="15.75" customHeight="1">
      <c r="A90" s="148">
        <v>44032.0</v>
      </c>
      <c r="B90" s="149" t="s">
        <v>564</v>
      </c>
      <c r="C90" s="150" t="s">
        <v>479</v>
      </c>
      <c r="D90" s="134" t="s">
        <v>489</v>
      </c>
      <c r="E90" s="146">
        <v>7000.0</v>
      </c>
      <c r="F90" s="134" t="s">
        <v>565</v>
      </c>
      <c r="G90" s="144" t="s">
        <v>283</v>
      </c>
      <c r="H90" s="144" t="s">
        <v>42</v>
      </c>
      <c r="I90" s="144" t="s">
        <v>332</v>
      </c>
      <c r="J90" s="144">
        <v>43732.0</v>
      </c>
      <c r="K90" s="147" t="s">
        <v>485</v>
      </c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</row>
    <row r="91" ht="15.75" customHeight="1">
      <c r="A91" s="148">
        <v>44032.0</v>
      </c>
      <c r="B91" s="149" t="s">
        <v>566</v>
      </c>
      <c r="C91" s="150" t="s">
        <v>479</v>
      </c>
      <c r="D91" s="134" t="s">
        <v>489</v>
      </c>
      <c r="E91" s="146">
        <v>14000.0</v>
      </c>
      <c r="F91" s="134" t="s">
        <v>567</v>
      </c>
      <c r="G91" s="144" t="s">
        <v>283</v>
      </c>
      <c r="H91" s="144" t="s">
        <v>42</v>
      </c>
      <c r="I91" s="144" t="s">
        <v>332</v>
      </c>
      <c r="J91" s="144">
        <v>43620.0</v>
      </c>
      <c r="K91" s="147" t="s">
        <v>493</v>
      </c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</row>
    <row r="92" ht="15.75" customHeight="1">
      <c r="A92" s="148">
        <v>44032.0</v>
      </c>
      <c r="B92" s="149" t="s">
        <v>568</v>
      </c>
      <c r="C92" s="150" t="s">
        <v>495</v>
      </c>
      <c r="D92" s="134" t="s">
        <v>489</v>
      </c>
      <c r="E92" s="146">
        <v>10000.0</v>
      </c>
      <c r="F92" s="134" t="s">
        <v>567</v>
      </c>
      <c r="G92" s="134" t="s">
        <v>283</v>
      </c>
      <c r="H92" s="134" t="s">
        <v>42</v>
      </c>
      <c r="I92" s="134" t="s">
        <v>283</v>
      </c>
      <c r="J92" s="144">
        <v>43700.0</v>
      </c>
      <c r="K92" s="151" t="s">
        <v>493</v>
      </c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</row>
    <row r="93" ht="15.75" customHeight="1">
      <c r="A93" s="148">
        <v>44033.0</v>
      </c>
      <c r="B93" s="152" t="s">
        <v>539</v>
      </c>
      <c r="C93" s="150" t="s">
        <v>479</v>
      </c>
      <c r="D93" s="134" t="s">
        <v>515</v>
      </c>
      <c r="E93" s="146">
        <v>30000.0</v>
      </c>
      <c r="F93" s="134" t="s">
        <v>540</v>
      </c>
      <c r="G93" s="144" t="s">
        <v>283</v>
      </c>
      <c r="H93" s="144" t="s">
        <v>42</v>
      </c>
      <c r="I93" s="144" t="s">
        <v>422</v>
      </c>
      <c r="J93" s="144">
        <v>43913.0</v>
      </c>
      <c r="K93" s="147" t="s">
        <v>493</v>
      </c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</row>
    <row r="94" ht="15.75" customHeight="1">
      <c r="A94" s="148">
        <v>44034.0</v>
      </c>
      <c r="B94" s="149" t="s">
        <v>569</v>
      </c>
      <c r="C94" s="150" t="s">
        <v>479</v>
      </c>
      <c r="D94" s="134" t="s">
        <v>515</v>
      </c>
      <c r="E94" s="146">
        <v>20000.0</v>
      </c>
      <c r="F94" s="134" t="s">
        <v>570</v>
      </c>
      <c r="G94" s="144" t="s">
        <v>430</v>
      </c>
      <c r="H94" s="144" t="s">
        <v>42</v>
      </c>
      <c r="I94" s="144" t="s">
        <v>430</v>
      </c>
      <c r="J94" s="144">
        <v>43441.0</v>
      </c>
      <c r="K94" s="147" t="s">
        <v>482</v>
      </c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</row>
    <row r="95" ht="15.75" customHeight="1">
      <c r="A95" s="148">
        <v>44036.0</v>
      </c>
      <c r="B95" s="149" t="s">
        <v>566</v>
      </c>
      <c r="C95" s="150" t="s">
        <v>479</v>
      </c>
      <c r="D95" s="134" t="s">
        <v>489</v>
      </c>
      <c r="E95" s="146">
        <v>3500.0</v>
      </c>
      <c r="F95" s="134" t="s">
        <v>567</v>
      </c>
      <c r="G95" s="144" t="s">
        <v>283</v>
      </c>
      <c r="H95" s="144" t="s">
        <v>42</v>
      </c>
      <c r="I95" s="144" t="s">
        <v>332</v>
      </c>
      <c r="J95" s="144">
        <v>43620.0</v>
      </c>
      <c r="K95" s="147" t="s">
        <v>493</v>
      </c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</row>
    <row r="96" ht="15.75" customHeight="1">
      <c r="A96" s="148">
        <v>44036.0</v>
      </c>
      <c r="B96" s="152" t="s">
        <v>559</v>
      </c>
      <c r="C96" s="150" t="s">
        <v>479</v>
      </c>
      <c r="D96" s="134" t="s">
        <v>515</v>
      </c>
      <c r="E96" s="146">
        <v>7000.0</v>
      </c>
      <c r="F96" s="134" t="s">
        <v>560</v>
      </c>
      <c r="G96" s="144" t="s">
        <v>283</v>
      </c>
      <c r="H96" s="144" t="s">
        <v>42</v>
      </c>
      <c r="I96" s="144" t="s">
        <v>332</v>
      </c>
      <c r="J96" s="144">
        <v>43620.0</v>
      </c>
      <c r="K96" s="147" t="s">
        <v>482</v>
      </c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</row>
    <row r="97" ht="15.75" customHeight="1">
      <c r="A97" s="148">
        <v>44039.0</v>
      </c>
      <c r="B97" s="149" t="s">
        <v>557</v>
      </c>
      <c r="C97" s="150" t="s">
        <v>479</v>
      </c>
      <c r="D97" s="134" t="s">
        <v>489</v>
      </c>
      <c r="E97" s="146">
        <v>20000.0</v>
      </c>
      <c r="F97" s="134" t="s">
        <v>558</v>
      </c>
      <c r="G97" s="144" t="s">
        <v>283</v>
      </c>
      <c r="H97" s="144" t="s">
        <v>42</v>
      </c>
      <c r="I97" s="144" t="s">
        <v>332</v>
      </c>
      <c r="J97" s="144">
        <v>43840.0</v>
      </c>
      <c r="K97" s="147" t="s">
        <v>507</v>
      </c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</row>
    <row r="98" ht="15.75" customHeight="1">
      <c r="A98" s="148">
        <v>44039.0</v>
      </c>
      <c r="B98" s="152" t="s">
        <v>505</v>
      </c>
      <c r="C98" s="150" t="s">
        <v>479</v>
      </c>
      <c r="D98" s="134" t="s">
        <v>489</v>
      </c>
      <c r="E98" s="146">
        <v>5000.0</v>
      </c>
      <c r="F98" s="134" t="s">
        <v>506</v>
      </c>
      <c r="G98" s="144" t="s">
        <v>283</v>
      </c>
      <c r="H98" s="144" t="s">
        <v>42</v>
      </c>
      <c r="I98" s="144" t="s">
        <v>332</v>
      </c>
      <c r="J98" s="144">
        <v>43605.0</v>
      </c>
      <c r="K98" s="147" t="s">
        <v>507</v>
      </c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</row>
    <row r="99" ht="15.75" customHeight="1">
      <c r="A99" s="148">
        <v>44040.0</v>
      </c>
      <c r="B99" s="149" t="s">
        <v>501</v>
      </c>
      <c r="C99" s="150" t="s">
        <v>479</v>
      </c>
      <c r="D99" s="134" t="s">
        <v>489</v>
      </c>
      <c r="E99" s="146">
        <v>10000.0</v>
      </c>
      <c r="F99" s="134" t="s">
        <v>502</v>
      </c>
      <c r="G99" s="144" t="s">
        <v>283</v>
      </c>
      <c r="H99" s="144" t="s">
        <v>42</v>
      </c>
      <c r="I99" s="144" t="s">
        <v>332</v>
      </c>
      <c r="J99" s="144">
        <v>43703.0</v>
      </c>
      <c r="K99" s="147" t="s">
        <v>485</v>
      </c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</row>
    <row r="100" ht="15.75" customHeight="1">
      <c r="A100" s="144">
        <v>44041.0</v>
      </c>
      <c r="B100" s="145" t="s">
        <v>571</v>
      </c>
      <c r="C100" s="134" t="s">
        <v>479</v>
      </c>
      <c r="D100" s="134" t="s">
        <v>480</v>
      </c>
      <c r="E100" s="146">
        <v>0.0</v>
      </c>
      <c r="F100" s="134" t="s">
        <v>572</v>
      </c>
      <c r="G100" s="144"/>
      <c r="H100" s="144"/>
      <c r="I100" s="144"/>
      <c r="J100" s="144"/>
      <c r="K100" s="147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</row>
    <row r="101" ht="15.75" customHeight="1">
      <c r="A101" s="148">
        <v>44041.0</v>
      </c>
      <c r="B101" s="152" t="s">
        <v>555</v>
      </c>
      <c r="C101" s="150" t="s">
        <v>479</v>
      </c>
      <c r="D101" s="134" t="s">
        <v>489</v>
      </c>
      <c r="E101" s="146">
        <v>151239.98</v>
      </c>
      <c r="F101" s="134" t="s">
        <v>556</v>
      </c>
      <c r="G101" s="144" t="s">
        <v>283</v>
      </c>
      <c r="H101" s="144" t="s">
        <v>42</v>
      </c>
      <c r="I101" s="144" t="s">
        <v>332</v>
      </c>
      <c r="J101" s="144">
        <v>43888.0</v>
      </c>
      <c r="K101" s="147" t="s">
        <v>493</v>
      </c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</row>
    <row r="102" ht="15.75" customHeight="1">
      <c r="A102" s="148">
        <v>44041.0</v>
      </c>
      <c r="B102" s="149" t="s">
        <v>573</v>
      </c>
      <c r="C102" s="150" t="s">
        <v>529</v>
      </c>
      <c r="D102" s="134" t="s">
        <v>489</v>
      </c>
      <c r="E102" s="146">
        <v>10000.0</v>
      </c>
      <c r="F102" s="134" t="s">
        <v>574</v>
      </c>
      <c r="G102" s="144" t="s">
        <v>288</v>
      </c>
      <c r="H102" s="144" t="s">
        <v>42</v>
      </c>
      <c r="I102" s="144" t="s">
        <v>373</v>
      </c>
      <c r="J102" s="144">
        <v>43934.0</v>
      </c>
      <c r="K102" s="147" t="s">
        <v>575</v>
      </c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</row>
    <row r="103" ht="15.75" customHeight="1">
      <c r="A103" s="144">
        <v>44042.0</v>
      </c>
      <c r="B103" s="154" t="s">
        <v>576</v>
      </c>
      <c r="C103" s="134" t="s">
        <v>495</v>
      </c>
      <c r="D103" s="134" t="s">
        <v>480</v>
      </c>
      <c r="E103" s="146">
        <v>0.0</v>
      </c>
      <c r="F103" s="134" t="s">
        <v>577</v>
      </c>
      <c r="G103" s="134" t="s">
        <v>283</v>
      </c>
      <c r="H103" s="134" t="s">
        <v>42</v>
      </c>
      <c r="I103" s="134" t="s">
        <v>283</v>
      </c>
      <c r="J103" s="144">
        <v>43838.0</v>
      </c>
      <c r="K103" s="151" t="s">
        <v>578</v>
      </c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</row>
    <row r="104" ht="15.75" customHeight="1">
      <c r="A104" s="148">
        <v>44042.0</v>
      </c>
      <c r="B104" s="149" t="s">
        <v>579</v>
      </c>
      <c r="C104" s="150" t="s">
        <v>529</v>
      </c>
      <c r="D104" s="134" t="s">
        <v>489</v>
      </c>
      <c r="E104" s="146">
        <v>10000.0</v>
      </c>
      <c r="F104" s="134" t="s">
        <v>580</v>
      </c>
      <c r="G104" s="144" t="s">
        <v>288</v>
      </c>
      <c r="H104" s="144" t="s">
        <v>42</v>
      </c>
      <c r="I104" s="144" t="s">
        <v>373</v>
      </c>
      <c r="J104" s="144">
        <v>43635.0</v>
      </c>
      <c r="K104" s="147" t="s">
        <v>485</v>
      </c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</row>
    <row r="105" ht="15.75" customHeight="1">
      <c r="A105" s="144">
        <v>44044.0</v>
      </c>
      <c r="B105" s="145" t="s">
        <v>581</v>
      </c>
      <c r="C105" s="134" t="s">
        <v>479</v>
      </c>
      <c r="D105" s="134" t="s">
        <v>480</v>
      </c>
      <c r="E105" s="146">
        <v>151239.98</v>
      </c>
      <c r="F105" s="134" t="s">
        <v>582</v>
      </c>
      <c r="G105" s="144" t="s">
        <v>283</v>
      </c>
      <c r="H105" s="144" t="s">
        <v>42</v>
      </c>
      <c r="I105" s="144" t="s">
        <v>332</v>
      </c>
      <c r="J105" s="144">
        <v>43668.0</v>
      </c>
      <c r="K105" s="147" t="s">
        <v>485</v>
      </c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</row>
    <row r="106" ht="15.75" customHeight="1">
      <c r="A106" s="148">
        <v>44046.0</v>
      </c>
      <c r="B106" s="149" t="s">
        <v>518</v>
      </c>
      <c r="C106" s="150" t="s">
        <v>479</v>
      </c>
      <c r="D106" s="134" t="s">
        <v>489</v>
      </c>
      <c r="E106" s="146">
        <v>3000.0</v>
      </c>
      <c r="F106" s="134" t="s">
        <v>519</v>
      </c>
      <c r="G106" s="144" t="s">
        <v>283</v>
      </c>
      <c r="H106" s="144" t="s">
        <v>42</v>
      </c>
      <c r="I106" s="144" t="s">
        <v>422</v>
      </c>
      <c r="J106" s="144">
        <v>43559.0</v>
      </c>
      <c r="K106" s="147" t="s">
        <v>485</v>
      </c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</row>
    <row r="107" ht="15.75" customHeight="1">
      <c r="A107" s="148">
        <v>44046.0</v>
      </c>
      <c r="B107" s="149" t="s">
        <v>488</v>
      </c>
      <c r="C107" s="150" t="s">
        <v>479</v>
      </c>
      <c r="D107" s="134" t="s">
        <v>489</v>
      </c>
      <c r="E107" s="146">
        <v>6500.0</v>
      </c>
      <c r="F107" s="134" t="s">
        <v>490</v>
      </c>
      <c r="G107" s="144" t="s">
        <v>283</v>
      </c>
      <c r="H107" s="144" t="s">
        <v>42</v>
      </c>
      <c r="I107" s="144" t="s">
        <v>332</v>
      </c>
      <c r="J107" s="144">
        <v>43675.0</v>
      </c>
      <c r="K107" s="147" t="s">
        <v>485</v>
      </c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</row>
    <row r="108" ht="15.75" customHeight="1">
      <c r="A108" s="148">
        <v>44048.0</v>
      </c>
      <c r="B108" s="152" t="s">
        <v>511</v>
      </c>
      <c r="C108" s="150" t="s">
        <v>495</v>
      </c>
      <c r="D108" s="134" t="s">
        <v>489</v>
      </c>
      <c r="E108" s="146">
        <v>10000.0</v>
      </c>
      <c r="F108" s="134" t="s">
        <v>512</v>
      </c>
      <c r="G108" s="134" t="s">
        <v>283</v>
      </c>
      <c r="H108" s="134" t="s">
        <v>42</v>
      </c>
      <c r="I108" s="134" t="s">
        <v>283</v>
      </c>
      <c r="J108" s="144">
        <v>44252.0</v>
      </c>
      <c r="K108" s="151" t="s">
        <v>507</v>
      </c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</row>
    <row r="109" ht="15.75" customHeight="1">
      <c r="A109" s="148">
        <v>44048.0</v>
      </c>
      <c r="B109" s="149" t="s">
        <v>533</v>
      </c>
      <c r="C109" s="150" t="s">
        <v>479</v>
      </c>
      <c r="D109" s="134" t="s">
        <v>489</v>
      </c>
      <c r="E109" s="146">
        <v>33000.0</v>
      </c>
      <c r="F109" s="134" t="s">
        <v>534</v>
      </c>
      <c r="G109" s="144" t="s">
        <v>283</v>
      </c>
      <c r="H109" s="144" t="s">
        <v>42</v>
      </c>
      <c r="I109" s="144" t="s">
        <v>332</v>
      </c>
      <c r="J109" s="144">
        <v>43699.0</v>
      </c>
      <c r="K109" s="147" t="s">
        <v>485</v>
      </c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</row>
    <row r="110" ht="15.75" customHeight="1">
      <c r="A110" s="148">
        <v>44049.0</v>
      </c>
      <c r="B110" s="149" t="s">
        <v>581</v>
      </c>
      <c r="C110" s="150" t="s">
        <v>479</v>
      </c>
      <c r="D110" s="134" t="s">
        <v>515</v>
      </c>
      <c r="E110" s="146">
        <v>5000.0</v>
      </c>
      <c r="F110" s="134" t="s">
        <v>582</v>
      </c>
      <c r="G110" s="144" t="s">
        <v>283</v>
      </c>
      <c r="H110" s="144" t="s">
        <v>42</v>
      </c>
      <c r="I110" s="144" t="s">
        <v>332</v>
      </c>
      <c r="J110" s="144">
        <v>43668.0</v>
      </c>
      <c r="K110" s="147" t="s">
        <v>485</v>
      </c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</row>
    <row r="111" ht="15.75" customHeight="1">
      <c r="A111" s="148">
        <v>44049.0</v>
      </c>
      <c r="B111" s="149" t="s">
        <v>555</v>
      </c>
      <c r="C111" s="150" t="s">
        <v>479</v>
      </c>
      <c r="D111" s="134" t="s">
        <v>489</v>
      </c>
      <c r="E111" s="146">
        <v>99216.1</v>
      </c>
      <c r="F111" s="134" t="s">
        <v>556</v>
      </c>
      <c r="G111" s="144" t="s">
        <v>283</v>
      </c>
      <c r="H111" s="144" t="s">
        <v>42</v>
      </c>
      <c r="I111" s="144" t="s">
        <v>332</v>
      </c>
      <c r="J111" s="144">
        <v>43888.0</v>
      </c>
      <c r="K111" s="147" t="s">
        <v>493</v>
      </c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</row>
    <row r="112" ht="15.75" customHeight="1">
      <c r="A112" s="148">
        <v>44050.0</v>
      </c>
      <c r="B112" s="149" t="s">
        <v>501</v>
      </c>
      <c r="C112" s="150" t="s">
        <v>479</v>
      </c>
      <c r="D112" s="134" t="s">
        <v>489</v>
      </c>
      <c r="E112" s="146">
        <v>14000.0</v>
      </c>
      <c r="F112" s="134" t="s">
        <v>502</v>
      </c>
      <c r="G112" s="144" t="s">
        <v>283</v>
      </c>
      <c r="H112" s="144" t="s">
        <v>42</v>
      </c>
      <c r="I112" s="144" t="s">
        <v>332</v>
      </c>
      <c r="J112" s="144">
        <v>43703.0</v>
      </c>
      <c r="K112" s="147" t="s">
        <v>485</v>
      </c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</row>
    <row r="113" ht="15.75" customHeight="1">
      <c r="A113" s="148">
        <v>44050.0</v>
      </c>
      <c r="B113" s="149" t="s">
        <v>537</v>
      </c>
      <c r="C113" s="150" t="s">
        <v>479</v>
      </c>
      <c r="D113" s="134" t="s">
        <v>489</v>
      </c>
      <c r="E113" s="146">
        <v>9000.0</v>
      </c>
      <c r="F113" s="134" t="s">
        <v>538</v>
      </c>
      <c r="G113" s="144" t="s">
        <v>283</v>
      </c>
      <c r="H113" s="144" t="s">
        <v>42</v>
      </c>
      <c r="I113" s="144" t="s">
        <v>332</v>
      </c>
      <c r="J113" s="144">
        <v>43894.0</v>
      </c>
      <c r="K113" s="147" t="s">
        <v>507</v>
      </c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</row>
    <row r="114" ht="15.75" customHeight="1">
      <c r="A114" s="148">
        <v>44050.0</v>
      </c>
      <c r="B114" s="152" t="s">
        <v>516</v>
      </c>
      <c r="C114" s="150" t="s">
        <v>479</v>
      </c>
      <c r="D114" s="134" t="s">
        <v>489</v>
      </c>
      <c r="E114" s="146">
        <v>20000.0</v>
      </c>
      <c r="F114" s="134" t="s">
        <v>517</v>
      </c>
      <c r="G114" s="144" t="s">
        <v>283</v>
      </c>
      <c r="H114" s="144" t="s">
        <v>42</v>
      </c>
      <c r="I114" s="144" t="s">
        <v>422</v>
      </c>
      <c r="J114" s="144">
        <v>43664.0</v>
      </c>
      <c r="K114" s="147" t="s">
        <v>485</v>
      </c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</row>
    <row r="115" ht="15.75" customHeight="1">
      <c r="A115" s="144">
        <v>44053.0</v>
      </c>
      <c r="B115" s="145" t="s">
        <v>526</v>
      </c>
      <c r="C115" s="134" t="s">
        <v>479</v>
      </c>
      <c r="D115" s="134" t="s">
        <v>480</v>
      </c>
      <c r="E115" s="146">
        <v>0.0</v>
      </c>
      <c r="F115" s="134" t="s">
        <v>527</v>
      </c>
      <c r="G115" s="144" t="s">
        <v>283</v>
      </c>
      <c r="H115" s="144" t="s">
        <v>42</v>
      </c>
      <c r="I115" s="144" t="s">
        <v>332</v>
      </c>
      <c r="J115" s="144">
        <v>43738.0</v>
      </c>
      <c r="K115" s="147" t="s">
        <v>482</v>
      </c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</row>
    <row r="116" ht="15.75" customHeight="1">
      <c r="A116" s="148">
        <v>44057.0</v>
      </c>
      <c r="B116" s="152" t="s">
        <v>535</v>
      </c>
      <c r="C116" s="150" t="s">
        <v>479</v>
      </c>
      <c r="D116" s="134" t="s">
        <v>489</v>
      </c>
      <c r="E116" s="146">
        <v>200000.0</v>
      </c>
      <c r="F116" s="134" t="s">
        <v>536</v>
      </c>
      <c r="G116" s="144" t="s">
        <v>283</v>
      </c>
      <c r="H116" s="144" t="s">
        <v>42</v>
      </c>
      <c r="I116" s="144" t="s">
        <v>332</v>
      </c>
      <c r="J116" s="144">
        <v>43717.0</v>
      </c>
      <c r="K116" s="147" t="s">
        <v>485</v>
      </c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</row>
    <row r="117" ht="15.75" customHeight="1">
      <c r="A117" s="148">
        <v>44060.0</v>
      </c>
      <c r="B117" s="149" t="s">
        <v>546</v>
      </c>
      <c r="C117" s="150" t="s">
        <v>479</v>
      </c>
      <c r="D117" s="134" t="s">
        <v>489</v>
      </c>
      <c r="E117" s="146">
        <v>6300.0</v>
      </c>
      <c r="F117" s="134" t="s">
        <v>547</v>
      </c>
      <c r="G117" s="144" t="s">
        <v>283</v>
      </c>
      <c r="H117" s="144" t="s">
        <v>42</v>
      </c>
      <c r="I117" s="144" t="s">
        <v>332</v>
      </c>
      <c r="J117" s="144">
        <v>43564.0</v>
      </c>
      <c r="K117" s="147" t="s">
        <v>482</v>
      </c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</row>
    <row r="118" ht="15.75" customHeight="1">
      <c r="A118" s="144">
        <v>44061.0</v>
      </c>
      <c r="B118" s="145" t="s">
        <v>496</v>
      </c>
      <c r="C118" s="134" t="s">
        <v>479</v>
      </c>
      <c r="D118" s="134" t="s">
        <v>480</v>
      </c>
      <c r="E118" s="146">
        <v>394570.05</v>
      </c>
      <c r="F118" s="134" t="s">
        <v>497</v>
      </c>
      <c r="G118" s="144" t="s">
        <v>283</v>
      </c>
      <c r="H118" s="144" t="s">
        <v>42</v>
      </c>
      <c r="I118" s="144" t="s">
        <v>332</v>
      </c>
      <c r="J118" s="144">
        <v>43700.0</v>
      </c>
      <c r="K118" s="147" t="s">
        <v>485</v>
      </c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</row>
    <row r="119" ht="15.75" customHeight="1">
      <c r="A119" s="148">
        <v>44061.0</v>
      </c>
      <c r="B119" s="149" t="s">
        <v>557</v>
      </c>
      <c r="C119" s="150" t="s">
        <v>479</v>
      </c>
      <c r="D119" s="134" t="s">
        <v>489</v>
      </c>
      <c r="E119" s="146">
        <v>7000.0</v>
      </c>
      <c r="F119" s="134" t="s">
        <v>558</v>
      </c>
      <c r="G119" s="144" t="s">
        <v>283</v>
      </c>
      <c r="H119" s="144" t="s">
        <v>42</v>
      </c>
      <c r="I119" s="144" t="s">
        <v>332</v>
      </c>
      <c r="J119" s="144">
        <v>43840.0</v>
      </c>
      <c r="K119" s="147" t="s">
        <v>507</v>
      </c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</row>
    <row r="120" ht="15.75" customHeight="1">
      <c r="A120" s="144">
        <v>44063.0</v>
      </c>
      <c r="B120" s="145" t="s">
        <v>583</v>
      </c>
      <c r="C120" s="134" t="s">
        <v>479</v>
      </c>
      <c r="D120" s="134" t="s">
        <v>480</v>
      </c>
      <c r="E120" s="146">
        <v>99216.1</v>
      </c>
      <c r="F120" s="134" t="s">
        <v>584</v>
      </c>
      <c r="G120" s="144" t="s">
        <v>283</v>
      </c>
      <c r="H120" s="144" t="s">
        <v>42</v>
      </c>
      <c r="I120" s="144" t="s">
        <v>332</v>
      </c>
      <c r="J120" s="144">
        <v>43675.0</v>
      </c>
      <c r="K120" s="147" t="s">
        <v>485</v>
      </c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</row>
    <row r="121" ht="15.75" customHeight="1">
      <c r="A121" s="148">
        <v>44068.0</v>
      </c>
      <c r="B121" s="149" t="s">
        <v>505</v>
      </c>
      <c r="C121" s="150" t="s">
        <v>479</v>
      </c>
      <c r="D121" s="134" t="s">
        <v>489</v>
      </c>
      <c r="E121" s="146">
        <v>130000.0</v>
      </c>
      <c r="F121" s="134" t="s">
        <v>506</v>
      </c>
      <c r="G121" s="144" t="s">
        <v>283</v>
      </c>
      <c r="H121" s="144" t="s">
        <v>42</v>
      </c>
      <c r="I121" s="144" t="s">
        <v>332</v>
      </c>
      <c r="J121" s="144">
        <v>43605.0</v>
      </c>
      <c r="K121" s="147" t="s">
        <v>507</v>
      </c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</row>
    <row r="122" ht="15.75" customHeight="1">
      <c r="A122" s="148">
        <v>44068.0</v>
      </c>
      <c r="B122" s="152" t="s">
        <v>518</v>
      </c>
      <c r="C122" s="150" t="s">
        <v>479</v>
      </c>
      <c r="D122" s="134" t="s">
        <v>489</v>
      </c>
      <c r="E122" s="146">
        <v>5000.0</v>
      </c>
      <c r="F122" s="134" t="s">
        <v>519</v>
      </c>
      <c r="G122" s="144" t="s">
        <v>283</v>
      </c>
      <c r="H122" s="144" t="s">
        <v>42</v>
      </c>
      <c r="I122" s="144" t="s">
        <v>422</v>
      </c>
      <c r="J122" s="144">
        <v>43559.0</v>
      </c>
      <c r="K122" s="147" t="s">
        <v>485</v>
      </c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</row>
    <row r="123" ht="15.75" customHeight="1">
      <c r="A123" s="148">
        <v>44069.0</v>
      </c>
      <c r="B123" s="149" t="s">
        <v>494</v>
      </c>
      <c r="C123" s="150" t="s">
        <v>495</v>
      </c>
      <c r="D123" s="134" t="s">
        <v>489</v>
      </c>
      <c r="E123" s="146">
        <v>1800.0</v>
      </c>
      <c r="F123" s="134" t="s">
        <v>234</v>
      </c>
      <c r="G123" s="134" t="s">
        <v>283</v>
      </c>
      <c r="H123" s="134" t="s">
        <v>42</v>
      </c>
      <c r="I123" s="134" t="s">
        <v>283</v>
      </c>
      <c r="J123" s="144">
        <v>43749.0</v>
      </c>
      <c r="K123" s="151" t="s">
        <v>485</v>
      </c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</row>
    <row r="124" ht="15.75" customHeight="1">
      <c r="A124" s="148">
        <v>44069.0</v>
      </c>
      <c r="B124" s="149" t="s">
        <v>501</v>
      </c>
      <c r="C124" s="150" t="s">
        <v>479</v>
      </c>
      <c r="D124" s="134" t="s">
        <v>489</v>
      </c>
      <c r="E124" s="146">
        <v>20000.0</v>
      </c>
      <c r="F124" s="134" t="s">
        <v>502</v>
      </c>
      <c r="G124" s="144" t="s">
        <v>283</v>
      </c>
      <c r="H124" s="144" t="s">
        <v>42</v>
      </c>
      <c r="I124" s="144" t="s">
        <v>332</v>
      </c>
      <c r="J124" s="144">
        <v>43703.0</v>
      </c>
      <c r="K124" s="147" t="s">
        <v>485</v>
      </c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</row>
    <row r="125" ht="15.75" customHeight="1">
      <c r="A125" s="148">
        <v>44074.0</v>
      </c>
      <c r="B125" s="149" t="s">
        <v>516</v>
      </c>
      <c r="C125" s="150" t="s">
        <v>479</v>
      </c>
      <c r="D125" s="134" t="s">
        <v>489</v>
      </c>
      <c r="E125" s="153">
        <v>150000.0</v>
      </c>
      <c r="F125" s="134" t="s">
        <v>517</v>
      </c>
      <c r="G125" s="144" t="s">
        <v>283</v>
      </c>
      <c r="H125" s="144" t="s">
        <v>42</v>
      </c>
      <c r="I125" s="144" t="s">
        <v>422</v>
      </c>
      <c r="J125" s="144">
        <v>43664.0</v>
      </c>
      <c r="K125" s="147" t="s">
        <v>485</v>
      </c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</row>
    <row r="126" ht="15.75" customHeight="1">
      <c r="A126" s="148">
        <v>44074.0</v>
      </c>
      <c r="B126" s="149" t="s">
        <v>505</v>
      </c>
      <c r="C126" s="150" t="s">
        <v>479</v>
      </c>
      <c r="D126" s="134" t="s">
        <v>489</v>
      </c>
      <c r="E126" s="146">
        <v>20000.0</v>
      </c>
      <c r="F126" s="134" t="s">
        <v>506</v>
      </c>
      <c r="G126" s="144" t="s">
        <v>283</v>
      </c>
      <c r="H126" s="144" t="s">
        <v>42</v>
      </c>
      <c r="I126" s="144" t="s">
        <v>332</v>
      </c>
      <c r="J126" s="144">
        <v>43605.0</v>
      </c>
      <c r="K126" s="147" t="s">
        <v>507</v>
      </c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</row>
    <row r="127" ht="15.75" customHeight="1">
      <c r="A127" s="148">
        <v>44075.0</v>
      </c>
      <c r="B127" s="149" t="s">
        <v>557</v>
      </c>
      <c r="C127" s="150" t="s">
        <v>479</v>
      </c>
      <c r="D127" s="134" t="s">
        <v>489</v>
      </c>
      <c r="E127" s="146">
        <v>194670.06</v>
      </c>
      <c r="F127" s="134" t="s">
        <v>558</v>
      </c>
      <c r="G127" s="144" t="s">
        <v>283</v>
      </c>
      <c r="H127" s="144" t="s">
        <v>42</v>
      </c>
      <c r="I127" s="144" t="s">
        <v>332</v>
      </c>
      <c r="J127" s="144">
        <v>43840.0</v>
      </c>
      <c r="K127" s="147" t="s">
        <v>507</v>
      </c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</row>
    <row r="128" ht="15.75" customHeight="1">
      <c r="A128" s="148">
        <v>44078.0</v>
      </c>
      <c r="B128" s="152" t="s">
        <v>585</v>
      </c>
      <c r="C128" s="150" t="s">
        <v>479</v>
      </c>
      <c r="D128" s="134" t="s">
        <v>489</v>
      </c>
      <c r="E128" s="153">
        <v>5000.0</v>
      </c>
      <c r="F128" s="134" t="s">
        <v>586</v>
      </c>
      <c r="G128" s="144" t="s">
        <v>283</v>
      </c>
      <c r="H128" s="144" t="s">
        <v>42</v>
      </c>
      <c r="I128" s="144" t="s">
        <v>422</v>
      </c>
      <c r="J128" s="144">
        <v>43564.0</v>
      </c>
      <c r="K128" s="147" t="s">
        <v>575</v>
      </c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</row>
    <row r="129" ht="15.75" customHeight="1">
      <c r="A129" s="148">
        <v>44082.0</v>
      </c>
      <c r="B129" s="149" t="s">
        <v>518</v>
      </c>
      <c r="C129" s="150" t="s">
        <v>479</v>
      </c>
      <c r="D129" s="134" t="s">
        <v>489</v>
      </c>
      <c r="E129" s="146">
        <v>14000.0</v>
      </c>
      <c r="F129" s="134" t="s">
        <v>519</v>
      </c>
      <c r="G129" s="144" t="s">
        <v>283</v>
      </c>
      <c r="H129" s="144" t="s">
        <v>42</v>
      </c>
      <c r="I129" s="144" t="s">
        <v>422</v>
      </c>
      <c r="J129" s="144">
        <v>43559.0</v>
      </c>
      <c r="K129" s="147" t="s">
        <v>485</v>
      </c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</row>
    <row r="130" ht="15.75" customHeight="1">
      <c r="A130" s="148">
        <v>44082.0</v>
      </c>
      <c r="B130" s="149" t="s">
        <v>511</v>
      </c>
      <c r="C130" s="150" t="s">
        <v>495</v>
      </c>
      <c r="D130" s="134" t="s">
        <v>489</v>
      </c>
      <c r="E130" s="146">
        <v>20000.0</v>
      </c>
      <c r="F130" s="134" t="s">
        <v>512</v>
      </c>
      <c r="G130" s="134" t="s">
        <v>283</v>
      </c>
      <c r="H130" s="134" t="s">
        <v>42</v>
      </c>
      <c r="I130" s="134" t="s">
        <v>283</v>
      </c>
      <c r="J130" s="144">
        <v>44252.0</v>
      </c>
      <c r="K130" s="151" t="s">
        <v>507</v>
      </c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</row>
    <row r="131" ht="15.75" customHeight="1">
      <c r="A131" s="148">
        <v>44083.0</v>
      </c>
      <c r="B131" s="152" t="s">
        <v>555</v>
      </c>
      <c r="C131" s="150" t="s">
        <v>479</v>
      </c>
      <c r="D131" s="134" t="s">
        <v>489</v>
      </c>
      <c r="E131" s="146">
        <v>85486.0</v>
      </c>
      <c r="F131" s="134" t="s">
        <v>556</v>
      </c>
      <c r="G131" s="144" t="s">
        <v>283</v>
      </c>
      <c r="H131" s="144" t="s">
        <v>42</v>
      </c>
      <c r="I131" s="144" t="s">
        <v>332</v>
      </c>
      <c r="J131" s="144">
        <v>43888.0</v>
      </c>
      <c r="K131" s="147" t="s">
        <v>493</v>
      </c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</row>
    <row r="132" ht="15.75" customHeight="1">
      <c r="A132" s="148">
        <v>44084.0</v>
      </c>
      <c r="B132" s="149" t="s">
        <v>587</v>
      </c>
      <c r="C132" s="150" t="s">
        <v>479</v>
      </c>
      <c r="D132" s="134" t="s">
        <v>489</v>
      </c>
      <c r="E132" s="153">
        <v>3350000.0</v>
      </c>
      <c r="F132" s="134" t="s">
        <v>588</v>
      </c>
      <c r="G132" s="144" t="s">
        <v>283</v>
      </c>
      <c r="H132" s="144" t="s">
        <v>42</v>
      </c>
      <c r="I132" s="144" t="s">
        <v>422</v>
      </c>
      <c r="J132" s="144">
        <v>43903.0</v>
      </c>
      <c r="K132" s="147" t="s">
        <v>493</v>
      </c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</row>
    <row r="133" ht="15.75" customHeight="1">
      <c r="A133" s="144">
        <v>44085.0</v>
      </c>
      <c r="B133" s="154" t="s">
        <v>589</v>
      </c>
      <c r="C133" s="134" t="s">
        <v>495</v>
      </c>
      <c r="D133" s="134" t="s">
        <v>480</v>
      </c>
      <c r="E133" s="146">
        <v>0.0</v>
      </c>
      <c r="F133" s="134" t="s">
        <v>540</v>
      </c>
      <c r="G133" s="134" t="s">
        <v>283</v>
      </c>
      <c r="H133" s="134" t="s">
        <v>42</v>
      </c>
      <c r="I133" s="134" t="s">
        <v>283</v>
      </c>
      <c r="J133" s="144">
        <v>44043.0</v>
      </c>
      <c r="K133" s="151" t="s">
        <v>493</v>
      </c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</row>
    <row r="134" ht="15.75" customHeight="1">
      <c r="A134" s="148">
        <v>44085.0</v>
      </c>
      <c r="B134" s="149" t="s">
        <v>590</v>
      </c>
      <c r="C134" s="150" t="s">
        <v>495</v>
      </c>
      <c r="D134" s="134" t="s">
        <v>489</v>
      </c>
      <c r="E134" s="146">
        <v>277581.55</v>
      </c>
      <c r="F134" s="134" t="s">
        <v>591</v>
      </c>
      <c r="G134" s="134" t="s">
        <v>283</v>
      </c>
      <c r="H134" s="134" t="s">
        <v>42</v>
      </c>
      <c r="I134" s="134" t="s">
        <v>283</v>
      </c>
      <c r="J134" s="144">
        <v>44068.0</v>
      </c>
      <c r="K134" s="151" t="s">
        <v>493</v>
      </c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</row>
    <row r="135" ht="15.75" customHeight="1">
      <c r="A135" s="148">
        <v>44085.0</v>
      </c>
      <c r="B135" s="149" t="s">
        <v>589</v>
      </c>
      <c r="C135" s="150" t="s">
        <v>495</v>
      </c>
      <c r="D135" s="134" t="s">
        <v>515</v>
      </c>
      <c r="E135" s="146">
        <v>110000.0</v>
      </c>
      <c r="F135" s="134" t="s">
        <v>540</v>
      </c>
      <c r="G135" s="134" t="s">
        <v>283</v>
      </c>
      <c r="H135" s="134" t="s">
        <v>42</v>
      </c>
      <c r="I135" s="134" t="s">
        <v>283</v>
      </c>
      <c r="J135" s="144">
        <v>44043.0</v>
      </c>
      <c r="K135" s="151" t="s">
        <v>493</v>
      </c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</row>
    <row r="136" ht="15.75" customHeight="1">
      <c r="A136" s="144">
        <v>44086.0</v>
      </c>
      <c r="B136" s="145" t="s">
        <v>539</v>
      </c>
      <c r="C136" s="134" t="s">
        <v>479</v>
      </c>
      <c r="D136" s="134" t="s">
        <v>480</v>
      </c>
      <c r="E136" s="146">
        <v>0.0</v>
      </c>
      <c r="F136" s="134" t="s">
        <v>540</v>
      </c>
      <c r="G136" s="144" t="s">
        <v>283</v>
      </c>
      <c r="H136" s="144" t="s">
        <v>42</v>
      </c>
      <c r="I136" s="144" t="s">
        <v>422</v>
      </c>
      <c r="J136" s="144">
        <v>43913.0</v>
      </c>
      <c r="K136" s="147" t="s">
        <v>493</v>
      </c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</row>
    <row r="137" ht="15.75" customHeight="1">
      <c r="A137" s="148">
        <v>44088.0</v>
      </c>
      <c r="B137" s="152" t="s">
        <v>511</v>
      </c>
      <c r="C137" s="150" t="s">
        <v>495</v>
      </c>
      <c r="D137" s="134" t="s">
        <v>489</v>
      </c>
      <c r="E137" s="146">
        <v>27000.0</v>
      </c>
      <c r="F137" s="134" t="s">
        <v>512</v>
      </c>
      <c r="G137" s="134" t="s">
        <v>283</v>
      </c>
      <c r="H137" s="134" t="s">
        <v>42</v>
      </c>
      <c r="I137" s="134" t="s">
        <v>283</v>
      </c>
      <c r="J137" s="144">
        <v>44252.0</v>
      </c>
      <c r="K137" s="151" t="s">
        <v>507</v>
      </c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</row>
    <row r="138" ht="15.75" customHeight="1">
      <c r="A138" s="148">
        <v>44088.0</v>
      </c>
      <c r="B138" s="149" t="s">
        <v>503</v>
      </c>
      <c r="C138" s="150" t="s">
        <v>479</v>
      </c>
      <c r="D138" s="134" t="s">
        <v>489</v>
      </c>
      <c r="E138" s="146">
        <v>50000.0</v>
      </c>
      <c r="F138" s="134" t="s">
        <v>504</v>
      </c>
      <c r="G138" s="144" t="s">
        <v>283</v>
      </c>
      <c r="H138" s="144" t="s">
        <v>42</v>
      </c>
      <c r="I138" s="144" t="s">
        <v>332</v>
      </c>
      <c r="J138" s="144">
        <v>43567.0</v>
      </c>
      <c r="K138" s="147" t="s">
        <v>493</v>
      </c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</row>
    <row r="139" ht="15.75" customHeight="1">
      <c r="A139" s="148">
        <v>44089.0</v>
      </c>
      <c r="B139" s="149" t="s">
        <v>533</v>
      </c>
      <c r="C139" s="150" t="s">
        <v>479</v>
      </c>
      <c r="D139" s="134" t="s">
        <v>489</v>
      </c>
      <c r="E139" s="146">
        <v>7000.0</v>
      </c>
      <c r="F139" s="134" t="s">
        <v>534</v>
      </c>
      <c r="G139" s="144" t="s">
        <v>283</v>
      </c>
      <c r="H139" s="144" t="s">
        <v>42</v>
      </c>
      <c r="I139" s="144" t="s">
        <v>332</v>
      </c>
      <c r="J139" s="144">
        <v>43699.0</v>
      </c>
      <c r="K139" s="147" t="s">
        <v>485</v>
      </c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</row>
    <row r="140" ht="15.75" customHeight="1">
      <c r="A140" s="148">
        <v>44089.0</v>
      </c>
      <c r="B140" s="149" t="s">
        <v>546</v>
      </c>
      <c r="C140" s="150" t="s">
        <v>479</v>
      </c>
      <c r="D140" s="134" t="s">
        <v>489</v>
      </c>
      <c r="E140" s="146">
        <v>14000.0</v>
      </c>
      <c r="F140" s="134" t="s">
        <v>547</v>
      </c>
      <c r="G140" s="144" t="s">
        <v>283</v>
      </c>
      <c r="H140" s="144" t="s">
        <v>42</v>
      </c>
      <c r="I140" s="144" t="s">
        <v>332</v>
      </c>
      <c r="J140" s="144">
        <v>43564.0</v>
      </c>
      <c r="K140" s="147" t="s">
        <v>482</v>
      </c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</row>
    <row r="141" ht="15.75" customHeight="1">
      <c r="A141" s="148">
        <v>44089.0</v>
      </c>
      <c r="B141" s="152" t="s">
        <v>592</v>
      </c>
      <c r="C141" s="150" t="s">
        <v>479</v>
      </c>
      <c r="D141" s="134" t="s">
        <v>489</v>
      </c>
      <c r="E141" s="146">
        <v>50000.0</v>
      </c>
      <c r="F141" s="134" t="s">
        <v>593</v>
      </c>
      <c r="G141" s="144" t="s">
        <v>283</v>
      </c>
      <c r="H141" s="144" t="s">
        <v>42</v>
      </c>
      <c r="I141" s="144" t="s">
        <v>332</v>
      </c>
      <c r="J141" s="144">
        <v>44041.0</v>
      </c>
      <c r="K141" s="147" t="s">
        <v>493</v>
      </c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</row>
    <row r="142" ht="15.75" customHeight="1">
      <c r="A142" s="144">
        <v>44091.0</v>
      </c>
      <c r="B142" s="145" t="s">
        <v>594</v>
      </c>
      <c r="C142" s="134" t="s">
        <v>495</v>
      </c>
      <c r="D142" s="134" t="s">
        <v>480</v>
      </c>
      <c r="E142" s="146">
        <v>0.0</v>
      </c>
      <c r="F142" s="134" t="s">
        <v>170</v>
      </c>
      <c r="G142" s="134" t="s">
        <v>283</v>
      </c>
      <c r="H142" s="134" t="s">
        <v>42</v>
      </c>
      <c r="I142" s="134" t="s">
        <v>283</v>
      </c>
      <c r="J142" s="144">
        <v>43696.0</v>
      </c>
      <c r="K142" s="151" t="s">
        <v>493</v>
      </c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</row>
    <row r="143" ht="15.75" customHeight="1">
      <c r="A143" s="148">
        <v>44091.0</v>
      </c>
      <c r="B143" s="149" t="s">
        <v>594</v>
      </c>
      <c r="C143" s="150" t="s">
        <v>495</v>
      </c>
      <c r="D143" s="134" t="s">
        <v>515</v>
      </c>
      <c r="E143" s="146">
        <v>6400.0</v>
      </c>
      <c r="F143" s="134" t="s">
        <v>170</v>
      </c>
      <c r="G143" s="134" t="s">
        <v>283</v>
      </c>
      <c r="H143" s="134" t="s">
        <v>42</v>
      </c>
      <c r="I143" s="134" t="s">
        <v>283</v>
      </c>
      <c r="J143" s="144">
        <v>43696.0</v>
      </c>
      <c r="K143" s="151" t="s">
        <v>493</v>
      </c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</row>
    <row r="144" ht="15.75" customHeight="1">
      <c r="A144" s="148">
        <v>44096.0</v>
      </c>
      <c r="B144" s="152" t="s">
        <v>590</v>
      </c>
      <c r="C144" s="150" t="s">
        <v>495</v>
      </c>
      <c r="D144" s="134" t="s">
        <v>489</v>
      </c>
      <c r="E144" s="146">
        <v>0.0</v>
      </c>
      <c r="F144" s="134" t="s">
        <v>591</v>
      </c>
      <c r="G144" s="134" t="s">
        <v>283</v>
      </c>
      <c r="H144" s="134" t="s">
        <v>42</v>
      </c>
      <c r="I144" s="134" t="s">
        <v>283</v>
      </c>
      <c r="J144" s="144">
        <v>44068.0</v>
      </c>
      <c r="K144" s="151" t="s">
        <v>493</v>
      </c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</row>
    <row r="145" ht="15.75" customHeight="1">
      <c r="A145" s="148">
        <v>44096.0</v>
      </c>
      <c r="B145" s="149" t="s">
        <v>595</v>
      </c>
      <c r="C145" s="150" t="s">
        <v>479</v>
      </c>
      <c r="D145" s="134" t="s">
        <v>489</v>
      </c>
      <c r="E145" s="146">
        <v>27000.0</v>
      </c>
      <c r="F145" s="134" t="s">
        <v>596</v>
      </c>
      <c r="G145" s="144" t="s">
        <v>283</v>
      </c>
      <c r="H145" s="144" t="s">
        <v>42</v>
      </c>
      <c r="I145" s="144" t="s">
        <v>332</v>
      </c>
      <c r="J145" s="144">
        <v>43711.0</v>
      </c>
      <c r="K145" s="147" t="s">
        <v>485</v>
      </c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</row>
    <row r="146" ht="15.75" customHeight="1">
      <c r="A146" s="148">
        <v>44097.0</v>
      </c>
      <c r="B146" s="149" t="s">
        <v>597</v>
      </c>
      <c r="C146" s="150" t="s">
        <v>495</v>
      </c>
      <c r="D146" s="134" t="s">
        <v>489</v>
      </c>
      <c r="E146" s="146">
        <v>9000.0</v>
      </c>
      <c r="F146" s="134" t="s">
        <v>598</v>
      </c>
      <c r="G146" s="134" t="s">
        <v>283</v>
      </c>
      <c r="H146" s="134" t="s">
        <v>42</v>
      </c>
      <c r="I146" s="134" t="s">
        <v>283</v>
      </c>
      <c r="J146" s="144">
        <v>44043.0</v>
      </c>
      <c r="K146" s="151" t="s">
        <v>493</v>
      </c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</row>
    <row r="147" ht="15.75" customHeight="1">
      <c r="A147" s="148">
        <v>44099.0</v>
      </c>
      <c r="B147" s="152" t="s">
        <v>518</v>
      </c>
      <c r="C147" s="150" t="s">
        <v>479</v>
      </c>
      <c r="D147" s="134" t="s">
        <v>489</v>
      </c>
      <c r="E147" s="146">
        <v>20000.0</v>
      </c>
      <c r="F147" s="134" t="s">
        <v>519</v>
      </c>
      <c r="G147" s="144" t="s">
        <v>283</v>
      </c>
      <c r="H147" s="144" t="s">
        <v>42</v>
      </c>
      <c r="I147" s="144" t="s">
        <v>422</v>
      </c>
      <c r="J147" s="144">
        <v>43559.0</v>
      </c>
      <c r="K147" s="147" t="s">
        <v>485</v>
      </c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</row>
    <row r="148" ht="15.75" customHeight="1">
      <c r="A148" s="148">
        <v>44099.0</v>
      </c>
      <c r="B148" s="149" t="s">
        <v>505</v>
      </c>
      <c r="C148" s="150" t="s">
        <v>479</v>
      </c>
      <c r="D148" s="134" t="s">
        <v>489</v>
      </c>
      <c r="E148" s="146">
        <v>25000.0</v>
      </c>
      <c r="F148" s="134" t="s">
        <v>506</v>
      </c>
      <c r="G148" s="144" t="s">
        <v>283</v>
      </c>
      <c r="H148" s="144" t="s">
        <v>42</v>
      </c>
      <c r="I148" s="144" t="s">
        <v>332</v>
      </c>
      <c r="J148" s="144">
        <v>43605.0</v>
      </c>
      <c r="K148" s="147" t="s">
        <v>507</v>
      </c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</row>
    <row r="149" ht="15.75" customHeight="1">
      <c r="A149" s="148">
        <v>44102.0</v>
      </c>
      <c r="B149" s="152" t="s">
        <v>494</v>
      </c>
      <c r="C149" s="150" t="s">
        <v>495</v>
      </c>
      <c r="D149" s="134" t="s">
        <v>489</v>
      </c>
      <c r="E149" s="146">
        <v>10000.0</v>
      </c>
      <c r="F149" s="134" t="s">
        <v>234</v>
      </c>
      <c r="G149" s="134" t="s">
        <v>283</v>
      </c>
      <c r="H149" s="134" t="s">
        <v>42</v>
      </c>
      <c r="I149" s="134" t="s">
        <v>283</v>
      </c>
      <c r="J149" s="144">
        <v>43749.0</v>
      </c>
      <c r="K149" s="151" t="s">
        <v>485</v>
      </c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</row>
    <row r="150" ht="15.75" customHeight="1">
      <c r="A150" s="148">
        <v>44103.0</v>
      </c>
      <c r="B150" s="149" t="s">
        <v>516</v>
      </c>
      <c r="C150" s="150" t="s">
        <v>479</v>
      </c>
      <c r="D150" s="134" t="s">
        <v>489</v>
      </c>
      <c r="E150" s="146">
        <v>10000.0</v>
      </c>
      <c r="F150" s="134" t="s">
        <v>517</v>
      </c>
      <c r="G150" s="144" t="s">
        <v>283</v>
      </c>
      <c r="H150" s="144" t="s">
        <v>42</v>
      </c>
      <c r="I150" s="144" t="s">
        <v>422</v>
      </c>
      <c r="J150" s="144">
        <v>43664.0</v>
      </c>
      <c r="K150" s="147" t="s">
        <v>485</v>
      </c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</row>
    <row r="151" ht="15.75" customHeight="1">
      <c r="A151" s="148">
        <v>44103.0</v>
      </c>
      <c r="B151" s="152" t="s">
        <v>599</v>
      </c>
      <c r="C151" s="150" t="s">
        <v>529</v>
      </c>
      <c r="D151" s="134" t="s">
        <v>515</v>
      </c>
      <c r="E151" s="146">
        <v>7000.0</v>
      </c>
      <c r="F151" s="134" t="s">
        <v>600</v>
      </c>
      <c r="G151" s="144" t="s">
        <v>288</v>
      </c>
      <c r="H151" s="144" t="s">
        <v>42</v>
      </c>
      <c r="I151" s="144" t="s">
        <v>390</v>
      </c>
      <c r="J151" s="144">
        <v>43742.0</v>
      </c>
      <c r="K151" s="147" t="s">
        <v>485</v>
      </c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</row>
    <row r="152" ht="15.75" customHeight="1">
      <c r="A152" s="148">
        <v>44103.0</v>
      </c>
      <c r="B152" s="149" t="s">
        <v>601</v>
      </c>
      <c r="C152" s="150" t="s">
        <v>479</v>
      </c>
      <c r="D152" s="134" t="s">
        <v>489</v>
      </c>
      <c r="E152" s="146">
        <v>10000.0</v>
      </c>
      <c r="F152" s="134" t="s">
        <v>602</v>
      </c>
      <c r="G152" s="144" t="s">
        <v>283</v>
      </c>
      <c r="H152" s="144" t="s">
        <v>42</v>
      </c>
      <c r="I152" s="144" t="s">
        <v>332</v>
      </c>
      <c r="J152" s="144">
        <v>43707.0</v>
      </c>
      <c r="K152" s="147" t="s">
        <v>482</v>
      </c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</row>
    <row r="153" ht="15.75" customHeight="1">
      <c r="A153" s="148">
        <v>44103.0</v>
      </c>
      <c r="B153" s="149" t="s">
        <v>603</v>
      </c>
      <c r="C153" s="150" t="s">
        <v>495</v>
      </c>
      <c r="D153" s="134" t="s">
        <v>489</v>
      </c>
      <c r="E153" s="146">
        <v>4000.0</v>
      </c>
      <c r="F153" s="134" t="s">
        <v>604</v>
      </c>
      <c r="G153" s="134" t="s">
        <v>283</v>
      </c>
      <c r="H153" s="134" t="s">
        <v>42</v>
      </c>
      <c r="I153" s="134" t="s">
        <v>283</v>
      </c>
      <c r="J153" s="144">
        <v>43901.0</v>
      </c>
      <c r="K153" s="151" t="s">
        <v>575</v>
      </c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</row>
    <row r="154" ht="15.75" customHeight="1">
      <c r="A154" s="148">
        <v>44103.0</v>
      </c>
      <c r="B154" s="149" t="s">
        <v>501</v>
      </c>
      <c r="C154" s="150" t="s">
        <v>479</v>
      </c>
      <c r="D154" s="134" t="s">
        <v>489</v>
      </c>
      <c r="E154" s="146">
        <v>6000.0</v>
      </c>
      <c r="F154" s="134" t="s">
        <v>502</v>
      </c>
      <c r="G154" s="144" t="s">
        <v>283</v>
      </c>
      <c r="H154" s="144" t="s">
        <v>42</v>
      </c>
      <c r="I154" s="144" t="s">
        <v>332</v>
      </c>
      <c r="J154" s="144">
        <v>43703.0</v>
      </c>
      <c r="K154" s="147" t="s">
        <v>485</v>
      </c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</row>
    <row r="155" ht="15.75" customHeight="1">
      <c r="A155" s="148">
        <v>44103.0</v>
      </c>
      <c r="B155" s="152" t="s">
        <v>488</v>
      </c>
      <c r="C155" s="150" t="s">
        <v>479</v>
      </c>
      <c r="D155" s="134" t="s">
        <v>489</v>
      </c>
      <c r="E155" s="146">
        <v>1500.0</v>
      </c>
      <c r="F155" s="134" t="s">
        <v>490</v>
      </c>
      <c r="G155" s="144" t="s">
        <v>283</v>
      </c>
      <c r="H155" s="144" t="s">
        <v>42</v>
      </c>
      <c r="I155" s="144" t="s">
        <v>332</v>
      </c>
      <c r="J155" s="144">
        <v>43675.0</v>
      </c>
      <c r="K155" s="147" t="s">
        <v>485</v>
      </c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</row>
    <row r="156" ht="15.75" customHeight="1">
      <c r="A156" s="144">
        <v>44105.0</v>
      </c>
      <c r="B156" s="145" t="s">
        <v>533</v>
      </c>
      <c r="C156" s="134" t="s">
        <v>479</v>
      </c>
      <c r="D156" s="134" t="s">
        <v>480</v>
      </c>
      <c r="E156" s="146">
        <v>17805.25</v>
      </c>
      <c r="F156" s="134" t="s">
        <v>534</v>
      </c>
      <c r="G156" s="144" t="s">
        <v>283</v>
      </c>
      <c r="H156" s="144" t="s">
        <v>42</v>
      </c>
      <c r="I156" s="144" t="s">
        <v>332</v>
      </c>
      <c r="J156" s="144">
        <v>43699.0</v>
      </c>
      <c r="K156" s="147" t="s">
        <v>485</v>
      </c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</row>
    <row r="157" ht="15.75" customHeight="1">
      <c r="A157" s="144">
        <v>44105.0</v>
      </c>
      <c r="B157" s="154" t="s">
        <v>568</v>
      </c>
      <c r="C157" s="134" t="s">
        <v>495</v>
      </c>
      <c r="D157" s="134" t="s">
        <v>480</v>
      </c>
      <c r="E157" s="146">
        <v>0.0</v>
      </c>
      <c r="F157" s="134" t="s">
        <v>567</v>
      </c>
      <c r="G157" s="134" t="s">
        <v>283</v>
      </c>
      <c r="H157" s="134" t="s">
        <v>42</v>
      </c>
      <c r="I157" s="134" t="s">
        <v>283</v>
      </c>
      <c r="J157" s="144">
        <v>43700.0</v>
      </c>
      <c r="K157" s="151" t="s">
        <v>493</v>
      </c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</row>
    <row r="158" ht="15.75" customHeight="1">
      <c r="A158" s="144">
        <v>44105.0</v>
      </c>
      <c r="B158" s="145" t="s">
        <v>605</v>
      </c>
      <c r="C158" s="134" t="s">
        <v>495</v>
      </c>
      <c r="D158" s="134" t="s">
        <v>480</v>
      </c>
      <c r="E158" s="146">
        <v>0.0</v>
      </c>
      <c r="F158" s="134" t="s">
        <v>248</v>
      </c>
      <c r="G158" s="134" t="s">
        <v>288</v>
      </c>
      <c r="H158" s="134" t="s">
        <v>42</v>
      </c>
      <c r="I158" s="134" t="s">
        <v>342</v>
      </c>
      <c r="J158" s="144">
        <v>43777.0</v>
      </c>
      <c r="K158" s="151" t="s">
        <v>606</v>
      </c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</row>
    <row r="159" ht="15.75" customHeight="1">
      <c r="A159" s="148">
        <v>44105.0</v>
      </c>
      <c r="B159" s="149" t="s">
        <v>557</v>
      </c>
      <c r="C159" s="150" t="s">
        <v>479</v>
      </c>
      <c r="D159" s="134" t="s">
        <v>489</v>
      </c>
      <c r="E159" s="146">
        <v>20000.0</v>
      </c>
      <c r="F159" s="134" t="s">
        <v>558</v>
      </c>
      <c r="G159" s="144" t="s">
        <v>283</v>
      </c>
      <c r="H159" s="144" t="s">
        <v>42</v>
      </c>
      <c r="I159" s="144" t="s">
        <v>332</v>
      </c>
      <c r="J159" s="144">
        <v>43840.0</v>
      </c>
      <c r="K159" s="147" t="s">
        <v>507</v>
      </c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</row>
    <row r="160" ht="15.75" customHeight="1">
      <c r="A160" s="144">
        <v>44109.0</v>
      </c>
      <c r="B160" s="154" t="s">
        <v>607</v>
      </c>
      <c r="C160" s="134" t="s">
        <v>479</v>
      </c>
      <c r="D160" s="134" t="s">
        <v>480</v>
      </c>
      <c r="E160" s="146">
        <v>379116.63</v>
      </c>
      <c r="F160" s="134" t="s">
        <v>608</v>
      </c>
      <c r="G160" s="144" t="s">
        <v>430</v>
      </c>
      <c r="H160" s="144" t="s">
        <v>42</v>
      </c>
      <c r="I160" s="144" t="s">
        <v>430</v>
      </c>
      <c r="J160" s="144">
        <v>43426.0</v>
      </c>
      <c r="K160" s="147" t="s">
        <v>482</v>
      </c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</row>
    <row r="161" ht="15.75" customHeight="1">
      <c r="A161" s="148">
        <v>44109.0</v>
      </c>
      <c r="B161" s="149" t="s">
        <v>590</v>
      </c>
      <c r="C161" s="150" t="s">
        <v>495</v>
      </c>
      <c r="D161" s="134" t="s">
        <v>489</v>
      </c>
      <c r="E161" s="146">
        <v>10000.0</v>
      </c>
      <c r="F161" s="134" t="s">
        <v>591</v>
      </c>
      <c r="G161" s="134" t="s">
        <v>283</v>
      </c>
      <c r="H161" s="134" t="s">
        <v>42</v>
      </c>
      <c r="I161" s="134" t="s">
        <v>283</v>
      </c>
      <c r="J161" s="144">
        <v>44068.0</v>
      </c>
      <c r="K161" s="151" t="s">
        <v>493</v>
      </c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</row>
    <row r="162" ht="15.75" customHeight="1">
      <c r="A162" s="148">
        <v>44109.0</v>
      </c>
      <c r="B162" s="149" t="s">
        <v>505</v>
      </c>
      <c r="C162" s="150" t="s">
        <v>479</v>
      </c>
      <c r="D162" s="134" t="s">
        <v>489</v>
      </c>
      <c r="E162" s="146">
        <v>10000.0</v>
      </c>
      <c r="F162" s="134" t="s">
        <v>506</v>
      </c>
      <c r="G162" s="144" t="s">
        <v>283</v>
      </c>
      <c r="H162" s="144" t="s">
        <v>42</v>
      </c>
      <c r="I162" s="144" t="s">
        <v>332</v>
      </c>
      <c r="J162" s="144">
        <v>43605.0</v>
      </c>
      <c r="K162" s="147" t="s">
        <v>507</v>
      </c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</row>
    <row r="163" ht="15.75" customHeight="1">
      <c r="A163" s="148">
        <v>44109.0</v>
      </c>
      <c r="B163" s="149" t="s">
        <v>546</v>
      </c>
      <c r="C163" s="150" t="s">
        <v>479</v>
      </c>
      <c r="D163" s="134" t="s">
        <v>489</v>
      </c>
      <c r="E163" s="146">
        <v>14000.0</v>
      </c>
      <c r="F163" s="134" t="s">
        <v>547</v>
      </c>
      <c r="G163" s="144" t="s">
        <v>283</v>
      </c>
      <c r="H163" s="144" t="s">
        <v>42</v>
      </c>
      <c r="I163" s="144" t="s">
        <v>332</v>
      </c>
      <c r="J163" s="144">
        <v>43564.0</v>
      </c>
      <c r="K163" s="147" t="s">
        <v>482</v>
      </c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</row>
    <row r="164" ht="15.75" customHeight="1">
      <c r="A164" s="148">
        <v>44119.0</v>
      </c>
      <c r="B164" s="149" t="s">
        <v>535</v>
      </c>
      <c r="C164" s="150" t="s">
        <v>479</v>
      </c>
      <c r="D164" s="134" t="s">
        <v>489</v>
      </c>
      <c r="E164" s="146">
        <v>7000.0</v>
      </c>
      <c r="F164" s="134" t="s">
        <v>536</v>
      </c>
      <c r="G164" s="144" t="s">
        <v>283</v>
      </c>
      <c r="H164" s="144" t="s">
        <v>42</v>
      </c>
      <c r="I164" s="144" t="s">
        <v>332</v>
      </c>
      <c r="J164" s="144">
        <v>43717.0</v>
      </c>
      <c r="K164" s="147" t="s">
        <v>485</v>
      </c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</row>
    <row r="165" ht="15.75" customHeight="1">
      <c r="A165" s="148">
        <v>44120.0</v>
      </c>
      <c r="B165" s="152" t="s">
        <v>590</v>
      </c>
      <c r="C165" s="150" t="s">
        <v>495</v>
      </c>
      <c r="D165" s="134" t="s">
        <v>489</v>
      </c>
      <c r="E165" s="146">
        <v>8000.0</v>
      </c>
      <c r="F165" s="134" t="s">
        <v>591</v>
      </c>
      <c r="G165" s="134" t="s">
        <v>283</v>
      </c>
      <c r="H165" s="134" t="s">
        <v>42</v>
      </c>
      <c r="I165" s="134" t="s">
        <v>283</v>
      </c>
      <c r="J165" s="144">
        <v>44068.0</v>
      </c>
      <c r="K165" s="151" t="s">
        <v>493</v>
      </c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</row>
    <row r="166" ht="15.75" customHeight="1">
      <c r="A166" s="148">
        <v>44124.0</v>
      </c>
      <c r="B166" s="149" t="s">
        <v>537</v>
      </c>
      <c r="C166" s="150" t="s">
        <v>479</v>
      </c>
      <c r="D166" s="134" t="s">
        <v>489</v>
      </c>
      <c r="E166" s="146">
        <v>140000.0</v>
      </c>
      <c r="F166" s="134" t="s">
        <v>538</v>
      </c>
      <c r="G166" s="144" t="s">
        <v>283</v>
      </c>
      <c r="H166" s="144" t="s">
        <v>42</v>
      </c>
      <c r="I166" s="144" t="s">
        <v>332</v>
      </c>
      <c r="J166" s="144">
        <v>43894.0</v>
      </c>
      <c r="K166" s="147" t="s">
        <v>507</v>
      </c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</row>
    <row r="167" ht="15.75" customHeight="1">
      <c r="A167" s="148">
        <v>44124.0</v>
      </c>
      <c r="B167" s="149" t="s">
        <v>609</v>
      </c>
      <c r="C167" s="150" t="s">
        <v>479</v>
      </c>
      <c r="D167" s="134" t="s">
        <v>489</v>
      </c>
      <c r="E167" s="146">
        <v>10000.0</v>
      </c>
      <c r="F167" s="134" t="s">
        <v>610</v>
      </c>
      <c r="G167" s="144" t="s">
        <v>283</v>
      </c>
      <c r="H167" s="144" t="s">
        <v>42</v>
      </c>
      <c r="I167" s="144" t="s">
        <v>422</v>
      </c>
      <c r="J167" s="144">
        <v>43622.0</v>
      </c>
      <c r="K167" s="147" t="s">
        <v>507</v>
      </c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</row>
    <row r="168" ht="15.75" customHeight="1">
      <c r="A168" s="148">
        <v>44125.0</v>
      </c>
      <c r="B168" s="149" t="s">
        <v>511</v>
      </c>
      <c r="C168" s="150" t="s">
        <v>495</v>
      </c>
      <c r="D168" s="134" t="s">
        <v>489</v>
      </c>
      <c r="E168" s="146">
        <v>130000.0</v>
      </c>
      <c r="F168" s="134" t="s">
        <v>512</v>
      </c>
      <c r="G168" s="134" t="s">
        <v>283</v>
      </c>
      <c r="H168" s="134" t="s">
        <v>42</v>
      </c>
      <c r="I168" s="134" t="s">
        <v>283</v>
      </c>
      <c r="J168" s="144">
        <v>44252.0</v>
      </c>
      <c r="K168" s="151" t="s">
        <v>507</v>
      </c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</row>
    <row r="169" ht="15.75" customHeight="1">
      <c r="A169" s="148">
        <v>44127.0</v>
      </c>
      <c r="B169" s="149" t="s">
        <v>546</v>
      </c>
      <c r="C169" s="150" t="s">
        <v>479</v>
      </c>
      <c r="D169" s="134" t="s">
        <v>489</v>
      </c>
      <c r="E169" s="146">
        <v>12000.0</v>
      </c>
      <c r="F169" s="134" t="s">
        <v>547</v>
      </c>
      <c r="G169" s="144" t="s">
        <v>283</v>
      </c>
      <c r="H169" s="144" t="s">
        <v>42</v>
      </c>
      <c r="I169" s="144" t="s">
        <v>332</v>
      </c>
      <c r="J169" s="144">
        <v>43564.0</v>
      </c>
      <c r="K169" s="147" t="s">
        <v>482</v>
      </c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</row>
    <row r="170" ht="15.75" customHeight="1">
      <c r="A170" s="148">
        <v>44130.0</v>
      </c>
      <c r="B170" s="149" t="s">
        <v>505</v>
      </c>
      <c r="C170" s="150" t="s">
        <v>479</v>
      </c>
      <c r="D170" s="134" t="s">
        <v>489</v>
      </c>
      <c r="E170" s="146">
        <v>34182.0</v>
      </c>
      <c r="F170" s="134" t="s">
        <v>506</v>
      </c>
      <c r="G170" s="144" t="s">
        <v>283</v>
      </c>
      <c r="H170" s="144" t="s">
        <v>42</v>
      </c>
      <c r="I170" s="144" t="s">
        <v>332</v>
      </c>
      <c r="J170" s="144">
        <v>43605.0</v>
      </c>
      <c r="K170" s="147" t="s">
        <v>507</v>
      </c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</row>
    <row r="171" ht="15.75" customHeight="1">
      <c r="A171" s="148">
        <v>44131.0</v>
      </c>
      <c r="B171" s="149" t="s">
        <v>590</v>
      </c>
      <c r="C171" s="150" t="s">
        <v>495</v>
      </c>
      <c r="D171" s="134" t="s">
        <v>489</v>
      </c>
      <c r="E171" s="146">
        <v>20000.0</v>
      </c>
      <c r="F171" s="134" t="s">
        <v>591</v>
      </c>
      <c r="G171" s="134" t="s">
        <v>283</v>
      </c>
      <c r="H171" s="134" t="s">
        <v>42</v>
      </c>
      <c r="I171" s="134" t="s">
        <v>283</v>
      </c>
      <c r="J171" s="144">
        <v>44068.0</v>
      </c>
      <c r="K171" s="151" t="s">
        <v>493</v>
      </c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</row>
    <row r="172" ht="15.75" customHeight="1">
      <c r="A172" s="148">
        <v>44131.0</v>
      </c>
      <c r="B172" s="149" t="s">
        <v>557</v>
      </c>
      <c r="C172" s="150" t="s">
        <v>479</v>
      </c>
      <c r="D172" s="134" t="s">
        <v>489</v>
      </c>
      <c r="E172" s="146">
        <v>20000.0</v>
      </c>
      <c r="F172" s="134" t="s">
        <v>558</v>
      </c>
      <c r="G172" s="144" t="s">
        <v>283</v>
      </c>
      <c r="H172" s="144" t="s">
        <v>42</v>
      </c>
      <c r="I172" s="144" t="s">
        <v>332</v>
      </c>
      <c r="J172" s="144">
        <v>43840.0</v>
      </c>
      <c r="K172" s="147" t="s">
        <v>507</v>
      </c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</row>
    <row r="173" ht="15.75" customHeight="1">
      <c r="A173" s="148">
        <v>44131.0</v>
      </c>
      <c r="B173" s="149" t="s">
        <v>541</v>
      </c>
      <c r="C173" s="150" t="s">
        <v>479</v>
      </c>
      <c r="D173" s="134" t="s">
        <v>489</v>
      </c>
      <c r="E173" s="146">
        <v>3000.0</v>
      </c>
      <c r="F173" s="134" t="s">
        <v>542</v>
      </c>
      <c r="G173" s="144" t="s">
        <v>283</v>
      </c>
      <c r="H173" s="144" t="s">
        <v>42</v>
      </c>
      <c r="I173" s="144" t="s">
        <v>332</v>
      </c>
      <c r="J173" s="144">
        <v>43867.0</v>
      </c>
      <c r="K173" s="147" t="s">
        <v>493</v>
      </c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</row>
    <row r="174" ht="15.75" customHeight="1">
      <c r="A174" s="148">
        <v>44131.0</v>
      </c>
      <c r="B174" s="149" t="s">
        <v>501</v>
      </c>
      <c r="C174" s="150" t="s">
        <v>479</v>
      </c>
      <c r="D174" s="134" t="s">
        <v>489</v>
      </c>
      <c r="E174" s="146">
        <v>7000.0</v>
      </c>
      <c r="F174" s="134" t="s">
        <v>502</v>
      </c>
      <c r="G174" s="144" t="s">
        <v>283</v>
      </c>
      <c r="H174" s="144" t="s">
        <v>42</v>
      </c>
      <c r="I174" s="144" t="s">
        <v>332</v>
      </c>
      <c r="J174" s="144">
        <v>43703.0</v>
      </c>
      <c r="K174" s="147" t="s">
        <v>485</v>
      </c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</row>
    <row r="175" ht="15.75" customHeight="1">
      <c r="A175" s="148">
        <v>44131.0</v>
      </c>
      <c r="B175" s="149" t="s">
        <v>564</v>
      </c>
      <c r="C175" s="150" t="s">
        <v>479</v>
      </c>
      <c r="D175" s="134" t="s">
        <v>489</v>
      </c>
      <c r="E175" s="146">
        <v>10000.0</v>
      </c>
      <c r="F175" s="134" t="s">
        <v>565</v>
      </c>
      <c r="G175" s="144" t="s">
        <v>283</v>
      </c>
      <c r="H175" s="144" t="s">
        <v>42</v>
      </c>
      <c r="I175" s="144" t="s">
        <v>332</v>
      </c>
      <c r="J175" s="144">
        <v>43732.0</v>
      </c>
      <c r="K175" s="147" t="s">
        <v>485</v>
      </c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</row>
    <row r="176" ht="15.75" customHeight="1">
      <c r="A176" s="144">
        <v>44132.0</v>
      </c>
      <c r="B176" s="145" t="s">
        <v>611</v>
      </c>
      <c r="C176" s="134" t="s">
        <v>479</v>
      </c>
      <c r="D176" s="134" t="s">
        <v>480</v>
      </c>
      <c r="E176" s="146">
        <v>191544.71</v>
      </c>
      <c r="F176" s="134" t="s">
        <v>612</v>
      </c>
      <c r="G176" s="144" t="s">
        <v>430</v>
      </c>
      <c r="H176" s="144" t="s">
        <v>42</v>
      </c>
      <c r="I176" s="144" t="s">
        <v>430</v>
      </c>
      <c r="J176" s="144">
        <v>43494.0</v>
      </c>
      <c r="K176" s="147" t="s">
        <v>482</v>
      </c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</row>
    <row r="177" ht="15.75" customHeight="1">
      <c r="A177" s="148">
        <v>44133.0</v>
      </c>
      <c r="B177" s="149" t="s">
        <v>613</v>
      </c>
      <c r="C177" s="150" t="s">
        <v>479</v>
      </c>
      <c r="D177" s="134" t="s">
        <v>489</v>
      </c>
      <c r="E177" s="146">
        <v>9600.0</v>
      </c>
      <c r="F177" s="134" t="s">
        <v>614</v>
      </c>
      <c r="G177" s="144" t="s">
        <v>283</v>
      </c>
      <c r="H177" s="144" t="s">
        <v>42</v>
      </c>
      <c r="I177" s="144" t="s">
        <v>332</v>
      </c>
      <c r="J177" s="144">
        <v>43873.0</v>
      </c>
      <c r="K177" s="147" t="s">
        <v>493</v>
      </c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</row>
    <row r="178" ht="15.75" customHeight="1">
      <c r="A178" s="148">
        <v>44133.0</v>
      </c>
      <c r="B178" s="149" t="s">
        <v>505</v>
      </c>
      <c r="C178" s="150" t="s">
        <v>479</v>
      </c>
      <c r="D178" s="134" t="s">
        <v>489</v>
      </c>
      <c r="E178" s="146">
        <v>8000.0</v>
      </c>
      <c r="F178" s="134" t="s">
        <v>506</v>
      </c>
      <c r="G178" s="144" t="s">
        <v>283</v>
      </c>
      <c r="H178" s="144" t="s">
        <v>42</v>
      </c>
      <c r="I178" s="144" t="s">
        <v>332</v>
      </c>
      <c r="J178" s="144">
        <v>43605.0</v>
      </c>
      <c r="K178" s="147" t="s">
        <v>507</v>
      </c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</row>
    <row r="179" ht="15.75" customHeight="1">
      <c r="A179" s="148">
        <v>44138.0</v>
      </c>
      <c r="B179" s="149" t="s">
        <v>488</v>
      </c>
      <c r="C179" s="150" t="s">
        <v>479</v>
      </c>
      <c r="D179" s="134" t="s">
        <v>489</v>
      </c>
      <c r="E179" s="146">
        <v>100000.0</v>
      </c>
      <c r="F179" s="134" t="s">
        <v>490</v>
      </c>
      <c r="G179" s="144" t="s">
        <v>283</v>
      </c>
      <c r="H179" s="144" t="s">
        <v>42</v>
      </c>
      <c r="I179" s="144" t="s">
        <v>332</v>
      </c>
      <c r="J179" s="144">
        <v>43675.0</v>
      </c>
      <c r="K179" s="147" t="s">
        <v>485</v>
      </c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</row>
    <row r="180" ht="15.75" customHeight="1">
      <c r="A180" s="148">
        <v>44138.0</v>
      </c>
      <c r="B180" s="152" t="s">
        <v>555</v>
      </c>
      <c r="C180" s="150" t="s">
        <v>479</v>
      </c>
      <c r="D180" s="134" t="s">
        <v>489</v>
      </c>
      <c r="E180" s="146">
        <v>30000.0</v>
      </c>
      <c r="F180" s="134" t="s">
        <v>556</v>
      </c>
      <c r="G180" s="144" t="s">
        <v>283</v>
      </c>
      <c r="H180" s="144" t="s">
        <v>42</v>
      </c>
      <c r="I180" s="144" t="s">
        <v>332</v>
      </c>
      <c r="J180" s="144">
        <v>43888.0</v>
      </c>
      <c r="K180" s="147" t="s">
        <v>493</v>
      </c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</row>
    <row r="181" ht="15.75" customHeight="1">
      <c r="A181" s="148">
        <v>44138.0</v>
      </c>
      <c r="B181" s="149" t="s">
        <v>505</v>
      </c>
      <c r="C181" s="150" t="s">
        <v>479</v>
      </c>
      <c r="D181" s="134" t="s">
        <v>489</v>
      </c>
      <c r="E181" s="146">
        <v>6000.0</v>
      </c>
      <c r="F181" s="134" t="s">
        <v>506</v>
      </c>
      <c r="G181" s="144" t="s">
        <v>283</v>
      </c>
      <c r="H181" s="144" t="s">
        <v>42</v>
      </c>
      <c r="I181" s="144" t="s">
        <v>332</v>
      </c>
      <c r="J181" s="144">
        <v>43605.0</v>
      </c>
      <c r="K181" s="147" t="s">
        <v>507</v>
      </c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</row>
    <row r="182" ht="15.75" customHeight="1">
      <c r="A182" s="148">
        <v>44138.0</v>
      </c>
      <c r="B182" s="149" t="s">
        <v>518</v>
      </c>
      <c r="C182" s="150" t="s">
        <v>479</v>
      </c>
      <c r="D182" s="134" t="s">
        <v>489</v>
      </c>
      <c r="E182" s="146">
        <v>6000.0</v>
      </c>
      <c r="F182" s="134" t="s">
        <v>519</v>
      </c>
      <c r="G182" s="144" t="s">
        <v>283</v>
      </c>
      <c r="H182" s="144" t="s">
        <v>42</v>
      </c>
      <c r="I182" s="144" t="s">
        <v>422</v>
      </c>
      <c r="J182" s="144">
        <v>43559.0</v>
      </c>
      <c r="K182" s="147" t="s">
        <v>485</v>
      </c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</row>
    <row r="183" ht="15.75" customHeight="1">
      <c r="A183" s="148">
        <v>44138.0</v>
      </c>
      <c r="B183" s="149" t="s">
        <v>501</v>
      </c>
      <c r="C183" s="150" t="s">
        <v>479</v>
      </c>
      <c r="D183" s="134" t="s">
        <v>489</v>
      </c>
      <c r="E183" s="146">
        <v>6300.0</v>
      </c>
      <c r="F183" s="134" t="s">
        <v>502</v>
      </c>
      <c r="G183" s="144" t="s">
        <v>283</v>
      </c>
      <c r="H183" s="144" t="s">
        <v>42</v>
      </c>
      <c r="I183" s="144" t="s">
        <v>332</v>
      </c>
      <c r="J183" s="144">
        <v>43703.0</v>
      </c>
      <c r="K183" s="147" t="s">
        <v>485</v>
      </c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</row>
    <row r="184" ht="15.75" customHeight="1">
      <c r="A184" s="148">
        <v>44138.0</v>
      </c>
      <c r="B184" s="149" t="s">
        <v>501</v>
      </c>
      <c r="C184" s="150" t="s">
        <v>479</v>
      </c>
      <c r="D184" s="134" t="s">
        <v>489</v>
      </c>
      <c r="E184" s="146">
        <v>10000.0</v>
      </c>
      <c r="F184" s="134" t="s">
        <v>502</v>
      </c>
      <c r="G184" s="144" t="s">
        <v>283</v>
      </c>
      <c r="H184" s="144" t="s">
        <v>42</v>
      </c>
      <c r="I184" s="144" t="s">
        <v>332</v>
      </c>
      <c r="J184" s="144">
        <v>43703.0</v>
      </c>
      <c r="K184" s="147" t="s">
        <v>485</v>
      </c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</row>
    <row r="185" ht="15.75" customHeight="1">
      <c r="A185" s="148">
        <v>44138.0</v>
      </c>
      <c r="B185" s="149" t="s">
        <v>590</v>
      </c>
      <c r="C185" s="150" t="s">
        <v>495</v>
      </c>
      <c r="D185" s="134" t="s">
        <v>489</v>
      </c>
      <c r="E185" s="146">
        <v>5000.0</v>
      </c>
      <c r="F185" s="134" t="s">
        <v>591</v>
      </c>
      <c r="G185" s="134" t="s">
        <v>283</v>
      </c>
      <c r="H185" s="134" t="s">
        <v>42</v>
      </c>
      <c r="I185" s="134" t="s">
        <v>283</v>
      </c>
      <c r="J185" s="144">
        <v>44068.0</v>
      </c>
      <c r="K185" s="151" t="s">
        <v>493</v>
      </c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</row>
    <row r="186" ht="15.75" customHeight="1">
      <c r="A186" s="148">
        <v>44139.0</v>
      </c>
      <c r="B186" s="149" t="s">
        <v>615</v>
      </c>
      <c r="C186" s="150" t="s">
        <v>479</v>
      </c>
      <c r="D186" s="134" t="s">
        <v>489</v>
      </c>
      <c r="E186" s="146">
        <v>10000.0</v>
      </c>
      <c r="F186" s="134" t="s">
        <v>616</v>
      </c>
      <c r="G186" s="144" t="s">
        <v>283</v>
      </c>
      <c r="H186" s="144" t="s">
        <v>42</v>
      </c>
      <c r="I186" s="144" t="s">
        <v>332</v>
      </c>
      <c r="J186" s="144">
        <v>43875.0</v>
      </c>
      <c r="K186" s="147" t="s">
        <v>507</v>
      </c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</row>
    <row r="187" ht="15.75" customHeight="1">
      <c r="A187" s="148">
        <v>44139.0</v>
      </c>
      <c r="B187" s="149" t="s">
        <v>609</v>
      </c>
      <c r="C187" s="150" t="s">
        <v>479</v>
      </c>
      <c r="D187" s="134" t="s">
        <v>489</v>
      </c>
      <c r="E187" s="146">
        <v>20000.0</v>
      </c>
      <c r="F187" s="134" t="s">
        <v>610</v>
      </c>
      <c r="G187" s="144" t="s">
        <v>283</v>
      </c>
      <c r="H187" s="144" t="s">
        <v>42</v>
      </c>
      <c r="I187" s="144" t="s">
        <v>422</v>
      </c>
      <c r="J187" s="144">
        <v>43622.0</v>
      </c>
      <c r="K187" s="147" t="s">
        <v>507</v>
      </c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</row>
    <row r="188" ht="15.75" customHeight="1">
      <c r="A188" s="148">
        <v>44139.0</v>
      </c>
      <c r="B188" s="149" t="s">
        <v>617</v>
      </c>
      <c r="C188" s="150" t="s">
        <v>529</v>
      </c>
      <c r="D188" s="134" t="s">
        <v>489</v>
      </c>
      <c r="E188" s="146">
        <v>30000.0</v>
      </c>
      <c r="F188" s="134" t="s">
        <v>618</v>
      </c>
      <c r="G188" s="144" t="s">
        <v>288</v>
      </c>
      <c r="H188" s="144" t="s">
        <v>42</v>
      </c>
      <c r="I188" s="144" t="s">
        <v>288</v>
      </c>
      <c r="J188" s="144">
        <v>44062.0</v>
      </c>
      <c r="K188" s="147" t="s">
        <v>493</v>
      </c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</row>
    <row r="189" ht="15.75" customHeight="1">
      <c r="A189" s="148">
        <v>44139.0</v>
      </c>
      <c r="B189" s="149" t="s">
        <v>579</v>
      </c>
      <c r="C189" s="150" t="s">
        <v>529</v>
      </c>
      <c r="D189" s="134" t="s">
        <v>489</v>
      </c>
      <c r="E189" s="146">
        <v>28000.0</v>
      </c>
      <c r="F189" s="134" t="s">
        <v>580</v>
      </c>
      <c r="G189" s="144" t="s">
        <v>288</v>
      </c>
      <c r="H189" s="144" t="s">
        <v>42</v>
      </c>
      <c r="I189" s="144" t="s">
        <v>373</v>
      </c>
      <c r="J189" s="144">
        <v>43635.0</v>
      </c>
      <c r="K189" s="147" t="s">
        <v>485</v>
      </c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</row>
    <row r="190" ht="15.75" customHeight="1">
      <c r="A190" s="148">
        <v>44141.0</v>
      </c>
      <c r="B190" s="149" t="s">
        <v>516</v>
      </c>
      <c r="C190" s="150" t="s">
        <v>479</v>
      </c>
      <c r="D190" s="134" t="s">
        <v>489</v>
      </c>
      <c r="E190" s="146">
        <v>1800000.0</v>
      </c>
      <c r="F190" s="134" t="s">
        <v>517</v>
      </c>
      <c r="G190" s="144" t="s">
        <v>283</v>
      </c>
      <c r="H190" s="144" t="s">
        <v>42</v>
      </c>
      <c r="I190" s="144" t="s">
        <v>422</v>
      </c>
      <c r="J190" s="144">
        <v>43664.0</v>
      </c>
      <c r="K190" s="147" t="s">
        <v>485</v>
      </c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</row>
    <row r="191" ht="15.75" customHeight="1">
      <c r="A191" s="148">
        <v>44144.0</v>
      </c>
      <c r="B191" s="149" t="s">
        <v>505</v>
      </c>
      <c r="C191" s="150" t="s">
        <v>479</v>
      </c>
      <c r="D191" s="134" t="s">
        <v>489</v>
      </c>
      <c r="E191" s="146">
        <v>15000.0</v>
      </c>
      <c r="F191" s="134" t="s">
        <v>506</v>
      </c>
      <c r="G191" s="144" t="s">
        <v>283</v>
      </c>
      <c r="H191" s="144" t="s">
        <v>42</v>
      </c>
      <c r="I191" s="144" t="s">
        <v>332</v>
      </c>
      <c r="J191" s="144">
        <v>43605.0</v>
      </c>
      <c r="K191" s="147" t="s">
        <v>507</v>
      </c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</row>
    <row r="192" ht="15.75" customHeight="1">
      <c r="A192" s="148">
        <v>44144.0</v>
      </c>
      <c r="B192" s="149" t="s">
        <v>535</v>
      </c>
      <c r="C192" s="150" t="s">
        <v>479</v>
      </c>
      <c r="D192" s="134" t="s">
        <v>489</v>
      </c>
      <c r="E192" s="146">
        <v>7000.0</v>
      </c>
      <c r="F192" s="134" t="s">
        <v>536</v>
      </c>
      <c r="G192" s="144" t="s">
        <v>283</v>
      </c>
      <c r="H192" s="144" t="s">
        <v>42</v>
      </c>
      <c r="I192" s="144" t="s">
        <v>332</v>
      </c>
      <c r="J192" s="144">
        <v>43717.0</v>
      </c>
      <c r="K192" s="147" t="s">
        <v>485</v>
      </c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</row>
    <row r="193" ht="15.75" customHeight="1">
      <c r="A193" s="148">
        <v>44145.0</v>
      </c>
      <c r="B193" s="152" t="s">
        <v>555</v>
      </c>
      <c r="C193" s="150" t="s">
        <v>479</v>
      </c>
      <c r="D193" s="134" t="s">
        <v>489</v>
      </c>
      <c r="E193" s="146">
        <v>90562.43</v>
      </c>
      <c r="F193" s="134" t="s">
        <v>556</v>
      </c>
      <c r="G193" s="144" t="s">
        <v>283</v>
      </c>
      <c r="H193" s="144" t="s">
        <v>42</v>
      </c>
      <c r="I193" s="144" t="s">
        <v>332</v>
      </c>
      <c r="J193" s="144">
        <v>43888.0</v>
      </c>
      <c r="K193" s="147" t="s">
        <v>493</v>
      </c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</row>
    <row r="194" ht="15.75" customHeight="1">
      <c r="A194" s="148">
        <v>44145.0</v>
      </c>
      <c r="B194" s="149" t="s">
        <v>494</v>
      </c>
      <c r="C194" s="150" t="s">
        <v>495</v>
      </c>
      <c r="D194" s="134" t="s">
        <v>489</v>
      </c>
      <c r="E194" s="146">
        <v>45400.0</v>
      </c>
      <c r="F194" s="134" t="s">
        <v>234</v>
      </c>
      <c r="G194" s="134" t="s">
        <v>283</v>
      </c>
      <c r="H194" s="134" t="s">
        <v>42</v>
      </c>
      <c r="I194" s="134" t="s">
        <v>283</v>
      </c>
      <c r="J194" s="144">
        <v>43749.0</v>
      </c>
      <c r="K194" s="151" t="s">
        <v>485</v>
      </c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</row>
    <row r="195" ht="15.75" customHeight="1">
      <c r="A195" s="148">
        <v>44147.0</v>
      </c>
      <c r="B195" s="149" t="s">
        <v>503</v>
      </c>
      <c r="C195" s="150" t="s">
        <v>479</v>
      </c>
      <c r="D195" s="134" t="s">
        <v>489</v>
      </c>
      <c r="E195" s="146">
        <v>10000.0</v>
      </c>
      <c r="F195" s="134" t="s">
        <v>504</v>
      </c>
      <c r="G195" s="144" t="s">
        <v>283</v>
      </c>
      <c r="H195" s="144" t="s">
        <v>42</v>
      </c>
      <c r="I195" s="144" t="s">
        <v>332</v>
      </c>
      <c r="J195" s="144">
        <v>43567.0</v>
      </c>
      <c r="K195" s="147" t="s">
        <v>493</v>
      </c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</row>
    <row r="196" ht="15.75" customHeight="1">
      <c r="A196" s="148">
        <v>44147.0</v>
      </c>
      <c r="B196" s="149" t="s">
        <v>619</v>
      </c>
      <c r="C196" s="150" t="s">
        <v>495</v>
      </c>
      <c r="D196" s="134" t="s">
        <v>489</v>
      </c>
      <c r="E196" s="146">
        <v>20000.0</v>
      </c>
      <c r="F196" s="134" t="s">
        <v>620</v>
      </c>
      <c r="G196" s="134" t="s">
        <v>283</v>
      </c>
      <c r="H196" s="134" t="s">
        <v>42</v>
      </c>
      <c r="I196" s="134" t="s">
        <v>283</v>
      </c>
      <c r="J196" s="144">
        <v>43717.0</v>
      </c>
      <c r="K196" s="151" t="s">
        <v>485</v>
      </c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</row>
    <row r="197" ht="15.75" customHeight="1">
      <c r="A197" s="148">
        <v>44147.0</v>
      </c>
      <c r="B197" s="149" t="s">
        <v>592</v>
      </c>
      <c r="C197" s="150" t="s">
        <v>479</v>
      </c>
      <c r="D197" s="134" t="s">
        <v>489</v>
      </c>
      <c r="E197" s="146">
        <v>50000.0</v>
      </c>
      <c r="F197" s="134" t="s">
        <v>593</v>
      </c>
      <c r="G197" s="144" t="s">
        <v>283</v>
      </c>
      <c r="H197" s="144" t="s">
        <v>42</v>
      </c>
      <c r="I197" s="144" t="s">
        <v>332</v>
      </c>
      <c r="J197" s="144">
        <v>44041.0</v>
      </c>
      <c r="K197" s="147" t="s">
        <v>493</v>
      </c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</row>
    <row r="198" ht="15.75" customHeight="1">
      <c r="A198" s="148">
        <v>44151.0</v>
      </c>
      <c r="B198" s="149" t="s">
        <v>528</v>
      </c>
      <c r="C198" s="150" t="s">
        <v>529</v>
      </c>
      <c r="D198" s="134" t="s">
        <v>489</v>
      </c>
      <c r="E198" s="146">
        <v>6000.0</v>
      </c>
      <c r="F198" s="134" t="s">
        <v>530</v>
      </c>
      <c r="G198" s="144" t="s">
        <v>288</v>
      </c>
      <c r="H198" s="144" t="s">
        <v>42</v>
      </c>
      <c r="I198" s="144" t="s">
        <v>299</v>
      </c>
      <c r="J198" s="144">
        <v>43797.0</v>
      </c>
      <c r="K198" s="147" t="s">
        <v>507</v>
      </c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</row>
    <row r="199" ht="15.75" customHeight="1">
      <c r="A199" s="148">
        <v>44152.0</v>
      </c>
      <c r="B199" s="149" t="s">
        <v>590</v>
      </c>
      <c r="C199" s="150" t="s">
        <v>495</v>
      </c>
      <c r="D199" s="134" t="s">
        <v>489</v>
      </c>
      <c r="E199" s="146">
        <v>20000.0</v>
      </c>
      <c r="F199" s="134" t="s">
        <v>591</v>
      </c>
      <c r="G199" s="134" t="s">
        <v>283</v>
      </c>
      <c r="H199" s="134" t="s">
        <v>42</v>
      </c>
      <c r="I199" s="134" t="s">
        <v>283</v>
      </c>
      <c r="J199" s="144">
        <v>44068.0</v>
      </c>
      <c r="K199" s="151" t="s">
        <v>493</v>
      </c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</row>
    <row r="200" ht="15.75" customHeight="1">
      <c r="A200" s="144">
        <v>44153.0</v>
      </c>
      <c r="B200" s="145" t="s">
        <v>557</v>
      </c>
      <c r="C200" s="134" t="s">
        <v>479</v>
      </c>
      <c r="D200" s="134" t="s">
        <v>480</v>
      </c>
      <c r="E200" s="146">
        <v>90562.43</v>
      </c>
      <c r="F200" s="134" t="s">
        <v>558</v>
      </c>
      <c r="G200" s="144" t="s">
        <v>283</v>
      </c>
      <c r="H200" s="144" t="s">
        <v>42</v>
      </c>
      <c r="I200" s="144" t="s">
        <v>332</v>
      </c>
      <c r="J200" s="144">
        <v>43840.0</v>
      </c>
      <c r="K200" s="147" t="s">
        <v>507</v>
      </c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</row>
    <row r="201" ht="15.75" customHeight="1">
      <c r="A201" s="148">
        <v>44153.0</v>
      </c>
      <c r="B201" s="149" t="s">
        <v>557</v>
      </c>
      <c r="C201" s="150" t="s">
        <v>479</v>
      </c>
      <c r="D201" s="134" t="s">
        <v>489</v>
      </c>
      <c r="E201" s="153">
        <v>30000.0</v>
      </c>
      <c r="F201" s="134" t="s">
        <v>558</v>
      </c>
      <c r="G201" s="144" t="s">
        <v>283</v>
      </c>
      <c r="H201" s="144" t="s">
        <v>42</v>
      </c>
      <c r="I201" s="144" t="s">
        <v>332</v>
      </c>
      <c r="J201" s="144">
        <v>43840.0</v>
      </c>
      <c r="K201" s="147" t="s">
        <v>507</v>
      </c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</row>
    <row r="202" ht="15.75" customHeight="1">
      <c r="A202" s="148">
        <v>44159.0</v>
      </c>
      <c r="B202" s="149" t="s">
        <v>505</v>
      </c>
      <c r="C202" s="150" t="s">
        <v>479</v>
      </c>
      <c r="D202" s="134" t="s">
        <v>489</v>
      </c>
      <c r="E202" s="146">
        <v>7000.0</v>
      </c>
      <c r="F202" s="134" t="s">
        <v>506</v>
      </c>
      <c r="G202" s="144" t="s">
        <v>283</v>
      </c>
      <c r="H202" s="144" t="s">
        <v>42</v>
      </c>
      <c r="I202" s="144" t="s">
        <v>332</v>
      </c>
      <c r="J202" s="144">
        <v>43605.0</v>
      </c>
      <c r="K202" s="147" t="s">
        <v>507</v>
      </c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</row>
    <row r="203" ht="15.75" customHeight="1">
      <c r="A203" s="148">
        <v>44160.0</v>
      </c>
      <c r="B203" s="149" t="s">
        <v>501</v>
      </c>
      <c r="C203" s="150" t="s">
        <v>479</v>
      </c>
      <c r="D203" s="134" t="s">
        <v>489</v>
      </c>
      <c r="E203" s="146">
        <v>112433.37</v>
      </c>
      <c r="F203" s="134" t="s">
        <v>502</v>
      </c>
      <c r="G203" s="144" t="s">
        <v>283</v>
      </c>
      <c r="H203" s="144" t="s">
        <v>42</v>
      </c>
      <c r="I203" s="144" t="s">
        <v>332</v>
      </c>
      <c r="J203" s="144">
        <v>43703.0</v>
      </c>
      <c r="K203" s="147" t="s">
        <v>485</v>
      </c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</row>
    <row r="204" ht="15.75" customHeight="1">
      <c r="A204" s="148">
        <v>44161.0</v>
      </c>
      <c r="B204" s="149" t="s">
        <v>590</v>
      </c>
      <c r="C204" s="150" t="s">
        <v>495</v>
      </c>
      <c r="D204" s="134" t="s">
        <v>489</v>
      </c>
      <c r="E204" s="146">
        <v>286876.16</v>
      </c>
      <c r="F204" s="134" t="s">
        <v>591</v>
      </c>
      <c r="G204" s="134" t="s">
        <v>283</v>
      </c>
      <c r="H204" s="134" t="s">
        <v>42</v>
      </c>
      <c r="I204" s="134" t="s">
        <v>283</v>
      </c>
      <c r="J204" s="144">
        <v>44068.0</v>
      </c>
      <c r="K204" s="151" t="s">
        <v>493</v>
      </c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</row>
    <row r="205" ht="15.75" customHeight="1">
      <c r="A205" s="148">
        <v>44165.0</v>
      </c>
      <c r="B205" s="149" t="s">
        <v>503</v>
      </c>
      <c r="C205" s="150" t="s">
        <v>479</v>
      </c>
      <c r="D205" s="134" t="s">
        <v>489</v>
      </c>
      <c r="E205" s="146">
        <v>34941.81</v>
      </c>
      <c r="F205" s="134" t="s">
        <v>504</v>
      </c>
      <c r="G205" s="144" t="s">
        <v>283</v>
      </c>
      <c r="H205" s="144" t="s">
        <v>42</v>
      </c>
      <c r="I205" s="144" t="s">
        <v>332</v>
      </c>
      <c r="J205" s="144">
        <v>43567.0</v>
      </c>
      <c r="K205" s="147" t="s">
        <v>493</v>
      </c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</row>
    <row r="206" ht="15.75" customHeight="1">
      <c r="A206" s="148">
        <v>44166.0</v>
      </c>
      <c r="B206" s="149" t="s">
        <v>488</v>
      </c>
      <c r="C206" s="150" t="s">
        <v>479</v>
      </c>
      <c r="D206" s="134" t="s">
        <v>489</v>
      </c>
      <c r="E206" s="146">
        <v>130950.51000000001</v>
      </c>
      <c r="F206" s="134" t="s">
        <v>490</v>
      </c>
      <c r="G206" s="144" t="s">
        <v>283</v>
      </c>
      <c r="H206" s="144" t="s">
        <v>42</v>
      </c>
      <c r="I206" s="144" t="s">
        <v>332</v>
      </c>
      <c r="J206" s="144">
        <v>43675.0</v>
      </c>
      <c r="K206" s="147" t="s">
        <v>485</v>
      </c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</row>
    <row r="207" ht="15.75" customHeight="1">
      <c r="A207" s="148">
        <v>44166.0</v>
      </c>
      <c r="B207" s="149" t="s">
        <v>535</v>
      </c>
      <c r="C207" s="150" t="s">
        <v>479</v>
      </c>
      <c r="D207" s="134" t="s">
        <v>489</v>
      </c>
      <c r="E207" s="146">
        <v>10000.0</v>
      </c>
      <c r="F207" s="134" t="s">
        <v>536</v>
      </c>
      <c r="G207" s="144" t="s">
        <v>283</v>
      </c>
      <c r="H207" s="144" t="s">
        <v>42</v>
      </c>
      <c r="I207" s="144" t="s">
        <v>332</v>
      </c>
      <c r="J207" s="144">
        <v>43717.0</v>
      </c>
      <c r="K207" s="147" t="s">
        <v>485</v>
      </c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</row>
    <row r="208" ht="15.75" customHeight="1">
      <c r="A208" s="148">
        <v>44172.0</v>
      </c>
      <c r="B208" s="152" t="s">
        <v>555</v>
      </c>
      <c r="C208" s="150" t="s">
        <v>479</v>
      </c>
      <c r="D208" s="134" t="s">
        <v>489</v>
      </c>
      <c r="E208" s="146">
        <v>5500.0</v>
      </c>
      <c r="F208" s="134" t="s">
        <v>556</v>
      </c>
      <c r="G208" s="144" t="s">
        <v>283</v>
      </c>
      <c r="H208" s="144" t="s">
        <v>42</v>
      </c>
      <c r="I208" s="144" t="s">
        <v>332</v>
      </c>
      <c r="J208" s="144">
        <v>43888.0</v>
      </c>
      <c r="K208" s="147" t="s">
        <v>493</v>
      </c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</row>
    <row r="209" ht="15.75" customHeight="1">
      <c r="A209" s="148">
        <v>44172.0</v>
      </c>
      <c r="B209" s="149" t="s">
        <v>518</v>
      </c>
      <c r="C209" s="150" t="s">
        <v>479</v>
      </c>
      <c r="D209" s="134" t="s">
        <v>489</v>
      </c>
      <c r="E209" s="146">
        <v>35000.0</v>
      </c>
      <c r="F209" s="134" t="s">
        <v>519</v>
      </c>
      <c r="G209" s="144" t="s">
        <v>283</v>
      </c>
      <c r="H209" s="144" t="s">
        <v>42</v>
      </c>
      <c r="I209" s="144" t="s">
        <v>422</v>
      </c>
      <c r="J209" s="144">
        <v>43559.0</v>
      </c>
      <c r="K209" s="147" t="s">
        <v>485</v>
      </c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</row>
    <row r="210" ht="15.75" customHeight="1">
      <c r="A210" s="148">
        <v>44173.0</v>
      </c>
      <c r="B210" s="149" t="s">
        <v>621</v>
      </c>
      <c r="C210" s="150" t="s">
        <v>479</v>
      </c>
      <c r="D210" s="134" t="s">
        <v>489</v>
      </c>
      <c r="E210" s="146">
        <v>100000.0</v>
      </c>
      <c r="F210" s="134" t="s">
        <v>622</v>
      </c>
      <c r="G210" s="144" t="s">
        <v>283</v>
      </c>
      <c r="H210" s="144" t="s">
        <v>42</v>
      </c>
      <c r="I210" s="144" t="s">
        <v>332</v>
      </c>
      <c r="J210" s="144">
        <v>43922.0</v>
      </c>
      <c r="K210" s="147" t="s">
        <v>507</v>
      </c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</row>
    <row r="211" ht="15.75" customHeight="1">
      <c r="A211" s="148">
        <v>44173.0</v>
      </c>
      <c r="B211" s="149" t="s">
        <v>621</v>
      </c>
      <c r="C211" s="150" t="s">
        <v>479</v>
      </c>
      <c r="D211" s="134" t="s">
        <v>489</v>
      </c>
      <c r="E211" s="146">
        <v>32772.8</v>
      </c>
      <c r="F211" s="134" t="s">
        <v>622</v>
      </c>
      <c r="G211" s="144" t="s">
        <v>283</v>
      </c>
      <c r="H211" s="144" t="s">
        <v>42</v>
      </c>
      <c r="I211" s="144" t="s">
        <v>332</v>
      </c>
      <c r="J211" s="144">
        <v>43922.0</v>
      </c>
      <c r="K211" s="147" t="s">
        <v>507</v>
      </c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</row>
    <row r="212" ht="15.75" customHeight="1">
      <c r="A212" s="148">
        <v>44173.0</v>
      </c>
      <c r="B212" s="149" t="s">
        <v>621</v>
      </c>
      <c r="C212" s="150" t="s">
        <v>479</v>
      </c>
      <c r="D212" s="134" t="s">
        <v>489</v>
      </c>
      <c r="E212" s="146">
        <v>13100.45</v>
      </c>
      <c r="F212" s="134" t="s">
        <v>622</v>
      </c>
      <c r="G212" s="144" t="s">
        <v>283</v>
      </c>
      <c r="H212" s="144" t="s">
        <v>42</v>
      </c>
      <c r="I212" s="144" t="s">
        <v>332</v>
      </c>
      <c r="J212" s="144">
        <v>43922.0</v>
      </c>
      <c r="K212" s="147" t="s">
        <v>507</v>
      </c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</row>
    <row r="213" ht="15.75" customHeight="1">
      <c r="A213" s="148">
        <v>44173.0</v>
      </c>
      <c r="B213" s="149" t="s">
        <v>621</v>
      </c>
      <c r="C213" s="150" t="s">
        <v>479</v>
      </c>
      <c r="D213" s="134" t="s">
        <v>489</v>
      </c>
      <c r="E213" s="146">
        <v>40379.75</v>
      </c>
      <c r="F213" s="134" t="s">
        <v>622</v>
      </c>
      <c r="G213" s="144" t="s">
        <v>283</v>
      </c>
      <c r="H213" s="144" t="s">
        <v>42</v>
      </c>
      <c r="I213" s="144" t="s">
        <v>332</v>
      </c>
      <c r="J213" s="144">
        <v>43922.0</v>
      </c>
      <c r="K213" s="147" t="s">
        <v>507</v>
      </c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</row>
    <row r="214" ht="15.75" customHeight="1">
      <c r="A214" s="148">
        <v>44174.0</v>
      </c>
      <c r="B214" s="149" t="s">
        <v>501</v>
      </c>
      <c r="C214" s="150" t="s">
        <v>479</v>
      </c>
      <c r="D214" s="134" t="s">
        <v>489</v>
      </c>
      <c r="E214" s="146">
        <v>8747.0</v>
      </c>
      <c r="F214" s="134" t="s">
        <v>502</v>
      </c>
      <c r="G214" s="144" t="s">
        <v>283</v>
      </c>
      <c r="H214" s="144" t="s">
        <v>42</v>
      </c>
      <c r="I214" s="144" t="s">
        <v>332</v>
      </c>
      <c r="J214" s="144">
        <v>43703.0</v>
      </c>
      <c r="K214" s="147" t="s">
        <v>485</v>
      </c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</row>
    <row r="215" ht="15.75" customHeight="1">
      <c r="A215" s="148">
        <v>44174.0</v>
      </c>
      <c r="B215" s="149" t="s">
        <v>501</v>
      </c>
      <c r="C215" s="150" t="s">
        <v>479</v>
      </c>
      <c r="D215" s="134" t="s">
        <v>489</v>
      </c>
      <c r="E215" s="146">
        <v>10000.0</v>
      </c>
      <c r="F215" s="134" t="s">
        <v>502</v>
      </c>
      <c r="G215" s="144" t="s">
        <v>283</v>
      </c>
      <c r="H215" s="144" t="s">
        <v>42</v>
      </c>
      <c r="I215" s="144" t="s">
        <v>332</v>
      </c>
      <c r="J215" s="144">
        <v>43703.0</v>
      </c>
      <c r="K215" s="147" t="s">
        <v>485</v>
      </c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</row>
    <row r="216" ht="15.75" customHeight="1">
      <c r="A216" s="148">
        <v>44174.0</v>
      </c>
      <c r="B216" s="149" t="s">
        <v>623</v>
      </c>
      <c r="C216" s="150" t="s">
        <v>479</v>
      </c>
      <c r="D216" s="134" t="s">
        <v>489</v>
      </c>
      <c r="E216" s="146">
        <v>20000.0</v>
      </c>
      <c r="F216" s="134" t="s">
        <v>624</v>
      </c>
      <c r="G216" s="144" t="s">
        <v>283</v>
      </c>
      <c r="H216" s="144" t="s">
        <v>42</v>
      </c>
      <c r="I216" s="144" t="s">
        <v>422</v>
      </c>
      <c r="J216" s="144">
        <v>43531.0</v>
      </c>
      <c r="K216" s="147" t="s">
        <v>482</v>
      </c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</row>
    <row r="217" ht="15.75" customHeight="1">
      <c r="A217" s="148">
        <v>44174.0</v>
      </c>
      <c r="B217" s="149" t="s">
        <v>623</v>
      </c>
      <c r="C217" s="150" t="s">
        <v>479</v>
      </c>
      <c r="D217" s="134" t="s">
        <v>489</v>
      </c>
      <c r="E217" s="146">
        <v>20000.0</v>
      </c>
      <c r="F217" s="134" t="s">
        <v>624</v>
      </c>
      <c r="G217" s="144" t="s">
        <v>283</v>
      </c>
      <c r="H217" s="144" t="s">
        <v>42</v>
      </c>
      <c r="I217" s="144" t="s">
        <v>422</v>
      </c>
      <c r="J217" s="144">
        <v>43531.0</v>
      </c>
      <c r="K217" s="147" t="s">
        <v>482</v>
      </c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</row>
    <row r="218" ht="15.75" customHeight="1">
      <c r="A218" s="148">
        <v>44175.0</v>
      </c>
      <c r="B218" s="149" t="s">
        <v>528</v>
      </c>
      <c r="C218" s="150" t="s">
        <v>529</v>
      </c>
      <c r="D218" s="134" t="s">
        <v>489</v>
      </c>
      <c r="E218" s="146">
        <v>28000.0</v>
      </c>
      <c r="F218" s="134" t="s">
        <v>530</v>
      </c>
      <c r="G218" s="144" t="s">
        <v>288</v>
      </c>
      <c r="H218" s="144" t="s">
        <v>42</v>
      </c>
      <c r="I218" s="144" t="s">
        <v>299</v>
      </c>
      <c r="J218" s="144">
        <v>43797.0</v>
      </c>
      <c r="K218" s="147" t="s">
        <v>507</v>
      </c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</row>
    <row r="219" ht="15.75" customHeight="1">
      <c r="A219" s="148">
        <v>44175.0</v>
      </c>
      <c r="B219" s="149" t="s">
        <v>528</v>
      </c>
      <c r="C219" s="150" t="s">
        <v>529</v>
      </c>
      <c r="D219" s="134" t="s">
        <v>489</v>
      </c>
      <c r="E219" s="146">
        <v>25000.0</v>
      </c>
      <c r="F219" s="134" t="s">
        <v>530</v>
      </c>
      <c r="G219" s="144" t="s">
        <v>288</v>
      </c>
      <c r="H219" s="144" t="s">
        <v>42</v>
      </c>
      <c r="I219" s="144" t="s">
        <v>299</v>
      </c>
      <c r="J219" s="144">
        <v>43797.0</v>
      </c>
      <c r="K219" s="147" t="s">
        <v>507</v>
      </c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</row>
    <row r="220" ht="15.75" customHeight="1">
      <c r="A220" s="148">
        <v>44175.0</v>
      </c>
      <c r="B220" s="149" t="s">
        <v>528</v>
      </c>
      <c r="C220" s="150" t="s">
        <v>529</v>
      </c>
      <c r="D220" s="134" t="s">
        <v>489</v>
      </c>
      <c r="E220" s="146">
        <v>43000.0</v>
      </c>
      <c r="F220" s="134" t="s">
        <v>530</v>
      </c>
      <c r="G220" s="144" t="s">
        <v>288</v>
      </c>
      <c r="H220" s="144" t="s">
        <v>42</v>
      </c>
      <c r="I220" s="144" t="s">
        <v>299</v>
      </c>
      <c r="J220" s="144">
        <v>43797.0</v>
      </c>
      <c r="K220" s="147" t="s">
        <v>507</v>
      </c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</row>
    <row r="221" ht="15.75" customHeight="1">
      <c r="A221" s="148">
        <v>44175.0</v>
      </c>
      <c r="B221" s="149" t="s">
        <v>528</v>
      </c>
      <c r="C221" s="150" t="s">
        <v>529</v>
      </c>
      <c r="D221" s="134" t="s">
        <v>489</v>
      </c>
      <c r="E221" s="146">
        <v>200000.0</v>
      </c>
      <c r="F221" s="134" t="s">
        <v>530</v>
      </c>
      <c r="G221" s="144" t="s">
        <v>288</v>
      </c>
      <c r="H221" s="144" t="s">
        <v>42</v>
      </c>
      <c r="I221" s="144" t="s">
        <v>299</v>
      </c>
      <c r="J221" s="144">
        <v>43797.0</v>
      </c>
      <c r="K221" s="147" t="s">
        <v>507</v>
      </c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</row>
    <row r="222" ht="15.75" customHeight="1">
      <c r="A222" s="148">
        <v>44179.0</v>
      </c>
      <c r="B222" s="155" t="s">
        <v>518</v>
      </c>
      <c r="C222" s="150" t="s">
        <v>479</v>
      </c>
      <c r="D222" s="134" t="s">
        <v>489</v>
      </c>
      <c r="E222" s="146">
        <v>25000.0</v>
      </c>
      <c r="F222" s="134" t="s">
        <v>519</v>
      </c>
      <c r="G222" s="144" t="s">
        <v>283</v>
      </c>
      <c r="H222" s="144" t="s">
        <v>42</v>
      </c>
      <c r="I222" s="144" t="s">
        <v>422</v>
      </c>
      <c r="J222" s="144">
        <v>43559.0</v>
      </c>
      <c r="K222" s="147" t="s">
        <v>485</v>
      </c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</row>
    <row r="223" ht="15.75" customHeight="1">
      <c r="A223" s="148">
        <v>44179.0</v>
      </c>
      <c r="B223" s="149" t="s">
        <v>546</v>
      </c>
      <c r="C223" s="150" t="s">
        <v>479</v>
      </c>
      <c r="D223" s="134" t="s">
        <v>489</v>
      </c>
      <c r="E223" s="146">
        <v>14000.0</v>
      </c>
      <c r="F223" s="134" t="s">
        <v>547</v>
      </c>
      <c r="G223" s="144" t="s">
        <v>283</v>
      </c>
      <c r="H223" s="144" t="s">
        <v>42</v>
      </c>
      <c r="I223" s="144" t="s">
        <v>332</v>
      </c>
      <c r="J223" s="144">
        <v>43564.0</v>
      </c>
      <c r="K223" s="147" t="s">
        <v>482</v>
      </c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</row>
    <row r="224" ht="15.75" customHeight="1">
      <c r="A224" s="148">
        <v>44180.0</v>
      </c>
      <c r="B224" s="149" t="s">
        <v>494</v>
      </c>
      <c r="C224" s="150" t="s">
        <v>495</v>
      </c>
      <c r="D224" s="134" t="s">
        <v>489</v>
      </c>
      <c r="E224" s="146">
        <v>153000.0</v>
      </c>
      <c r="F224" s="134" t="s">
        <v>234</v>
      </c>
      <c r="G224" s="134" t="s">
        <v>283</v>
      </c>
      <c r="H224" s="134" t="s">
        <v>42</v>
      </c>
      <c r="I224" s="134" t="s">
        <v>283</v>
      </c>
      <c r="J224" s="144">
        <v>43749.0</v>
      </c>
      <c r="K224" s="151" t="s">
        <v>485</v>
      </c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</row>
    <row r="225" ht="15.75" customHeight="1">
      <c r="A225" s="144">
        <v>44181.0</v>
      </c>
      <c r="B225" s="156" t="s">
        <v>625</v>
      </c>
      <c r="C225" s="134" t="s">
        <v>479</v>
      </c>
      <c r="D225" s="134" t="s">
        <v>480</v>
      </c>
      <c r="E225" s="146">
        <v>268845.87</v>
      </c>
      <c r="F225" s="134" t="s">
        <v>626</v>
      </c>
      <c r="G225" s="144" t="s">
        <v>430</v>
      </c>
      <c r="H225" s="144" t="s">
        <v>42</v>
      </c>
      <c r="I225" s="144" t="s">
        <v>430</v>
      </c>
      <c r="J225" s="144">
        <v>43563.0</v>
      </c>
      <c r="K225" s="147" t="s">
        <v>482</v>
      </c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</row>
    <row r="226" ht="15.75" customHeight="1">
      <c r="A226" s="148">
        <v>44182.0</v>
      </c>
      <c r="B226" s="149" t="s">
        <v>595</v>
      </c>
      <c r="C226" s="150" t="s">
        <v>479</v>
      </c>
      <c r="D226" s="134" t="s">
        <v>489</v>
      </c>
      <c r="E226" s="146">
        <v>7000.0</v>
      </c>
      <c r="F226" s="134" t="s">
        <v>596</v>
      </c>
      <c r="G226" s="144" t="s">
        <v>283</v>
      </c>
      <c r="H226" s="144" t="s">
        <v>42</v>
      </c>
      <c r="I226" s="144" t="s">
        <v>332</v>
      </c>
      <c r="J226" s="144">
        <v>43711.0</v>
      </c>
      <c r="K226" s="147" t="s">
        <v>485</v>
      </c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</row>
    <row r="227" ht="15.75" customHeight="1">
      <c r="A227" s="148">
        <v>44186.0</v>
      </c>
      <c r="B227" s="155" t="s">
        <v>505</v>
      </c>
      <c r="C227" s="150" t="s">
        <v>479</v>
      </c>
      <c r="D227" s="134" t="s">
        <v>489</v>
      </c>
      <c r="E227" s="146">
        <v>25000.0</v>
      </c>
      <c r="F227" s="134" t="s">
        <v>506</v>
      </c>
      <c r="G227" s="144" t="s">
        <v>283</v>
      </c>
      <c r="H227" s="144" t="s">
        <v>42</v>
      </c>
      <c r="I227" s="144" t="s">
        <v>332</v>
      </c>
      <c r="J227" s="144">
        <v>43605.0</v>
      </c>
      <c r="K227" s="147" t="s">
        <v>507</v>
      </c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</row>
    <row r="228" ht="15.75" customHeight="1">
      <c r="A228" s="148">
        <v>44186.0</v>
      </c>
      <c r="B228" s="149" t="s">
        <v>590</v>
      </c>
      <c r="C228" s="150" t="s">
        <v>495</v>
      </c>
      <c r="D228" s="134" t="s">
        <v>489</v>
      </c>
      <c r="E228" s="146">
        <v>19000.0</v>
      </c>
      <c r="F228" s="134" t="s">
        <v>591</v>
      </c>
      <c r="G228" s="134" t="s">
        <v>283</v>
      </c>
      <c r="H228" s="134" t="s">
        <v>42</v>
      </c>
      <c r="I228" s="134" t="s">
        <v>283</v>
      </c>
      <c r="J228" s="144">
        <v>44068.0</v>
      </c>
      <c r="K228" s="151" t="s">
        <v>493</v>
      </c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</row>
    <row r="229" ht="15.75" customHeight="1">
      <c r="A229" s="148">
        <v>44187.0</v>
      </c>
      <c r="B229" s="149" t="s">
        <v>501</v>
      </c>
      <c r="C229" s="150" t="s">
        <v>479</v>
      </c>
      <c r="D229" s="134" t="s">
        <v>489</v>
      </c>
      <c r="E229" s="146">
        <v>6500.0</v>
      </c>
      <c r="F229" s="134" t="s">
        <v>502</v>
      </c>
      <c r="G229" s="144" t="s">
        <v>283</v>
      </c>
      <c r="H229" s="144" t="s">
        <v>42</v>
      </c>
      <c r="I229" s="144" t="s">
        <v>332</v>
      </c>
      <c r="J229" s="144">
        <v>43703.0</v>
      </c>
      <c r="K229" s="147" t="s">
        <v>485</v>
      </c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</row>
    <row r="230" ht="15.75" customHeight="1">
      <c r="A230" s="148">
        <v>44193.0</v>
      </c>
      <c r="B230" s="149" t="s">
        <v>546</v>
      </c>
      <c r="C230" s="150" t="s">
        <v>479</v>
      </c>
      <c r="D230" s="134" t="s">
        <v>489</v>
      </c>
      <c r="E230" s="146">
        <v>2000.0</v>
      </c>
      <c r="F230" s="134" t="s">
        <v>547</v>
      </c>
      <c r="G230" s="144" t="s">
        <v>283</v>
      </c>
      <c r="H230" s="144" t="s">
        <v>42</v>
      </c>
      <c r="I230" s="144" t="s">
        <v>332</v>
      </c>
      <c r="J230" s="144">
        <v>43564.0</v>
      </c>
      <c r="K230" s="147" t="s">
        <v>482</v>
      </c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</row>
    <row r="231" ht="15.75" customHeight="1">
      <c r="A231" s="148">
        <v>44193.0</v>
      </c>
      <c r="B231" s="149" t="s">
        <v>505</v>
      </c>
      <c r="C231" s="150" t="s">
        <v>479</v>
      </c>
      <c r="D231" s="134" t="s">
        <v>489</v>
      </c>
      <c r="E231" s="146">
        <v>40000.0</v>
      </c>
      <c r="F231" s="134" t="s">
        <v>506</v>
      </c>
      <c r="G231" s="144" t="s">
        <v>283</v>
      </c>
      <c r="H231" s="144" t="s">
        <v>42</v>
      </c>
      <c r="I231" s="144" t="s">
        <v>332</v>
      </c>
      <c r="J231" s="144">
        <v>43605.0</v>
      </c>
      <c r="K231" s="147" t="s">
        <v>507</v>
      </c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</row>
    <row r="232" ht="15.75" customHeight="1">
      <c r="A232" s="148">
        <v>44194.0</v>
      </c>
      <c r="B232" s="149" t="s">
        <v>541</v>
      </c>
      <c r="C232" s="150" t="s">
        <v>479</v>
      </c>
      <c r="D232" s="134" t="s">
        <v>489</v>
      </c>
      <c r="E232" s="146">
        <v>271260.25</v>
      </c>
      <c r="F232" s="134" t="s">
        <v>542</v>
      </c>
      <c r="G232" s="144" t="s">
        <v>283</v>
      </c>
      <c r="H232" s="144" t="s">
        <v>42</v>
      </c>
      <c r="I232" s="144" t="s">
        <v>332</v>
      </c>
      <c r="J232" s="144">
        <v>43867.0</v>
      </c>
      <c r="K232" s="147" t="s">
        <v>493</v>
      </c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</row>
    <row r="233" ht="15.75" customHeight="1">
      <c r="A233" s="157">
        <v>44199.0</v>
      </c>
      <c r="B233" s="158" t="s">
        <v>627</v>
      </c>
      <c r="C233" s="159" t="s">
        <v>479</v>
      </c>
      <c r="D233" s="134" t="s">
        <v>489</v>
      </c>
      <c r="E233" s="160">
        <v>40000.0</v>
      </c>
      <c r="F233" s="134" t="s">
        <v>628</v>
      </c>
      <c r="G233" s="144" t="s">
        <v>288</v>
      </c>
      <c r="H233" s="144" t="s">
        <v>629</v>
      </c>
      <c r="I233" s="144" t="s">
        <v>426</v>
      </c>
      <c r="J233" s="144">
        <v>44321.0</v>
      </c>
      <c r="K233" s="147" t="s">
        <v>493</v>
      </c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</row>
    <row r="234" ht="15.75" customHeight="1">
      <c r="A234" s="157">
        <v>44199.0</v>
      </c>
      <c r="B234" s="158" t="s">
        <v>630</v>
      </c>
      <c r="C234" s="159" t="s">
        <v>479</v>
      </c>
      <c r="D234" s="134" t="s">
        <v>489</v>
      </c>
      <c r="E234" s="160">
        <v>10000.0</v>
      </c>
      <c r="F234" s="134" t="s">
        <v>631</v>
      </c>
      <c r="G234" s="144" t="s">
        <v>288</v>
      </c>
      <c r="H234" s="144" t="s">
        <v>629</v>
      </c>
      <c r="I234" s="144" t="s">
        <v>426</v>
      </c>
      <c r="J234" s="144">
        <v>44295.0</v>
      </c>
      <c r="K234" s="147" t="s">
        <v>632</v>
      </c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</row>
    <row r="235" ht="15.75" customHeight="1">
      <c r="A235" s="157">
        <v>44199.0</v>
      </c>
      <c r="B235" s="158" t="s">
        <v>633</v>
      </c>
      <c r="C235" s="159" t="s">
        <v>479</v>
      </c>
      <c r="D235" s="134" t="s">
        <v>515</v>
      </c>
      <c r="E235" s="161">
        <v>459854.95</v>
      </c>
      <c r="F235" s="134" t="s">
        <v>634</v>
      </c>
      <c r="G235" s="144" t="s">
        <v>288</v>
      </c>
      <c r="H235" s="144" t="s">
        <v>629</v>
      </c>
      <c r="I235" s="144" t="s">
        <v>426</v>
      </c>
      <c r="J235" s="144">
        <v>44272.0</v>
      </c>
      <c r="K235" s="147" t="s">
        <v>635</v>
      </c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</row>
    <row r="236" ht="15.75" customHeight="1">
      <c r="A236" s="157">
        <v>44199.0</v>
      </c>
      <c r="B236" s="162" t="s">
        <v>636</v>
      </c>
      <c r="C236" s="159" t="s">
        <v>495</v>
      </c>
      <c r="D236" s="134" t="s">
        <v>489</v>
      </c>
      <c r="E236" s="160">
        <v>10000.0</v>
      </c>
      <c r="F236" s="134" t="s">
        <v>637</v>
      </c>
      <c r="G236" s="134" t="s">
        <v>41</v>
      </c>
      <c r="H236" s="134" t="s">
        <v>42</v>
      </c>
      <c r="I236" s="134" t="s">
        <v>365</v>
      </c>
      <c r="J236" s="144">
        <v>44263.0</v>
      </c>
      <c r="K236" s="151" t="s">
        <v>493</v>
      </c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</row>
    <row r="237" ht="15.75" customHeight="1">
      <c r="A237" s="157">
        <v>44200.0</v>
      </c>
      <c r="B237" s="158" t="s">
        <v>638</v>
      </c>
      <c r="C237" s="159" t="s">
        <v>479</v>
      </c>
      <c r="D237" s="134" t="s">
        <v>489</v>
      </c>
      <c r="E237" s="160">
        <v>200000.0</v>
      </c>
      <c r="F237" s="134" t="s">
        <v>639</v>
      </c>
      <c r="G237" s="144" t="s">
        <v>288</v>
      </c>
      <c r="H237" s="144" t="s">
        <v>629</v>
      </c>
      <c r="I237" s="144" t="s">
        <v>426</v>
      </c>
      <c r="J237" s="144">
        <v>44319.0</v>
      </c>
      <c r="K237" s="147" t="s">
        <v>493</v>
      </c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</row>
    <row r="238" ht="15.75" customHeight="1">
      <c r="A238" s="148">
        <v>44200.0</v>
      </c>
      <c r="B238" s="149" t="s">
        <v>518</v>
      </c>
      <c r="C238" s="150" t="s">
        <v>479</v>
      </c>
      <c r="D238" s="134" t="s">
        <v>489</v>
      </c>
      <c r="E238" s="146">
        <v>1500.0</v>
      </c>
      <c r="F238" s="134" t="s">
        <v>519</v>
      </c>
      <c r="G238" s="144" t="s">
        <v>283</v>
      </c>
      <c r="H238" s="144" t="s">
        <v>42</v>
      </c>
      <c r="I238" s="144" t="s">
        <v>422</v>
      </c>
      <c r="J238" s="144">
        <v>43559.0</v>
      </c>
      <c r="K238" s="147" t="s">
        <v>485</v>
      </c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</row>
    <row r="239" ht="15.75" customHeight="1">
      <c r="A239" s="148">
        <v>44200.0</v>
      </c>
      <c r="B239" s="149" t="s">
        <v>488</v>
      </c>
      <c r="C239" s="150" t="s">
        <v>479</v>
      </c>
      <c r="D239" s="134" t="s">
        <v>489</v>
      </c>
      <c r="E239" s="146">
        <v>10000.0</v>
      </c>
      <c r="F239" s="134" t="s">
        <v>490</v>
      </c>
      <c r="G239" s="144" t="s">
        <v>283</v>
      </c>
      <c r="H239" s="144" t="s">
        <v>42</v>
      </c>
      <c r="I239" s="144" t="s">
        <v>332</v>
      </c>
      <c r="J239" s="144">
        <v>43675.0</v>
      </c>
      <c r="K239" s="147" t="s">
        <v>485</v>
      </c>
      <c r="L239" s="16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</row>
    <row r="240" ht="15.75" customHeight="1">
      <c r="A240" s="148">
        <v>44200.0</v>
      </c>
      <c r="B240" s="149" t="s">
        <v>505</v>
      </c>
      <c r="C240" s="150" t="s">
        <v>479</v>
      </c>
      <c r="D240" s="134" t="s">
        <v>489</v>
      </c>
      <c r="E240" s="146">
        <v>15000.0</v>
      </c>
      <c r="F240" s="134" t="s">
        <v>506</v>
      </c>
      <c r="G240" s="144" t="s">
        <v>283</v>
      </c>
      <c r="H240" s="144" t="s">
        <v>42</v>
      </c>
      <c r="I240" s="144" t="s">
        <v>332</v>
      </c>
      <c r="J240" s="144">
        <v>43605.0</v>
      </c>
      <c r="K240" s="147" t="s">
        <v>507</v>
      </c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</row>
    <row r="241" ht="15.75" customHeight="1">
      <c r="A241" s="148">
        <v>44201.0</v>
      </c>
      <c r="B241" s="149" t="s">
        <v>501</v>
      </c>
      <c r="C241" s="150" t="s">
        <v>479</v>
      </c>
      <c r="D241" s="134" t="s">
        <v>489</v>
      </c>
      <c r="E241" s="153">
        <v>100638.85</v>
      </c>
      <c r="F241" s="134" t="s">
        <v>502</v>
      </c>
      <c r="G241" s="144" t="s">
        <v>283</v>
      </c>
      <c r="H241" s="144" t="s">
        <v>42</v>
      </c>
      <c r="I241" s="144" t="s">
        <v>332</v>
      </c>
      <c r="J241" s="144">
        <v>43703.0</v>
      </c>
      <c r="K241" s="147" t="s">
        <v>485</v>
      </c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</row>
    <row r="242" ht="15.75" customHeight="1">
      <c r="A242" s="148">
        <v>44201.0</v>
      </c>
      <c r="B242" s="149" t="s">
        <v>603</v>
      </c>
      <c r="C242" s="150" t="s">
        <v>495</v>
      </c>
      <c r="D242" s="134" t="s">
        <v>489</v>
      </c>
      <c r="E242" s="146">
        <v>5000.0</v>
      </c>
      <c r="F242" s="134" t="s">
        <v>604</v>
      </c>
      <c r="G242" s="134" t="s">
        <v>283</v>
      </c>
      <c r="H242" s="134" t="s">
        <v>42</v>
      </c>
      <c r="I242" s="134" t="s">
        <v>283</v>
      </c>
      <c r="J242" s="144">
        <v>43901.0</v>
      </c>
      <c r="K242" s="151" t="s">
        <v>575</v>
      </c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</row>
    <row r="243" ht="15.75" customHeight="1">
      <c r="A243" s="148">
        <v>44201.0</v>
      </c>
      <c r="B243" s="149" t="s">
        <v>640</v>
      </c>
      <c r="C243" s="150" t="s">
        <v>495</v>
      </c>
      <c r="D243" s="134" t="s">
        <v>489</v>
      </c>
      <c r="E243" s="146">
        <v>13400.0</v>
      </c>
      <c r="F243" s="134" t="s">
        <v>641</v>
      </c>
      <c r="G243" s="134" t="s">
        <v>283</v>
      </c>
      <c r="H243" s="134" t="s">
        <v>42</v>
      </c>
      <c r="I243" s="134" t="s">
        <v>283</v>
      </c>
      <c r="J243" s="144">
        <v>43847.0</v>
      </c>
      <c r="K243" s="151" t="s">
        <v>493</v>
      </c>
      <c r="L243" s="164"/>
      <c r="M243" s="16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</row>
    <row r="244" ht="15.75" customHeight="1">
      <c r="A244" s="148">
        <v>44202.0</v>
      </c>
      <c r="B244" s="155" t="s">
        <v>642</v>
      </c>
      <c r="C244" s="150" t="s">
        <v>479</v>
      </c>
      <c r="D244" s="134" t="s">
        <v>515</v>
      </c>
      <c r="E244" s="146">
        <v>5000.0</v>
      </c>
      <c r="F244" s="134" t="s">
        <v>643</v>
      </c>
      <c r="G244" s="144" t="s">
        <v>283</v>
      </c>
      <c r="H244" s="144" t="s">
        <v>42</v>
      </c>
      <c r="I244" s="144" t="s">
        <v>422</v>
      </c>
      <c r="J244" s="144">
        <v>43795.0</v>
      </c>
      <c r="K244" s="147" t="s">
        <v>507</v>
      </c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</row>
    <row r="245" ht="15.75" customHeight="1">
      <c r="A245" s="148">
        <v>44207.0</v>
      </c>
      <c r="B245" s="149" t="s">
        <v>537</v>
      </c>
      <c r="C245" s="150" t="s">
        <v>479</v>
      </c>
      <c r="D245" s="134" t="s">
        <v>489</v>
      </c>
      <c r="E245" s="146">
        <v>14000.0</v>
      </c>
      <c r="F245" s="134" t="s">
        <v>538</v>
      </c>
      <c r="G245" s="144" t="s">
        <v>283</v>
      </c>
      <c r="H245" s="144" t="s">
        <v>42</v>
      </c>
      <c r="I245" s="144" t="s">
        <v>332</v>
      </c>
      <c r="J245" s="144">
        <v>43894.0</v>
      </c>
      <c r="K245" s="147" t="s">
        <v>507</v>
      </c>
      <c r="L245" s="163"/>
      <c r="M245" s="164"/>
      <c r="N245" s="16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</row>
    <row r="246" ht="15.75" customHeight="1">
      <c r="A246" s="148">
        <v>44208.0</v>
      </c>
      <c r="B246" s="155" t="s">
        <v>501</v>
      </c>
      <c r="C246" s="150" t="s">
        <v>479</v>
      </c>
      <c r="D246" s="134" t="s">
        <v>489</v>
      </c>
      <c r="E246" s="146">
        <v>10000.0</v>
      </c>
      <c r="F246" s="134" t="s">
        <v>502</v>
      </c>
      <c r="G246" s="144" t="s">
        <v>283</v>
      </c>
      <c r="H246" s="144" t="s">
        <v>42</v>
      </c>
      <c r="I246" s="144" t="s">
        <v>332</v>
      </c>
      <c r="J246" s="144">
        <v>43703.0</v>
      </c>
      <c r="K246" s="147" t="s">
        <v>485</v>
      </c>
      <c r="L246" s="165"/>
      <c r="M246" s="163"/>
      <c r="N246" s="164"/>
      <c r="O246" s="16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</row>
    <row r="247" ht="15.75" customHeight="1">
      <c r="A247" s="148">
        <v>44209.0</v>
      </c>
      <c r="B247" s="149" t="s">
        <v>546</v>
      </c>
      <c r="C247" s="150" t="s">
        <v>479</v>
      </c>
      <c r="D247" s="134" t="s">
        <v>489</v>
      </c>
      <c r="E247" s="146">
        <v>24000.0</v>
      </c>
      <c r="F247" s="134" t="s">
        <v>547</v>
      </c>
      <c r="G247" s="144" t="s">
        <v>283</v>
      </c>
      <c r="H247" s="144" t="s">
        <v>42</v>
      </c>
      <c r="I247" s="144" t="s">
        <v>332</v>
      </c>
      <c r="J247" s="144">
        <v>43564.0</v>
      </c>
      <c r="K247" s="147" t="s">
        <v>482</v>
      </c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</row>
    <row r="248" ht="15.75" customHeight="1">
      <c r="A248" s="148">
        <v>44211.0</v>
      </c>
      <c r="B248" s="149" t="s">
        <v>644</v>
      </c>
      <c r="C248" s="150" t="s">
        <v>479</v>
      </c>
      <c r="D248" s="134" t="s">
        <v>515</v>
      </c>
      <c r="E248" s="161">
        <v>100832.44</v>
      </c>
      <c r="F248" s="134" t="s">
        <v>645</v>
      </c>
      <c r="G248" s="144" t="s">
        <v>283</v>
      </c>
      <c r="H248" s="144" t="s">
        <v>42</v>
      </c>
      <c r="I248" s="144" t="s">
        <v>332</v>
      </c>
      <c r="J248" s="144">
        <v>43725.0</v>
      </c>
      <c r="K248" s="147" t="s">
        <v>485</v>
      </c>
      <c r="L248" s="163"/>
      <c r="M248" s="165"/>
      <c r="N248" s="163"/>
      <c r="O248" s="164"/>
      <c r="P248" s="16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</row>
    <row r="249" ht="15.75" customHeight="1">
      <c r="A249" s="148">
        <v>44215.0</v>
      </c>
      <c r="B249" s="155" t="s">
        <v>505</v>
      </c>
      <c r="C249" s="150" t="s">
        <v>479</v>
      </c>
      <c r="D249" s="134" t="s">
        <v>489</v>
      </c>
      <c r="E249" s="146">
        <v>50000.0</v>
      </c>
      <c r="F249" s="134" t="s">
        <v>506</v>
      </c>
      <c r="G249" s="144" t="s">
        <v>283</v>
      </c>
      <c r="H249" s="144" t="s">
        <v>42</v>
      </c>
      <c r="I249" s="144" t="s">
        <v>332</v>
      </c>
      <c r="J249" s="144">
        <v>43605.0</v>
      </c>
      <c r="K249" s="147" t="s">
        <v>507</v>
      </c>
      <c r="L249" s="163"/>
      <c r="M249" s="163"/>
      <c r="N249" s="165"/>
      <c r="O249" s="163"/>
      <c r="P249" s="164"/>
      <c r="Q249" s="16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</row>
    <row r="250" ht="15.75" customHeight="1">
      <c r="A250" s="148">
        <v>44217.0</v>
      </c>
      <c r="B250" s="149" t="s">
        <v>646</v>
      </c>
      <c r="C250" s="150" t="s">
        <v>479</v>
      </c>
      <c r="D250" s="134" t="s">
        <v>489</v>
      </c>
      <c r="E250" s="146">
        <v>30000.0</v>
      </c>
      <c r="F250" s="134" t="s">
        <v>647</v>
      </c>
      <c r="G250" s="144" t="s">
        <v>283</v>
      </c>
      <c r="H250" s="144" t="s">
        <v>42</v>
      </c>
      <c r="I250" s="144" t="s">
        <v>422</v>
      </c>
      <c r="J250" s="144">
        <v>43822.0</v>
      </c>
      <c r="K250" s="147" t="s">
        <v>507</v>
      </c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</row>
    <row r="251" ht="15.75" customHeight="1">
      <c r="A251" s="148">
        <v>44218.0</v>
      </c>
      <c r="B251" s="149" t="s">
        <v>546</v>
      </c>
      <c r="C251" s="150" t="s">
        <v>479</v>
      </c>
      <c r="D251" s="134" t="s">
        <v>489</v>
      </c>
      <c r="E251" s="146">
        <v>13000.0</v>
      </c>
      <c r="F251" s="134" t="s">
        <v>547</v>
      </c>
      <c r="G251" s="144" t="s">
        <v>283</v>
      </c>
      <c r="H251" s="144" t="s">
        <v>42</v>
      </c>
      <c r="I251" s="144" t="s">
        <v>332</v>
      </c>
      <c r="J251" s="144">
        <v>43564.0</v>
      </c>
      <c r="K251" s="147" t="s">
        <v>482</v>
      </c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</row>
    <row r="252" ht="15.75" customHeight="1">
      <c r="A252" s="148">
        <v>44221.0</v>
      </c>
      <c r="B252" s="149" t="s">
        <v>505</v>
      </c>
      <c r="C252" s="150" t="s">
        <v>479</v>
      </c>
      <c r="D252" s="134" t="s">
        <v>489</v>
      </c>
      <c r="E252" s="146">
        <v>5000.0</v>
      </c>
      <c r="F252" s="134" t="s">
        <v>506</v>
      </c>
      <c r="G252" s="144" t="s">
        <v>283</v>
      </c>
      <c r="H252" s="144" t="s">
        <v>42</v>
      </c>
      <c r="I252" s="144" t="s">
        <v>332</v>
      </c>
      <c r="J252" s="144">
        <v>43605.0</v>
      </c>
      <c r="K252" s="147" t="s">
        <v>507</v>
      </c>
      <c r="L252" s="163"/>
      <c r="M252" s="163"/>
      <c r="N252" s="163"/>
      <c r="O252" s="165"/>
      <c r="P252" s="163"/>
      <c r="Q252" s="164"/>
      <c r="R252" s="16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</row>
    <row r="253" ht="15.75" customHeight="1">
      <c r="A253" s="148">
        <v>44223.0</v>
      </c>
      <c r="B253" s="149" t="s">
        <v>501</v>
      </c>
      <c r="C253" s="150" t="s">
        <v>479</v>
      </c>
      <c r="D253" s="134" t="s">
        <v>489</v>
      </c>
      <c r="E253" s="146">
        <v>3000.0</v>
      </c>
      <c r="F253" s="134" t="s">
        <v>502</v>
      </c>
      <c r="G253" s="144" t="s">
        <v>283</v>
      </c>
      <c r="H253" s="144" t="s">
        <v>42</v>
      </c>
      <c r="I253" s="144" t="s">
        <v>332</v>
      </c>
      <c r="J253" s="144">
        <v>43703.0</v>
      </c>
      <c r="K253" s="147" t="s">
        <v>485</v>
      </c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</row>
    <row r="254" ht="15.75" customHeight="1">
      <c r="A254" s="148">
        <v>44228.0</v>
      </c>
      <c r="B254" s="149" t="s">
        <v>488</v>
      </c>
      <c r="C254" s="150" t="s">
        <v>479</v>
      </c>
      <c r="D254" s="134" t="s">
        <v>489</v>
      </c>
      <c r="E254" s="146">
        <v>37000.0</v>
      </c>
      <c r="F254" s="134" t="s">
        <v>490</v>
      </c>
      <c r="G254" s="144" t="s">
        <v>283</v>
      </c>
      <c r="H254" s="144" t="s">
        <v>42</v>
      </c>
      <c r="I254" s="144" t="s">
        <v>332</v>
      </c>
      <c r="J254" s="144">
        <v>43675.0</v>
      </c>
      <c r="K254" s="147" t="s">
        <v>485</v>
      </c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</row>
    <row r="255" ht="15.75" customHeight="1">
      <c r="A255" s="144">
        <v>44229.0</v>
      </c>
      <c r="B255" s="145" t="s">
        <v>648</v>
      </c>
      <c r="C255" s="134" t="s">
        <v>495</v>
      </c>
      <c r="D255" s="134" t="s">
        <v>480</v>
      </c>
      <c r="E255" s="146">
        <v>0.0</v>
      </c>
      <c r="F255" s="134" t="s">
        <v>649</v>
      </c>
      <c r="G255" s="134" t="s">
        <v>288</v>
      </c>
      <c r="H255" s="134" t="s">
        <v>42</v>
      </c>
      <c r="I255" s="134" t="s">
        <v>293</v>
      </c>
      <c r="J255" s="144">
        <v>44167.0</v>
      </c>
      <c r="K255" s="151" t="s">
        <v>482</v>
      </c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</row>
    <row r="256" ht="15.75" customHeight="1">
      <c r="A256" s="148">
        <v>44229.0</v>
      </c>
      <c r="B256" s="149" t="s">
        <v>613</v>
      </c>
      <c r="C256" s="150" t="s">
        <v>479</v>
      </c>
      <c r="D256" s="134" t="s">
        <v>489</v>
      </c>
      <c r="E256" s="146">
        <v>49992.45</v>
      </c>
      <c r="F256" s="134" t="s">
        <v>614</v>
      </c>
      <c r="G256" s="144" t="s">
        <v>283</v>
      </c>
      <c r="H256" s="144" t="s">
        <v>42</v>
      </c>
      <c r="I256" s="144" t="s">
        <v>332</v>
      </c>
      <c r="J256" s="144">
        <v>43873.0</v>
      </c>
      <c r="K256" s="147" t="s">
        <v>493</v>
      </c>
      <c r="L256" s="163"/>
      <c r="M256" s="163"/>
      <c r="N256" s="163"/>
      <c r="O256" s="165"/>
      <c r="P256" s="163"/>
      <c r="Q256" s="164"/>
      <c r="R256" s="16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</row>
    <row r="257" ht="15.75" customHeight="1">
      <c r="A257" s="148">
        <v>44230.0</v>
      </c>
      <c r="B257" s="149" t="s">
        <v>494</v>
      </c>
      <c r="C257" s="150" t="s">
        <v>495</v>
      </c>
      <c r="D257" s="134" t="s">
        <v>489</v>
      </c>
      <c r="E257" s="146">
        <v>80000.0</v>
      </c>
      <c r="F257" s="134" t="s">
        <v>234</v>
      </c>
      <c r="G257" s="134" t="s">
        <v>283</v>
      </c>
      <c r="H257" s="134" t="s">
        <v>42</v>
      </c>
      <c r="I257" s="134" t="s">
        <v>283</v>
      </c>
      <c r="J257" s="144">
        <v>43749.0</v>
      </c>
      <c r="K257" s="151" t="s">
        <v>485</v>
      </c>
      <c r="L257" s="163"/>
      <c r="M257" s="163"/>
      <c r="N257" s="163"/>
      <c r="O257" s="163"/>
      <c r="P257" s="165"/>
      <c r="Q257" s="163"/>
      <c r="R257" s="164"/>
      <c r="S257" s="16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</row>
    <row r="258" ht="15.75" customHeight="1">
      <c r="A258" s="148">
        <v>44230.0</v>
      </c>
      <c r="B258" s="149" t="s">
        <v>597</v>
      </c>
      <c r="C258" s="150" t="s">
        <v>495</v>
      </c>
      <c r="D258" s="134" t="s">
        <v>489</v>
      </c>
      <c r="E258" s="146">
        <v>5000.0</v>
      </c>
      <c r="F258" s="134" t="s">
        <v>598</v>
      </c>
      <c r="G258" s="134" t="s">
        <v>283</v>
      </c>
      <c r="H258" s="134" t="s">
        <v>42</v>
      </c>
      <c r="I258" s="134" t="s">
        <v>283</v>
      </c>
      <c r="J258" s="144">
        <v>44043.0</v>
      </c>
      <c r="K258" s="151" t="s">
        <v>493</v>
      </c>
      <c r="L258" s="163"/>
      <c r="M258" s="163"/>
      <c r="N258" s="163"/>
      <c r="O258" s="163"/>
      <c r="P258" s="163"/>
      <c r="Q258" s="165"/>
      <c r="R258" s="163"/>
      <c r="S258" s="164"/>
      <c r="T258" s="16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</row>
    <row r="259" ht="15.75" customHeight="1">
      <c r="A259" s="148">
        <v>44230.0</v>
      </c>
      <c r="B259" s="149" t="s">
        <v>555</v>
      </c>
      <c r="C259" s="150" t="s">
        <v>479</v>
      </c>
      <c r="D259" s="134" t="s">
        <v>489</v>
      </c>
      <c r="E259" s="146">
        <v>100000.0</v>
      </c>
      <c r="F259" s="134" t="s">
        <v>556</v>
      </c>
      <c r="G259" s="144" t="s">
        <v>283</v>
      </c>
      <c r="H259" s="144" t="s">
        <v>42</v>
      </c>
      <c r="I259" s="144" t="s">
        <v>332</v>
      </c>
      <c r="J259" s="144">
        <v>43888.0</v>
      </c>
      <c r="K259" s="147" t="s">
        <v>493</v>
      </c>
      <c r="L259" s="163"/>
      <c r="M259" s="163"/>
      <c r="N259" s="163"/>
      <c r="O259" s="163"/>
      <c r="P259" s="163"/>
      <c r="Q259" s="165"/>
      <c r="R259" s="163"/>
      <c r="S259" s="164"/>
      <c r="T259" s="16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</row>
    <row r="260" ht="15.75" customHeight="1">
      <c r="A260" s="148">
        <v>44235.0</v>
      </c>
      <c r="B260" s="149" t="s">
        <v>528</v>
      </c>
      <c r="C260" s="150" t="s">
        <v>529</v>
      </c>
      <c r="D260" s="134" t="s">
        <v>489</v>
      </c>
      <c r="E260" s="146">
        <v>75000.0</v>
      </c>
      <c r="F260" s="134" t="s">
        <v>530</v>
      </c>
      <c r="G260" s="144" t="s">
        <v>288</v>
      </c>
      <c r="H260" s="144" t="s">
        <v>42</v>
      </c>
      <c r="I260" s="144" t="s">
        <v>299</v>
      </c>
      <c r="J260" s="144">
        <v>43797.0</v>
      </c>
      <c r="K260" s="147" t="s">
        <v>507</v>
      </c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</row>
    <row r="261" ht="15.75" customHeight="1">
      <c r="A261" s="148">
        <v>44236.0</v>
      </c>
      <c r="B261" s="149" t="s">
        <v>650</v>
      </c>
      <c r="C261" s="150" t="s">
        <v>495</v>
      </c>
      <c r="D261" s="134" t="s">
        <v>489</v>
      </c>
      <c r="E261" s="146">
        <v>40000.0</v>
      </c>
      <c r="F261" s="134" t="s">
        <v>651</v>
      </c>
      <c r="G261" s="134" t="s">
        <v>288</v>
      </c>
      <c r="H261" s="134" t="s">
        <v>42</v>
      </c>
      <c r="I261" s="134" t="s">
        <v>450</v>
      </c>
      <c r="J261" s="144">
        <v>44089.0</v>
      </c>
      <c r="K261" s="151" t="s">
        <v>632</v>
      </c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 t="s">
        <v>480</v>
      </c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</row>
    <row r="262" ht="15.75" customHeight="1">
      <c r="A262" s="148">
        <v>44237.0</v>
      </c>
      <c r="B262" s="149" t="s">
        <v>603</v>
      </c>
      <c r="C262" s="150" t="s">
        <v>495</v>
      </c>
      <c r="D262" s="134" t="s">
        <v>489</v>
      </c>
      <c r="E262" s="146">
        <v>60000.0</v>
      </c>
      <c r="F262" s="134" t="s">
        <v>604</v>
      </c>
      <c r="G262" s="134" t="s">
        <v>283</v>
      </c>
      <c r="H262" s="134" t="s">
        <v>42</v>
      </c>
      <c r="I262" s="134" t="s">
        <v>283</v>
      </c>
      <c r="J262" s="144">
        <v>43901.0</v>
      </c>
      <c r="K262" s="151" t="s">
        <v>575</v>
      </c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 t="s">
        <v>515</v>
      </c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</row>
    <row r="263" ht="15.75" customHeight="1">
      <c r="A263" s="148">
        <v>44239.0</v>
      </c>
      <c r="B263" s="149" t="s">
        <v>652</v>
      </c>
      <c r="C263" s="150" t="s">
        <v>479</v>
      </c>
      <c r="D263" s="134" t="s">
        <v>489</v>
      </c>
      <c r="E263" s="146">
        <v>0.0</v>
      </c>
      <c r="F263" s="134" t="s">
        <v>653</v>
      </c>
      <c r="G263" s="144" t="s">
        <v>283</v>
      </c>
      <c r="H263" s="144" t="s">
        <v>42</v>
      </c>
      <c r="I263" s="144" t="s">
        <v>332</v>
      </c>
      <c r="J263" s="144">
        <v>43888.0</v>
      </c>
      <c r="K263" s="147" t="s">
        <v>507</v>
      </c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 t="s">
        <v>489</v>
      </c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</row>
    <row r="264" ht="15.75" customHeight="1">
      <c r="A264" s="148">
        <v>44246.0</v>
      </c>
      <c r="B264" s="149" t="s">
        <v>654</v>
      </c>
      <c r="C264" s="150" t="s">
        <v>495</v>
      </c>
      <c r="D264" s="134" t="s">
        <v>489</v>
      </c>
      <c r="E264" s="146">
        <v>147535.36</v>
      </c>
      <c r="F264" s="134" t="s">
        <v>655</v>
      </c>
      <c r="G264" s="134" t="s">
        <v>283</v>
      </c>
      <c r="H264" s="134" t="s">
        <v>42</v>
      </c>
      <c r="I264" s="134" t="s">
        <v>283</v>
      </c>
      <c r="J264" s="144">
        <v>44180.0</v>
      </c>
      <c r="K264" s="151" t="s">
        <v>493</v>
      </c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</row>
    <row r="265" ht="15.75" customHeight="1">
      <c r="A265" s="148">
        <v>44246.0</v>
      </c>
      <c r="B265" s="149" t="s">
        <v>535</v>
      </c>
      <c r="C265" s="150" t="s">
        <v>479</v>
      </c>
      <c r="D265" s="134" t="s">
        <v>489</v>
      </c>
      <c r="E265" s="146">
        <v>10000.0</v>
      </c>
      <c r="F265" s="134" t="s">
        <v>536</v>
      </c>
      <c r="G265" s="144" t="s">
        <v>283</v>
      </c>
      <c r="H265" s="144" t="s">
        <v>42</v>
      </c>
      <c r="I265" s="144" t="s">
        <v>332</v>
      </c>
      <c r="J265" s="144">
        <v>43717.0</v>
      </c>
      <c r="K265" s="147" t="s">
        <v>485</v>
      </c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</row>
    <row r="266" ht="15.75" customHeight="1">
      <c r="A266" s="148">
        <v>44251.0</v>
      </c>
      <c r="B266" s="149" t="s">
        <v>656</v>
      </c>
      <c r="C266" s="150" t="s">
        <v>479</v>
      </c>
      <c r="D266" s="134" t="s">
        <v>489</v>
      </c>
      <c r="E266" s="146">
        <v>7000.0</v>
      </c>
      <c r="F266" s="134" t="s">
        <v>657</v>
      </c>
      <c r="G266" s="144" t="s">
        <v>288</v>
      </c>
      <c r="H266" s="144" t="s">
        <v>42</v>
      </c>
      <c r="I266" s="144" t="s">
        <v>373</v>
      </c>
      <c r="J266" s="144">
        <v>43417.0</v>
      </c>
      <c r="K266" s="147" t="s">
        <v>658</v>
      </c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</row>
    <row r="267" ht="15.75" customHeight="1">
      <c r="A267" s="144">
        <v>44252.0</v>
      </c>
      <c r="B267" s="145" t="s">
        <v>511</v>
      </c>
      <c r="C267" s="134" t="s">
        <v>495</v>
      </c>
      <c r="D267" s="134" t="s">
        <v>480</v>
      </c>
      <c r="E267" s="146">
        <v>0.0</v>
      </c>
      <c r="F267" s="134" t="s">
        <v>512</v>
      </c>
      <c r="G267" s="134" t="s">
        <v>283</v>
      </c>
      <c r="H267" s="134" t="s">
        <v>42</v>
      </c>
      <c r="I267" s="134" t="s">
        <v>283</v>
      </c>
      <c r="J267" s="144">
        <v>44252.0</v>
      </c>
      <c r="K267" s="151" t="s">
        <v>507</v>
      </c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</row>
    <row r="268" ht="15.75" customHeight="1">
      <c r="A268" s="148">
        <v>44252.0</v>
      </c>
      <c r="B268" s="149" t="s">
        <v>531</v>
      </c>
      <c r="C268" s="150" t="s">
        <v>495</v>
      </c>
      <c r="D268" s="134" t="s">
        <v>489</v>
      </c>
      <c r="E268" s="146">
        <v>359512.5</v>
      </c>
      <c r="F268" s="134" t="s">
        <v>532</v>
      </c>
      <c r="G268" s="134" t="s">
        <v>283</v>
      </c>
      <c r="H268" s="134" t="s">
        <v>42</v>
      </c>
      <c r="I268" s="134" t="s">
        <v>283</v>
      </c>
      <c r="J268" s="144">
        <v>44225.0</v>
      </c>
      <c r="K268" s="151" t="s">
        <v>493</v>
      </c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</row>
    <row r="269" ht="15.75" customHeight="1">
      <c r="A269" s="148">
        <v>44252.0</v>
      </c>
      <c r="B269" s="149" t="s">
        <v>494</v>
      </c>
      <c r="C269" s="150" t="s">
        <v>495</v>
      </c>
      <c r="D269" s="134" t="s">
        <v>489</v>
      </c>
      <c r="E269" s="146">
        <v>0.0</v>
      </c>
      <c r="F269" s="134" t="s">
        <v>234</v>
      </c>
      <c r="G269" s="134" t="s">
        <v>283</v>
      </c>
      <c r="H269" s="134" t="s">
        <v>42</v>
      </c>
      <c r="I269" s="134" t="s">
        <v>283</v>
      </c>
      <c r="J269" s="144">
        <v>43749.0</v>
      </c>
      <c r="K269" s="151" t="s">
        <v>485</v>
      </c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</row>
    <row r="270" ht="15.75" customHeight="1">
      <c r="A270" s="148">
        <v>44252.0</v>
      </c>
      <c r="B270" s="149" t="s">
        <v>597</v>
      </c>
      <c r="C270" s="150" t="s">
        <v>495</v>
      </c>
      <c r="D270" s="134" t="s">
        <v>489</v>
      </c>
      <c r="E270" s="146">
        <v>30000.0</v>
      </c>
      <c r="F270" s="134" t="s">
        <v>598</v>
      </c>
      <c r="G270" s="134" t="s">
        <v>283</v>
      </c>
      <c r="H270" s="134" t="s">
        <v>42</v>
      </c>
      <c r="I270" s="134" t="s">
        <v>283</v>
      </c>
      <c r="J270" s="144">
        <v>44043.0</v>
      </c>
      <c r="K270" s="151" t="s">
        <v>493</v>
      </c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</row>
    <row r="271" ht="15.75" customHeight="1">
      <c r="A271" s="144">
        <v>44253.0</v>
      </c>
      <c r="B271" s="145" t="s">
        <v>659</v>
      </c>
      <c r="C271" s="134" t="s">
        <v>495</v>
      </c>
      <c r="D271" s="134" t="s">
        <v>480</v>
      </c>
      <c r="E271" s="146">
        <v>0.0</v>
      </c>
      <c r="F271" s="134" t="s">
        <v>660</v>
      </c>
      <c r="G271" s="134" t="s">
        <v>41</v>
      </c>
      <c r="H271" s="134" t="s">
        <v>42</v>
      </c>
      <c r="I271" s="134" t="s">
        <v>361</v>
      </c>
      <c r="J271" s="144">
        <v>44183.0</v>
      </c>
      <c r="K271" s="151" t="s">
        <v>493</v>
      </c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</row>
    <row r="272" ht="15.75" customHeight="1">
      <c r="A272" s="148">
        <v>44253.0</v>
      </c>
      <c r="B272" s="149" t="s">
        <v>661</v>
      </c>
      <c r="C272" s="150" t="s">
        <v>495</v>
      </c>
      <c r="D272" s="134" t="s">
        <v>489</v>
      </c>
      <c r="E272" s="146">
        <v>600000.0</v>
      </c>
      <c r="F272" s="134" t="s">
        <v>662</v>
      </c>
      <c r="G272" s="134" t="s">
        <v>41</v>
      </c>
      <c r="H272" s="134" t="s">
        <v>42</v>
      </c>
      <c r="I272" s="134" t="s">
        <v>348</v>
      </c>
      <c r="J272" s="144">
        <v>44067.0</v>
      </c>
      <c r="K272" s="151" t="s">
        <v>482</v>
      </c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</row>
    <row r="273" ht="15.75" customHeight="1">
      <c r="A273" s="148">
        <v>44253.0</v>
      </c>
      <c r="B273" s="149" t="s">
        <v>659</v>
      </c>
      <c r="C273" s="150" t="s">
        <v>495</v>
      </c>
      <c r="D273" s="134" t="s">
        <v>489</v>
      </c>
      <c r="E273" s="146">
        <v>33961.75</v>
      </c>
      <c r="F273" s="134" t="s">
        <v>660</v>
      </c>
      <c r="G273" s="134" t="s">
        <v>41</v>
      </c>
      <c r="H273" s="134" t="s">
        <v>42</v>
      </c>
      <c r="I273" s="134" t="s">
        <v>361</v>
      </c>
      <c r="J273" s="144">
        <v>44183.0</v>
      </c>
      <c r="K273" s="151" t="s">
        <v>493</v>
      </c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</row>
    <row r="274" ht="15.75" customHeight="1">
      <c r="A274" s="148">
        <v>44258.0</v>
      </c>
      <c r="B274" s="149" t="s">
        <v>518</v>
      </c>
      <c r="C274" s="150" t="s">
        <v>479</v>
      </c>
      <c r="D274" s="134" t="s">
        <v>489</v>
      </c>
      <c r="E274" s="146">
        <v>47591.43</v>
      </c>
      <c r="F274" s="134" t="s">
        <v>519</v>
      </c>
      <c r="G274" s="144" t="s">
        <v>283</v>
      </c>
      <c r="H274" s="144" t="s">
        <v>42</v>
      </c>
      <c r="I274" s="144" t="s">
        <v>422</v>
      </c>
      <c r="J274" s="144">
        <v>43559.0</v>
      </c>
      <c r="K274" s="147" t="s">
        <v>485</v>
      </c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</row>
    <row r="275" ht="15.75" customHeight="1">
      <c r="A275" s="148">
        <v>44258.0</v>
      </c>
      <c r="B275" s="149" t="s">
        <v>663</v>
      </c>
      <c r="C275" s="150" t="s">
        <v>479</v>
      </c>
      <c r="D275" s="134" t="s">
        <v>515</v>
      </c>
      <c r="E275" s="146">
        <v>5000.0</v>
      </c>
      <c r="F275" s="134" t="s">
        <v>664</v>
      </c>
      <c r="G275" s="144" t="s">
        <v>288</v>
      </c>
      <c r="H275" s="144" t="s">
        <v>42</v>
      </c>
      <c r="I275" s="144" t="s">
        <v>373</v>
      </c>
      <c r="J275" s="144">
        <v>43416.0</v>
      </c>
      <c r="K275" s="147" t="s">
        <v>482</v>
      </c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</row>
    <row r="276" ht="15.75" customHeight="1">
      <c r="A276" s="148">
        <v>44258.0</v>
      </c>
      <c r="B276" s="149" t="s">
        <v>528</v>
      </c>
      <c r="C276" s="150" t="s">
        <v>529</v>
      </c>
      <c r="D276" s="134" t="s">
        <v>515</v>
      </c>
      <c r="E276" s="146">
        <v>721960.02</v>
      </c>
      <c r="F276" s="134" t="s">
        <v>530</v>
      </c>
      <c r="G276" s="144" t="s">
        <v>288</v>
      </c>
      <c r="H276" s="144" t="s">
        <v>42</v>
      </c>
      <c r="I276" s="144" t="s">
        <v>299</v>
      </c>
      <c r="J276" s="144">
        <v>43797.0</v>
      </c>
      <c r="K276" s="147" t="s">
        <v>507</v>
      </c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</row>
    <row r="277" ht="15.75" customHeight="1">
      <c r="A277" s="148">
        <v>44260.0</v>
      </c>
      <c r="B277" s="149" t="s">
        <v>555</v>
      </c>
      <c r="C277" s="150" t="s">
        <v>479</v>
      </c>
      <c r="D277" s="134" t="s">
        <v>489</v>
      </c>
      <c r="E277" s="146">
        <v>50844.88</v>
      </c>
      <c r="F277" s="134" t="s">
        <v>556</v>
      </c>
      <c r="G277" s="144" t="s">
        <v>283</v>
      </c>
      <c r="H277" s="144" t="s">
        <v>42</v>
      </c>
      <c r="I277" s="144" t="s">
        <v>332</v>
      </c>
      <c r="J277" s="144">
        <v>43888.0</v>
      </c>
      <c r="K277" s="147" t="s">
        <v>493</v>
      </c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</row>
    <row r="278" ht="15.75" customHeight="1">
      <c r="A278" s="148">
        <v>44263.0</v>
      </c>
      <c r="B278" s="149" t="s">
        <v>665</v>
      </c>
      <c r="C278" s="150" t="s">
        <v>479</v>
      </c>
      <c r="D278" s="134" t="s">
        <v>489</v>
      </c>
      <c r="E278" s="146">
        <v>20000.0</v>
      </c>
      <c r="F278" s="134" t="s">
        <v>666</v>
      </c>
      <c r="G278" s="144" t="s">
        <v>288</v>
      </c>
      <c r="H278" s="144" t="s">
        <v>42</v>
      </c>
      <c r="I278" s="144" t="s">
        <v>373</v>
      </c>
      <c r="J278" s="144">
        <v>43515.0</v>
      </c>
      <c r="K278" s="147" t="s">
        <v>482</v>
      </c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</row>
    <row r="279" ht="15.75" customHeight="1">
      <c r="A279" s="144">
        <v>44264.0</v>
      </c>
      <c r="B279" s="145" t="s">
        <v>555</v>
      </c>
      <c r="C279" s="134" t="s">
        <v>479</v>
      </c>
      <c r="D279" s="134" t="s">
        <v>480</v>
      </c>
      <c r="E279" s="146">
        <v>111979.59</v>
      </c>
      <c r="F279" s="134" t="s">
        <v>556</v>
      </c>
      <c r="G279" s="144" t="s">
        <v>283</v>
      </c>
      <c r="H279" s="144" t="s">
        <v>42</v>
      </c>
      <c r="I279" s="144" t="s">
        <v>332</v>
      </c>
      <c r="J279" s="144">
        <v>43888.0</v>
      </c>
      <c r="K279" s="147" t="s">
        <v>493</v>
      </c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</row>
    <row r="280" ht="15.75" customHeight="1">
      <c r="A280" s="148">
        <v>44264.0</v>
      </c>
      <c r="B280" s="149" t="s">
        <v>640</v>
      </c>
      <c r="C280" s="150" t="s">
        <v>495</v>
      </c>
      <c r="D280" s="134" t="s">
        <v>515</v>
      </c>
      <c r="E280" s="146">
        <v>100000.0</v>
      </c>
      <c r="F280" s="134" t="s">
        <v>641</v>
      </c>
      <c r="G280" s="134" t="s">
        <v>283</v>
      </c>
      <c r="H280" s="134" t="s">
        <v>42</v>
      </c>
      <c r="I280" s="134" t="s">
        <v>283</v>
      </c>
      <c r="J280" s="144">
        <v>43847.0</v>
      </c>
      <c r="K280" s="151" t="s">
        <v>493</v>
      </c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</row>
    <row r="281" ht="15.75" customHeight="1">
      <c r="A281" s="148">
        <v>44264.0</v>
      </c>
      <c r="B281" s="149" t="s">
        <v>597</v>
      </c>
      <c r="C281" s="150" t="s">
        <v>495</v>
      </c>
      <c r="D281" s="134" t="s">
        <v>515</v>
      </c>
      <c r="E281" s="146">
        <v>900000.0</v>
      </c>
      <c r="F281" s="134" t="s">
        <v>598</v>
      </c>
      <c r="G281" s="134" t="s">
        <v>283</v>
      </c>
      <c r="H281" s="134" t="s">
        <v>42</v>
      </c>
      <c r="I281" s="134" t="s">
        <v>283</v>
      </c>
      <c r="J281" s="144">
        <v>44043.0</v>
      </c>
      <c r="K281" s="151" t="s">
        <v>493</v>
      </c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</row>
    <row r="282" ht="15.75" customHeight="1">
      <c r="A282" s="148">
        <v>44264.0</v>
      </c>
      <c r="B282" s="149" t="s">
        <v>667</v>
      </c>
      <c r="C282" s="150" t="s">
        <v>495</v>
      </c>
      <c r="D282" s="134" t="s">
        <v>515</v>
      </c>
      <c r="E282" s="146">
        <v>13000.0</v>
      </c>
      <c r="F282" s="134" t="s">
        <v>668</v>
      </c>
      <c r="G282" s="134" t="s">
        <v>283</v>
      </c>
      <c r="H282" s="134" t="s">
        <v>42</v>
      </c>
      <c r="I282" s="134" t="s">
        <v>283</v>
      </c>
      <c r="J282" s="144">
        <v>44070.0</v>
      </c>
      <c r="K282" s="151" t="s">
        <v>575</v>
      </c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</row>
    <row r="283" ht="15.75" customHeight="1">
      <c r="A283" s="144">
        <v>44270.0</v>
      </c>
      <c r="B283" s="145" t="s">
        <v>669</v>
      </c>
      <c r="C283" s="134" t="s">
        <v>495</v>
      </c>
      <c r="D283" s="134" t="s">
        <v>480</v>
      </c>
      <c r="E283" s="146">
        <v>0.0</v>
      </c>
      <c r="F283" s="134" t="s">
        <v>670</v>
      </c>
      <c r="G283" s="134" t="s">
        <v>41</v>
      </c>
      <c r="H283" s="134" t="s">
        <v>42</v>
      </c>
      <c r="I283" s="134" t="s">
        <v>671</v>
      </c>
      <c r="J283" s="144">
        <v>44160.0</v>
      </c>
      <c r="K283" s="151" t="s">
        <v>575</v>
      </c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</row>
    <row r="284" ht="15.75" customHeight="1">
      <c r="A284" s="144">
        <v>44270.0</v>
      </c>
      <c r="B284" s="145" t="s">
        <v>672</v>
      </c>
      <c r="C284" s="134" t="s">
        <v>495</v>
      </c>
      <c r="D284" s="134" t="s">
        <v>480</v>
      </c>
      <c r="E284" s="146">
        <v>0.0</v>
      </c>
      <c r="F284" s="134" t="s">
        <v>673</v>
      </c>
      <c r="G284" s="134" t="s">
        <v>283</v>
      </c>
      <c r="H284" s="134" t="s">
        <v>42</v>
      </c>
      <c r="I284" s="134" t="s">
        <v>283</v>
      </c>
      <c r="J284" s="144">
        <v>44244.0</v>
      </c>
      <c r="K284" s="151" t="s">
        <v>493</v>
      </c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</row>
    <row r="285" ht="15.75" customHeight="1">
      <c r="A285" s="148">
        <v>44270.0</v>
      </c>
      <c r="B285" s="149" t="s">
        <v>518</v>
      </c>
      <c r="C285" s="150" t="s">
        <v>479</v>
      </c>
      <c r="D285" s="134" t="s">
        <v>489</v>
      </c>
      <c r="E285" s="146">
        <v>100000.0</v>
      </c>
      <c r="F285" s="134" t="s">
        <v>519</v>
      </c>
      <c r="G285" s="144" t="s">
        <v>283</v>
      </c>
      <c r="H285" s="144" t="s">
        <v>42</v>
      </c>
      <c r="I285" s="144" t="s">
        <v>422</v>
      </c>
      <c r="J285" s="144">
        <v>43559.0</v>
      </c>
      <c r="K285" s="147" t="s">
        <v>485</v>
      </c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</row>
    <row r="286" ht="15.75" customHeight="1">
      <c r="A286" s="148">
        <v>44274.0</v>
      </c>
      <c r="B286" s="149" t="s">
        <v>531</v>
      </c>
      <c r="C286" s="150" t="s">
        <v>495</v>
      </c>
      <c r="D286" s="134" t="s">
        <v>515</v>
      </c>
      <c r="E286" s="146">
        <v>12500.0</v>
      </c>
      <c r="F286" s="134" t="s">
        <v>532</v>
      </c>
      <c r="G286" s="134" t="s">
        <v>283</v>
      </c>
      <c r="H286" s="134" t="s">
        <v>42</v>
      </c>
      <c r="I286" s="134" t="s">
        <v>283</v>
      </c>
      <c r="J286" s="144">
        <v>44225.0</v>
      </c>
      <c r="K286" s="151" t="s">
        <v>493</v>
      </c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</row>
    <row r="287" ht="15.75" customHeight="1">
      <c r="A287" s="148">
        <v>44277.0</v>
      </c>
      <c r="B287" s="149" t="s">
        <v>674</v>
      </c>
      <c r="C287" s="150" t="s">
        <v>495</v>
      </c>
      <c r="D287" s="134" t="s">
        <v>515</v>
      </c>
      <c r="E287" s="146">
        <v>10000.0</v>
      </c>
      <c r="F287" s="134" t="s">
        <v>675</v>
      </c>
      <c r="G287" s="134" t="s">
        <v>283</v>
      </c>
      <c r="H287" s="134" t="s">
        <v>42</v>
      </c>
      <c r="I287" s="134" t="s">
        <v>283</v>
      </c>
      <c r="J287" s="144">
        <v>44075.0</v>
      </c>
      <c r="K287" s="166" t="s">
        <v>493</v>
      </c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</row>
    <row r="288" ht="15.75" customHeight="1">
      <c r="A288" s="148">
        <v>44277.0</v>
      </c>
      <c r="B288" s="149" t="s">
        <v>509</v>
      </c>
      <c r="C288" s="150" t="s">
        <v>479</v>
      </c>
      <c r="D288" s="134" t="s">
        <v>489</v>
      </c>
      <c r="E288" s="146">
        <v>96557.66</v>
      </c>
      <c r="F288" s="134" t="s">
        <v>510</v>
      </c>
      <c r="G288" s="144" t="s">
        <v>283</v>
      </c>
      <c r="H288" s="144" t="s">
        <v>42</v>
      </c>
      <c r="I288" s="144" t="s">
        <v>332</v>
      </c>
      <c r="J288" s="144">
        <v>43822.0</v>
      </c>
      <c r="K288" s="144" t="s">
        <v>507</v>
      </c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</row>
    <row r="289" ht="15.75" customHeight="1">
      <c r="A289" s="148">
        <v>44278.0</v>
      </c>
      <c r="B289" s="149" t="s">
        <v>676</v>
      </c>
      <c r="C289" s="150" t="s">
        <v>479</v>
      </c>
      <c r="D289" s="134" t="s">
        <v>489</v>
      </c>
      <c r="E289" s="146">
        <v>120000.0</v>
      </c>
      <c r="F289" s="134" t="s">
        <v>677</v>
      </c>
      <c r="G289" s="144" t="s">
        <v>283</v>
      </c>
      <c r="H289" s="144" t="s">
        <v>42</v>
      </c>
      <c r="I289" s="144" t="s">
        <v>422</v>
      </c>
      <c r="J289" s="144">
        <v>43531.0</v>
      </c>
      <c r="K289" s="147" t="s">
        <v>485</v>
      </c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</row>
    <row r="290" ht="15.75" customHeight="1">
      <c r="A290" s="148">
        <v>44279.0</v>
      </c>
      <c r="B290" s="149" t="s">
        <v>678</v>
      </c>
      <c r="C290" s="150" t="s">
        <v>479</v>
      </c>
      <c r="D290" s="134" t="s">
        <v>489</v>
      </c>
      <c r="E290" s="146">
        <v>5000.0</v>
      </c>
      <c r="F290" s="134" t="s">
        <v>679</v>
      </c>
      <c r="G290" s="144" t="s">
        <v>288</v>
      </c>
      <c r="H290" s="144" t="s">
        <v>629</v>
      </c>
      <c r="I290" s="144" t="s">
        <v>426</v>
      </c>
      <c r="J290" s="144">
        <v>44278.0</v>
      </c>
      <c r="K290" s="147" t="s">
        <v>493</v>
      </c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</row>
    <row r="291" ht="15.75" customHeight="1">
      <c r="A291" s="148">
        <v>44279.0</v>
      </c>
      <c r="B291" s="149" t="s">
        <v>680</v>
      </c>
      <c r="C291" s="150" t="s">
        <v>495</v>
      </c>
      <c r="D291" s="134" t="s">
        <v>489</v>
      </c>
      <c r="E291" s="146">
        <v>7000.0</v>
      </c>
      <c r="F291" s="134" t="s">
        <v>681</v>
      </c>
      <c r="G291" s="134" t="s">
        <v>41</v>
      </c>
      <c r="H291" s="134" t="s">
        <v>42</v>
      </c>
      <c r="I291" s="134" t="s">
        <v>414</v>
      </c>
      <c r="J291" s="144">
        <v>44105.0</v>
      </c>
      <c r="K291" s="151" t="s">
        <v>482</v>
      </c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</row>
    <row r="292" ht="15.75" customHeight="1">
      <c r="A292" s="148">
        <v>44280.0</v>
      </c>
      <c r="B292" s="149" t="s">
        <v>682</v>
      </c>
      <c r="C292" s="150" t="s">
        <v>479</v>
      </c>
      <c r="D292" s="134" t="s">
        <v>489</v>
      </c>
      <c r="E292" s="146">
        <v>153417.37</v>
      </c>
      <c r="F292" s="134" t="s">
        <v>683</v>
      </c>
      <c r="G292" s="144" t="s">
        <v>288</v>
      </c>
      <c r="H292" s="144" t="s">
        <v>629</v>
      </c>
      <c r="I292" s="144" t="s">
        <v>428</v>
      </c>
      <c r="J292" s="144">
        <v>44273.0</v>
      </c>
      <c r="K292" s="147" t="s">
        <v>493</v>
      </c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</row>
    <row r="293" ht="15.75" customHeight="1">
      <c r="A293" s="148">
        <v>44280.0</v>
      </c>
      <c r="B293" s="149" t="s">
        <v>505</v>
      </c>
      <c r="C293" s="150" t="s">
        <v>479</v>
      </c>
      <c r="D293" s="134" t="s">
        <v>489</v>
      </c>
      <c r="E293" s="146">
        <v>15000.0</v>
      </c>
      <c r="F293" s="134" t="s">
        <v>506</v>
      </c>
      <c r="G293" s="144" t="s">
        <v>283</v>
      </c>
      <c r="H293" s="144" t="s">
        <v>42</v>
      </c>
      <c r="I293" s="144" t="s">
        <v>332</v>
      </c>
      <c r="J293" s="144">
        <v>43605.0</v>
      </c>
      <c r="K293" s="147" t="s">
        <v>507</v>
      </c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</row>
    <row r="294" ht="15.75" customHeight="1">
      <c r="A294" s="148">
        <v>44280.0</v>
      </c>
      <c r="B294" s="149" t="s">
        <v>501</v>
      </c>
      <c r="C294" s="150" t="s">
        <v>479</v>
      </c>
      <c r="D294" s="134" t="s">
        <v>489</v>
      </c>
      <c r="E294" s="146">
        <v>20000.0</v>
      </c>
      <c r="F294" s="134" t="s">
        <v>502</v>
      </c>
      <c r="G294" s="144" t="s">
        <v>283</v>
      </c>
      <c r="H294" s="144" t="s">
        <v>42</v>
      </c>
      <c r="I294" s="144" t="s">
        <v>332</v>
      </c>
      <c r="J294" s="144">
        <v>43703.0</v>
      </c>
      <c r="K294" s="147" t="s">
        <v>485</v>
      </c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</row>
    <row r="295" ht="15.75" customHeight="1">
      <c r="A295" s="144">
        <v>44281.0</v>
      </c>
      <c r="B295" s="145" t="s">
        <v>684</v>
      </c>
      <c r="C295" s="134" t="s">
        <v>495</v>
      </c>
      <c r="D295" s="134" t="s">
        <v>480</v>
      </c>
      <c r="E295" s="146">
        <v>0.0</v>
      </c>
      <c r="F295" s="134" t="s">
        <v>685</v>
      </c>
      <c r="G295" s="134" t="s">
        <v>41</v>
      </c>
      <c r="H295" s="134" t="s">
        <v>42</v>
      </c>
      <c r="I295" s="134" t="s">
        <v>303</v>
      </c>
      <c r="J295" s="144">
        <v>44126.0</v>
      </c>
      <c r="K295" s="151" t="s">
        <v>493</v>
      </c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</row>
    <row r="296" ht="15.75" customHeight="1">
      <c r="A296" s="144">
        <v>44281.0</v>
      </c>
      <c r="B296" s="145" t="s">
        <v>686</v>
      </c>
      <c r="C296" s="134" t="s">
        <v>479</v>
      </c>
      <c r="D296" s="134" t="s">
        <v>480</v>
      </c>
      <c r="E296" s="146"/>
      <c r="F296" s="134" t="s">
        <v>687</v>
      </c>
      <c r="G296" s="144" t="s">
        <v>288</v>
      </c>
      <c r="H296" s="144" t="s">
        <v>629</v>
      </c>
      <c r="I296" s="144" t="s">
        <v>428</v>
      </c>
      <c r="J296" s="144">
        <v>44280.0</v>
      </c>
      <c r="K296" s="147" t="s">
        <v>507</v>
      </c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</row>
    <row r="297" ht="15.75" customHeight="1">
      <c r="A297" s="148">
        <v>44285.0</v>
      </c>
      <c r="B297" s="149" t="s">
        <v>688</v>
      </c>
      <c r="C297" s="150" t="s">
        <v>479</v>
      </c>
      <c r="D297" s="134" t="s">
        <v>515</v>
      </c>
      <c r="E297" s="146">
        <v>200000.0</v>
      </c>
      <c r="F297" s="134" t="s">
        <v>689</v>
      </c>
      <c r="G297" s="144" t="s">
        <v>283</v>
      </c>
      <c r="H297" s="144" t="s">
        <v>42</v>
      </c>
      <c r="I297" s="144" t="s">
        <v>422</v>
      </c>
      <c r="J297" s="144">
        <v>43861.0</v>
      </c>
      <c r="K297" s="147" t="s">
        <v>507</v>
      </c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</row>
    <row r="298" ht="15.75" customHeight="1">
      <c r="A298" s="148">
        <v>44286.0</v>
      </c>
      <c r="B298" s="149" t="s">
        <v>690</v>
      </c>
      <c r="C298" s="150" t="s">
        <v>495</v>
      </c>
      <c r="D298" s="134" t="s">
        <v>489</v>
      </c>
      <c r="E298" s="146">
        <v>328583.39</v>
      </c>
      <c r="F298" s="134" t="s">
        <v>691</v>
      </c>
      <c r="G298" s="134" t="s">
        <v>41</v>
      </c>
      <c r="H298" s="134" t="s">
        <v>42</v>
      </c>
      <c r="I298" s="134" t="s">
        <v>348</v>
      </c>
      <c r="J298" s="167">
        <v>44134.0</v>
      </c>
      <c r="K298" s="151" t="s">
        <v>575</v>
      </c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</row>
    <row r="299" ht="15.75" customHeight="1">
      <c r="A299" s="144">
        <v>44287.0</v>
      </c>
      <c r="B299" s="145" t="s">
        <v>676</v>
      </c>
      <c r="C299" s="134" t="s">
        <v>479</v>
      </c>
      <c r="D299" s="134" t="s">
        <v>480</v>
      </c>
      <c r="E299" s="146">
        <v>222801.29</v>
      </c>
      <c r="F299" s="134" t="s">
        <v>677</v>
      </c>
      <c r="G299" s="144" t="s">
        <v>283</v>
      </c>
      <c r="H299" s="144" t="s">
        <v>42</v>
      </c>
      <c r="I299" s="144" t="s">
        <v>422</v>
      </c>
      <c r="J299" s="144">
        <v>43531.0</v>
      </c>
      <c r="K299" s="147" t="s">
        <v>485</v>
      </c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</row>
    <row r="300" ht="15.75" customHeight="1">
      <c r="A300" s="144">
        <v>44287.0</v>
      </c>
      <c r="B300" s="145" t="s">
        <v>692</v>
      </c>
      <c r="C300" s="134" t="s">
        <v>479</v>
      </c>
      <c r="D300" s="134" t="s">
        <v>480</v>
      </c>
      <c r="E300" s="146"/>
      <c r="F300" s="134" t="s">
        <v>677</v>
      </c>
      <c r="G300" s="144" t="s">
        <v>283</v>
      </c>
      <c r="H300" s="144" t="s">
        <v>42</v>
      </c>
      <c r="I300" s="144" t="s">
        <v>422</v>
      </c>
      <c r="J300" s="144">
        <v>43566.0</v>
      </c>
      <c r="K300" s="147" t="s">
        <v>507</v>
      </c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</row>
    <row r="301" ht="15.75" customHeight="1">
      <c r="A301" s="148">
        <v>44287.0</v>
      </c>
      <c r="B301" s="149" t="s">
        <v>693</v>
      </c>
      <c r="C301" s="150" t="s">
        <v>495</v>
      </c>
      <c r="D301" s="134" t="s">
        <v>489</v>
      </c>
      <c r="E301" s="146">
        <v>95592.52</v>
      </c>
      <c r="F301" s="134" t="s">
        <v>694</v>
      </c>
      <c r="G301" s="134" t="s">
        <v>41</v>
      </c>
      <c r="H301" s="134" t="s">
        <v>42</v>
      </c>
      <c r="I301" s="134" t="s">
        <v>671</v>
      </c>
      <c r="J301" s="167">
        <v>44180.0</v>
      </c>
      <c r="K301" s="151" t="s">
        <v>493</v>
      </c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</row>
    <row r="302" ht="15.75" customHeight="1">
      <c r="A302" s="144">
        <v>44291.0</v>
      </c>
      <c r="B302" s="145" t="s">
        <v>695</v>
      </c>
      <c r="C302" s="134" t="s">
        <v>495</v>
      </c>
      <c r="D302" s="134" t="s">
        <v>480</v>
      </c>
      <c r="E302" s="146">
        <v>0.0</v>
      </c>
      <c r="F302" s="134" t="s">
        <v>696</v>
      </c>
      <c r="G302" s="134" t="s">
        <v>41</v>
      </c>
      <c r="H302" s="134" t="s">
        <v>42</v>
      </c>
      <c r="I302" s="134" t="s">
        <v>309</v>
      </c>
      <c r="J302" s="144">
        <v>44215.0</v>
      </c>
      <c r="K302" s="151" t="s">
        <v>575</v>
      </c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</row>
    <row r="303" ht="15.75" customHeight="1">
      <c r="A303" s="148">
        <v>44291.0</v>
      </c>
      <c r="B303" s="149" t="s">
        <v>518</v>
      </c>
      <c r="C303" s="150" t="s">
        <v>479</v>
      </c>
      <c r="D303" s="134" t="s">
        <v>489</v>
      </c>
      <c r="E303" s="146">
        <v>3500.0</v>
      </c>
      <c r="F303" s="134" t="s">
        <v>519</v>
      </c>
      <c r="G303" s="144" t="s">
        <v>283</v>
      </c>
      <c r="H303" s="144" t="s">
        <v>42</v>
      </c>
      <c r="I303" s="144" t="s">
        <v>422</v>
      </c>
      <c r="J303" s="144">
        <v>43559.0</v>
      </c>
      <c r="K303" s="147" t="s">
        <v>485</v>
      </c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</row>
    <row r="304" ht="15.75" customHeight="1">
      <c r="A304" s="148">
        <v>44291.0</v>
      </c>
      <c r="B304" s="149" t="s">
        <v>695</v>
      </c>
      <c r="C304" s="150" t="s">
        <v>495</v>
      </c>
      <c r="D304" s="134" t="s">
        <v>515</v>
      </c>
      <c r="E304" s="146">
        <v>6000.0</v>
      </c>
      <c r="F304" s="134" t="s">
        <v>696</v>
      </c>
      <c r="G304" s="134" t="s">
        <v>41</v>
      </c>
      <c r="H304" s="134" t="s">
        <v>42</v>
      </c>
      <c r="I304" s="134" t="s">
        <v>309</v>
      </c>
      <c r="J304" s="144">
        <v>44215.0</v>
      </c>
      <c r="K304" s="151" t="s">
        <v>575</v>
      </c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</row>
    <row r="305" ht="15.75" customHeight="1">
      <c r="A305" s="148">
        <v>44292.0</v>
      </c>
      <c r="B305" s="149" t="s">
        <v>501</v>
      </c>
      <c r="C305" s="150" t="s">
        <v>479</v>
      </c>
      <c r="D305" s="134" t="s">
        <v>489</v>
      </c>
      <c r="E305" s="146">
        <v>50000.0</v>
      </c>
      <c r="F305" s="134" t="s">
        <v>502</v>
      </c>
      <c r="G305" s="144" t="s">
        <v>283</v>
      </c>
      <c r="H305" s="144" t="s">
        <v>42</v>
      </c>
      <c r="I305" s="144" t="s">
        <v>332</v>
      </c>
      <c r="J305" s="144">
        <v>43703.0</v>
      </c>
      <c r="K305" s="147" t="s">
        <v>485</v>
      </c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</row>
    <row r="306" ht="15.75" customHeight="1">
      <c r="A306" s="148">
        <v>44293.0</v>
      </c>
      <c r="B306" s="149" t="s">
        <v>697</v>
      </c>
      <c r="C306" s="150" t="s">
        <v>495</v>
      </c>
      <c r="D306" s="134" t="s">
        <v>489</v>
      </c>
      <c r="E306" s="146">
        <v>200000.0</v>
      </c>
      <c r="F306" s="134" t="s">
        <v>698</v>
      </c>
      <c r="G306" s="134" t="s">
        <v>41</v>
      </c>
      <c r="H306" s="134" t="s">
        <v>42</v>
      </c>
      <c r="I306" s="123" t="s">
        <v>344</v>
      </c>
      <c r="J306" s="144">
        <v>44203.0</v>
      </c>
      <c r="K306" s="151" t="s">
        <v>493</v>
      </c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</row>
    <row r="307" ht="15.75" customHeight="1">
      <c r="A307" s="148">
        <v>44293.0</v>
      </c>
      <c r="B307" s="149" t="s">
        <v>699</v>
      </c>
      <c r="C307" s="150" t="s">
        <v>495</v>
      </c>
      <c r="D307" s="134" t="s">
        <v>489</v>
      </c>
      <c r="E307" s="146">
        <v>7000.0</v>
      </c>
      <c r="F307" s="134" t="s">
        <v>700</v>
      </c>
      <c r="G307" s="134" t="s">
        <v>288</v>
      </c>
      <c r="H307" s="134" t="s">
        <v>42</v>
      </c>
      <c r="I307" s="134" t="s">
        <v>443</v>
      </c>
      <c r="J307" s="144">
        <v>44218.0</v>
      </c>
      <c r="K307" s="151" t="s">
        <v>493</v>
      </c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</row>
    <row r="308" ht="15.75" customHeight="1">
      <c r="A308" s="144">
        <v>44295.0</v>
      </c>
      <c r="B308" s="145" t="s">
        <v>701</v>
      </c>
      <c r="C308" s="134" t="s">
        <v>495</v>
      </c>
      <c r="D308" s="134" t="s">
        <v>480</v>
      </c>
      <c r="E308" s="146">
        <v>0.0</v>
      </c>
      <c r="F308" s="134" t="s">
        <v>702</v>
      </c>
      <c r="G308" s="134" t="s">
        <v>41</v>
      </c>
      <c r="H308" s="134" t="s">
        <v>42</v>
      </c>
      <c r="I308" s="134" t="s">
        <v>303</v>
      </c>
      <c r="J308" s="144">
        <v>44165.0</v>
      </c>
      <c r="K308" s="151" t="s">
        <v>493</v>
      </c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</row>
    <row r="309" ht="15.75" customHeight="1">
      <c r="A309" s="148">
        <v>44299.0</v>
      </c>
      <c r="B309" s="149" t="s">
        <v>703</v>
      </c>
      <c r="C309" s="150" t="s">
        <v>495</v>
      </c>
      <c r="D309" s="134" t="s">
        <v>515</v>
      </c>
      <c r="E309" s="146">
        <v>299695.62</v>
      </c>
      <c r="F309" s="134" t="s">
        <v>704</v>
      </c>
      <c r="G309" s="134" t="s">
        <v>41</v>
      </c>
      <c r="H309" s="134" t="s">
        <v>42</v>
      </c>
      <c r="I309" s="134" t="s">
        <v>348</v>
      </c>
      <c r="J309" s="144">
        <v>44195.0</v>
      </c>
      <c r="K309" s="151" t="s">
        <v>507</v>
      </c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</row>
    <row r="310" ht="15.75" customHeight="1">
      <c r="A310" s="148">
        <v>44299.0</v>
      </c>
      <c r="B310" s="149" t="s">
        <v>494</v>
      </c>
      <c r="C310" s="150" t="s">
        <v>495</v>
      </c>
      <c r="D310" s="134" t="s">
        <v>515</v>
      </c>
      <c r="E310" s="146">
        <v>203869.45</v>
      </c>
      <c r="F310" s="134" t="s">
        <v>234</v>
      </c>
      <c r="G310" s="134" t="s">
        <v>283</v>
      </c>
      <c r="H310" s="134" t="s">
        <v>42</v>
      </c>
      <c r="I310" s="134" t="s">
        <v>283</v>
      </c>
      <c r="J310" s="144">
        <v>43749.0</v>
      </c>
      <c r="K310" s="151" t="s">
        <v>485</v>
      </c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</row>
    <row r="311" ht="15.75" customHeight="1">
      <c r="A311" s="148">
        <v>44302.0</v>
      </c>
      <c r="B311" s="149" t="s">
        <v>501</v>
      </c>
      <c r="C311" s="150" t="s">
        <v>479</v>
      </c>
      <c r="D311" s="134" t="s">
        <v>489</v>
      </c>
      <c r="E311" s="146">
        <v>1000.0</v>
      </c>
      <c r="F311" s="134" t="s">
        <v>502</v>
      </c>
      <c r="G311" s="144" t="s">
        <v>283</v>
      </c>
      <c r="H311" s="144" t="s">
        <v>42</v>
      </c>
      <c r="I311" s="144" t="s">
        <v>332</v>
      </c>
      <c r="J311" s="144">
        <v>43703.0</v>
      </c>
      <c r="K311" s="147" t="s">
        <v>485</v>
      </c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</row>
    <row r="312" ht="15.75" customHeight="1">
      <c r="A312" s="148">
        <v>44302.0</v>
      </c>
      <c r="B312" s="149" t="s">
        <v>535</v>
      </c>
      <c r="C312" s="150" t="s">
        <v>479</v>
      </c>
      <c r="D312" s="134" t="s">
        <v>489</v>
      </c>
      <c r="E312" s="146">
        <v>10000.0</v>
      </c>
      <c r="F312" s="134" t="s">
        <v>536</v>
      </c>
      <c r="G312" s="144" t="s">
        <v>283</v>
      </c>
      <c r="H312" s="144" t="s">
        <v>42</v>
      </c>
      <c r="I312" s="144" t="s">
        <v>332</v>
      </c>
      <c r="J312" s="144">
        <v>43717.0</v>
      </c>
      <c r="K312" s="147" t="s">
        <v>485</v>
      </c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</row>
    <row r="313" ht="15.75" customHeight="1">
      <c r="A313" s="144">
        <v>44305.0</v>
      </c>
      <c r="B313" s="145" t="s">
        <v>494</v>
      </c>
      <c r="C313" s="134" t="s">
        <v>495</v>
      </c>
      <c r="D313" s="134" t="s">
        <v>480</v>
      </c>
      <c r="E313" s="146">
        <v>0.0</v>
      </c>
      <c r="F313" s="134" t="s">
        <v>234</v>
      </c>
      <c r="G313" s="134" t="s">
        <v>283</v>
      </c>
      <c r="H313" s="134" t="s">
        <v>42</v>
      </c>
      <c r="I313" s="134" t="s">
        <v>283</v>
      </c>
      <c r="J313" s="144">
        <v>43749.0</v>
      </c>
      <c r="K313" s="151" t="s">
        <v>485</v>
      </c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</row>
    <row r="314" ht="15.75" customHeight="1">
      <c r="A314" s="144">
        <v>44305.0</v>
      </c>
      <c r="B314" s="145" t="s">
        <v>531</v>
      </c>
      <c r="C314" s="134" t="s">
        <v>495</v>
      </c>
      <c r="D314" s="134" t="s">
        <v>480</v>
      </c>
      <c r="E314" s="146">
        <v>0.0</v>
      </c>
      <c r="F314" s="134" t="s">
        <v>532</v>
      </c>
      <c r="G314" s="134" t="s">
        <v>283</v>
      </c>
      <c r="H314" s="134" t="s">
        <v>42</v>
      </c>
      <c r="I314" s="134" t="s">
        <v>283</v>
      </c>
      <c r="J314" s="144">
        <v>44225.0</v>
      </c>
      <c r="K314" s="151" t="s">
        <v>493</v>
      </c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</row>
    <row r="315" ht="15.75" customHeight="1">
      <c r="A315" s="148">
        <v>44305.0</v>
      </c>
      <c r="B315" s="149" t="s">
        <v>646</v>
      </c>
      <c r="C315" s="150" t="s">
        <v>479</v>
      </c>
      <c r="D315" s="134" t="s">
        <v>489</v>
      </c>
      <c r="E315" s="146">
        <v>29853.44</v>
      </c>
      <c r="F315" s="134" t="s">
        <v>647</v>
      </c>
      <c r="G315" s="144" t="s">
        <v>283</v>
      </c>
      <c r="H315" s="144" t="s">
        <v>42</v>
      </c>
      <c r="I315" s="144" t="s">
        <v>422</v>
      </c>
      <c r="J315" s="144">
        <v>43822.0</v>
      </c>
      <c r="K315" s="147" t="s">
        <v>507</v>
      </c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</row>
    <row r="316" ht="15.75" customHeight="1">
      <c r="A316" s="148">
        <v>44305.0</v>
      </c>
      <c r="B316" s="149" t="s">
        <v>705</v>
      </c>
      <c r="C316" s="150" t="s">
        <v>479</v>
      </c>
      <c r="D316" s="134" t="s">
        <v>489</v>
      </c>
      <c r="E316" s="146">
        <v>3500.0</v>
      </c>
      <c r="F316" s="134" t="s">
        <v>706</v>
      </c>
      <c r="G316" s="144" t="s">
        <v>288</v>
      </c>
      <c r="H316" s="144" t="s">
        <v>629</v>
      </c>
      <c r="I316" s="144" t="s">
        <v>424</v>
      </c>
      <c r="J316" s="144">
        <v>44273.0</v>
      </c>
      <c r="K316" s="147" t="s">
        <v>493</v>
      </c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</row>
    <row r="317" ht="15.75" customHeight="1">
      <c r="A317" s="148">
        <v>44308.0</v>
      </c>
      <c r="B317" s="149" t="s">
        <v>518</v>
      </c>
      <c r="C317" s="150" t="s">
        <v>479</v>
      </c>
      <c r="D317" s="134" t="s">
        <v>489</v>
      </c>
      <c r="E317" s="146">
        <v>193917.59</v>
      </c>
      <c r="F317" s="134" t="s">
        <v>519</v>
      </c>
      <c r="G317" s="144" t="s">
        <v>283</v>
      </c>
      <c r="H317" s="144" t="s">
        <v>42</v>
      </c>
      <c r="I317" s="144" t="s">
        <v>422</v>
      </c>
      <c r="J317" s="144">
        <v>43559.0</v>
      </c>
      <c r="K317" s="147" t="s">
        <v>485</v>
      </c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</row>
    <row r="318" ht="15.75" customHeight="1">
      <c r="A318" s="148">
        <v>44308.0</v>
      </c>
      <c r="B318" s="149" t="s">
        <v>707</v>
      </c>
      <c r="C318" s="150" t="s">
        <v>479</v>
      </c>
      <c r="D318" s="134" t="s">
        <v>489</v>
      </c>
      <c r="E318" s="146">
        <v>10000.0</v>
      </c>
      <c r="F318" s="134" t="s">
        <v>708</v>
      </c>
      <c r="G318" s="144" t="s">
        <v>283</v>
      </c>
      <c r="H318" s="144" t="s">
        <v>42</v>
      </c>
      <c r="I318" s="144" t="s">
        <v>422</v>
      </c>
      <c r="J318" s="144">
        <v>43874.0</v>
      </c>
      <c r="K318" s="147" t="s">
        <v>493</v>
      </c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</row>
    <row r="319" ht="15.75" customHeight="1">
      <c r="A319" s="144">
        <v>44309.0</v>
      </c>
      <c r="B319" s="145" t="s">
        <v>709</v>
      </c>
      <c r="C319" s="134" t="s">
        <v>479</v>
      </c>
      <c r="D319" s="134" t="s">
        <v>480</v>
      </c>
      <c r="E319" s="146">
        <v>72.06</v>
      </c>
      <c r="F319" s="134" t="s">
        <v>710</v>
      </c>
      <c r="G319" s="144" t="s">
        <v>283</v>
      </c>
      <c r="H319" s="144" t="s">
        <v>42</v>
      </c>
      <c r="I319" s="144" t="s">
        <v>422</v>
      </c>
      <c r="J319" s="144">
        <v>43685.0</v>
      </c>
      <c r="K319" s="147" t="s">
        <v>485</v>
      </c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</row>
    <row r="320" ht="15.75" customHeight="1">
      <c r="A320" s="144">
        <v>44309.0</v>
      </c>
      <c r="B320" s="145" t="s">
        <v>711</v>
      </c>
      <c r="C320" s="134" t="s">
        <v>479</v>
      </c>
      <c r="D320" s="134" t="s">
        <v>480</v>
      </c>
      <c r="E320" s="146">
        <v>295.22</v>
      </c>
      <c r="F320" s="134" t="s">
        <v>712</v>
      </c>
      <c r="G320" s="144" t="s">
        <v>288</v>
      </c>
      <c r="H320" s="144" t="s">
        <v>42</v>
      </c>
      <c r="I320" s="144" t="s">
        <v>318</v>
      </c>
      <c r="J320" s="144">
        <v>43382.0</v>
      </c>
      <c r="K320" s="147" t="s">
        <v>482</v>
      </c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</row>
    <row r="321" ht="15.75" customHeight="1">
      <c r="A321" s="144">
        <v>44309.0</v>
      </c>
      <c r="B321" s="145" t="s">
        <v>713</v>
      </c>
      <c r="C321" s="134" t="s">
        <v>479</v>
      </c>
      <c r="D321" s="134" t="s">
        <v>480</v>
      </c>
      <c r="E321" s="146">
        <v>47.86</v>
      </c>
      <c r="F321" s="134" t="s">
        <v>714</v>
      </c>
      <c r="G321" s="144" t="s">
        <v>283</v>
      </c>
      <c r="H321" s="144" t="s">
        <v>42</v>
      </c>
      <c r="I321" s="144" t="s">
        <v>332</v>
      </c>
      <c r="J321" s="144">
        <v>43665.0</v>
      </c>
      <c r="K321" s="147" t="s">
        <v>485</v>
      </c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</row>
    <row r="322" ht="15.75" customHeight="1">
      <c r="A322" s="144">
        <v>44309.0</v>
      </c>
      <c r="B322" s="145" t="s">
        <v>665</v>
      </c>
      <c r="C322" s="134" t="s">
        <v>479</v>
      </c>
      <c r="D322" s="134" t="s">
        <v>480</v>
      </c>
      <c r="E322" s="146"/>
      <c r="F322" s="134" t="s">
        <v>666</v>
      </c>
      <c r="G322" s="144" t="s">
        <v>288</v>
      </c>
      <c r="H322" s="144" t="s">
        <v>42</v>
      </c>
      <c r="I322" s="144" t="s">
        <v>373</v>
      </c>
      <c r="J322" s="144">
        <v>43515.0</v>
      </c>
      <c r="K322" s="147" t="s">
        <v>482</v>
      </c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</row>
    <row r="323" ht="15.75" customHeight="1">
      <c r="A323" s="144">
        <v>44309.0</v>
      </c>
      <c r="B323" s="145" t="s">
        <v>516</v>
      </c>
      <c r="C323" s="134" t="s">
        <v>479</v>
      </c>
      <c r="D323" s="134" t="s">
        <v>480</v>
      </c>
      <c r="E323" s="146">
        <v>4170.42</v>
      </c>
      <c r="F323" s="134" t="s">
        <v>517</v>
      </c>
      <c r="G323" s="144" t="s">
        <v>283</v>
      </c>
      <c r="H323" s="144" t="s">
        <v>42</v>
      </c>
      <c r="I323" s="144" t="s">
        <v>422</v>
      </c>
      <c r="J323" s="144">
        <v>43664.0</v>
      </c>
      <c r="K323" s="147" t="s">
        <v>485</v>
      </c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</row>
    <row r="324" ht="15.75" customHeight="1">
      <c r="A324" s="144">
        <v>44312.0</v>
      </c>
      <c r="B324" s="145" t="s">
        <v>715</v>
      </c>
      <c r="C324" s="134" t="s">
        <v>479</v>
      </c>
      <c r="D324" s="134" t="s">
        <v>480</v>
      </c>
      <c r="E324" s="146">
        <v>6.32</v>
      </c>
      <c r="F324" s="134" t="s">
        <v>716</v>
      </c>
      <c r="G324" s="144" t="s">
        <v>283</v>
      </c>
      <c r="H324" s="144" t="s">
        <v>42</v>
      </c>
      <c r="I324" s="144" t="s">
        <v>332</v>
      </c>
      <c r="J324" s="144" t="s">
        <v>717</v>
      </c>
      <c r="K324" s="147" t="s">
        <v>493</v>
      </c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</row>
    <row r="325" ht="15.75" customHeight="1">
      <c r="A325" s="144">
        <v>44312.0</v>
      </c>
      <c r="B325" s="145" t="s">
        <v>488</v>
      </c>
      <c r="C325" s="134" t="s">
        <v>479</v>
      </c>
      <c r="D325" s="134" t="s">
        <v>480</v>
      </c>
      <c r="E325" s="146">
        <v>242.83</v>
      </c>
      <c r="F325" s="134" t="s">
        <v>490</v>
      </c>
      <c r="G325" s="144" t="s">
        <v>283</v>
      </c>
      <c r="H325" s="144" t="s">
        <v>42</v>
      </c>
      <c r="I325" s="144" t="s">
        <v>332</v>
      </c>
      <c r="J325" s="144">
        <v>43675.0</v>
      </c>
      <c r="K325" s="147" t="s">
        <v>485</v>
      </c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</row>
    <row r="326" ht="15.75" customHeight="1">
      <c r="A326" s="148">
        <v>44312.0</v>
      </c>
      <c r="B326" s="149" t="s">
        <v>609</v>
      </c>
      <c r="C326" s="150" t="s">
        <v>479</v>
      </c>
      <c r="D326" s="134" t="s">
        <v>515</v>
      </c>
      <c r="E326" s="146">
        <v>57000.0</v>
      </c>
      <c r="F326" s="134" t="s">
        <v>610</v>
      </c>
      <c r="G326" s="144" t="s">
        <v>283</v>
      </c>
      <c r="H326" s="144" t="s">
        <v>42</v>
      </c>
      <c r="I326" s="144" t="s">
        <v>422</v>
      </c>
      <c r="J326" s="144">
        <v>43622.0</v>
      </c>
      <c r="K326" s="147" t="s">
        <v>507</v>
      </c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</row>
    <row r="327" ht="15.75" customHeight="1">
      <c r="A327" s="144">
        <v>44314.0</v>
      </c>
      <c r="B327" s="145" t="s">
        <v>707</v>
      </c>
      <c r="C327" s="134" t="s">
        <v>479</v>
      </c>
      <c r="D327" s="134" t="s">
        <v>480</v>
      </c>
      <c r="E327" s="146">
        <v>299695.62</v>
      </c>
      <c r="F327" s="134" t="s">
        <v>708</v>
      </c>
      <c r="G327" s="144" t="s">
        <v>283</v>
      </c>
      <c r="H327" s="144" t="s">
        <v>42</v>
      </c>
      <c r="I327" s="144" t="s">
        <v>422</v>
      </c>
      <c r="J327" s="144">
        <v>43874.0</v>
      </c>
      <c r="K327" s="147" t="s">
        <v>493</v>
      </c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</row>
    <row r="328" ht="15.75" customHeight="1">
      <c r="A328" s="144">
        <v>44314.0</v>
      </c>
      <c r="B328" s="145" t="s">
        <v>718</v>
      </c>
      <c r="C328" s="134" t="s">
        <v>479</v>
      </c>
      <c r="D328" s="134" t="s">
        <v>480</v>
      </c>
      <c r="E328" s="146">
        <v>29853.44</v>
      </c>
      <c r="F328" s="134" t="s">
        <v>719</v>
      </c>
      <c r="G328" s="144" t="s">
        <v>283</v>
      </c>
      <c r="H328" s="144" t="s">
        <v>42</v>
      </c>
      <c r="I328" s="144" t="s">
        <v>332</v>
      </c>
      <c r="J328" s="144">
        <v>43620.0</v>
      </c>
      <c r="K328" s="147" t="s">
        <v>507</v>
      </c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</row>
    <row r="329" ht="15.75" customHeight="1">
      <c r="A329" s="148">
        <v>44314.0</v>
      </c>
      <c r="B329" s="149" t="s">
        <v>720</v>
      </c>
      <c r="C329" s="150" t="s">
        <v>479</v>
      </c>
      <c r="D329" s="134" t="s">
        <v>489</v>
      </c>
      <c r="E329" s="146">
        <v>11000.0</v>
      </c>
      <c r="F329" s="134" t="s">
        <v>721</v>
      </c>
      <c r="G329" s="144" t="s">
        <v>288</v>
      </c>
      <c r="H329" s="144" t="s">
        <v>629</v>
      </c>
      <c r="I329" s="144" t="s">
        <v>424</v>
      </c>
      <c r="J329" s="144">
        <v>44298.0</v>
      </c>
      <c r="K329" s="147" t="s">
        <v>493</v>
      </c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</row>
    <row r="330" ht="15.75" customHeight="1">
      <c r="A330" s="148">
        <v>44314.0</v>
      </c>
      <c r="B330" s="149" t="s">
        <v>501</v>
      </c>
      <c r="C330" s="150" t="s">
        <v>479</v>
      </c>
      <c r="D330" s="134" t="s">
        <v>489</v>
      </c>
      <c r="E330" s="146">
        <v>12000.0</v>
      </c>
      <c r="F330" s="134" t="s">
        <v>502</v>
      </c>
      <c r="G330" s="144" t="s">
        <v>283</v>
      </c>
      <c r="H330" s="144" t="s">
        <v>42</v>
      </c>
      <c r="I330" s="144" t="s">
        <v>332</v>
      </c>
      <c r="J330" s="144">
        <v>43703.0</v>
      </c>
      <c r="K330" s="147" t="s">
        <v>485</v>
      </c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</row>
    <row r="331" ht="15.75" customHeight="1">
      <c r="A331" s="148">
        <v>44314.0</v>
      </c>
      <c r="B331" s="149" t="s">
        <v>718</v>
      </c>
      <c r="C331" s="150" t="s">
        <v>479</v>
      </c>
      <c r="D331" s="134" t="s">
        <v>515</v>
      </c>
      <c r="E331" s="146">
        <v>162050.69</v>
      </c>
      <c r="F331" s="134" t="s">
        <v>719</v>
      </c>
      <c r="G331" s="144" t="s">
        <v>283</v>
      </c>
      <c r="H331" s="144" t="s">
        <v>42</v>
      </c>
      <c r="I331" s="144" t="s">
        <v>332</v>
      </c>
      <c r="J331" s="144">
        <v>43620.0</v>
      </c>
      <c r="K331" s="147" t="s">
        <v>507</v>
      </c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</row>
    <row r="332" ht="15.75" customHeight="1">
      <c r="A332" s="148">
        <v>44314.0</v>
      </c>
      <c r="B332" s="149" t="s">
        <v>603</v>
      </c>
      <c r="C332" s="150" t="s">
        <v>495</v>
      </c>
      <c r="D332" s="134" t="s">
        <v>489</v>
      </c>
      <c r="E332" s="146">
        <v>5000.0</v>
      </c>
      <c r="F332" s="134" t="s">
        <v>604</v>
      </c>
      <c r="G332" s="134" t="s">
        <v>283</v>
      </c>
      <c r="H332" s="134" t="s">
        <v>42</v>
      </c>
      <c r="I332" s="134" t="s">
        <v>283</v>
      </c>
      <c r="J332" s="144">
        <v>43901.0</v>
      </c>
      <c r="K332" s="151" t="s">
        <v>575</v>
      </c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</row>
    <row r="333" ht="15.75" customHeight="1">
      <c r="A333" s="144">
        <v>44315.0</v>
      </c>
      <c r="B333" s="145" t="s">
        <v>722</v>
      </c>
      <c r="C333" s="134" t="s">
        <v>495</v>
      </c>
      <c r="D333" s="134" t="s">
        <v>480</v>
      </c>
      <c r="E333" s="146">
        <v>0.0</v>
      </c>
      <c r="F333" s="134" t="s">
        <v>723</v>
      </c>
      <c r="G333" s="134" t="s">
        <v>41</v>
      </c>
      <c r="H333" s="134" t="s">
        <v>42</v>
      </c>
      <c r="I333" s="134" t="s">
        <v>336</v>
      </c>
      <c r="J333" s="144">
        <v>44183.0</v>
      </c>
      <c r="K333" s="151" t="s">
        <v>575</v>
      </c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</row>
    <row r="334" ht="15.75" customHeight="1">
      <c r="A334" s="148">
        <v>44315.0</v>
      </c>
      <c r="B334" s="149" t="s">
        <v>722</v>
      </c>
      <c r="C334" s="150" t="s">
        <v>495</v>
      </c>
      <c r="D334" s="134" t="s">
        <v>515</v>
      </c>
      <c r="E334" s="146">
        <v>103154.55</v>
      </c>
      <c r="F334" s="134" t="s">
        <v>723</v>
      </c>
      <c r="G334" s="134" t="s">
        <v>41</v>
      </c>
      <c r="H334" s="134" t="s">
        <v>42</v>
      </c>
      <c r="I334" s="134" t="s">
        <v>336</v>
      </c>
      <c r="J334" s="144">
        <v>44183.0</v>
      </c>
      <c r="K334" s="151" t="s">
        <v>575</v>
      </c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</row>
    <row r="335" ht="15.75" customHeight="1">
      <c r="A335" s="148">
        <v>44316.0</v>
      </c>
      <c r="B335" s="149" t="s">
        <v>720</v>
      </c>
      <c r="C335" s="150" t="s">
        <v>479</v>
      </c>
      <c r="D335" s="134" t="s">
        <v>489</v>
      </c>
      <c r="E335" s="146">
        <v>100000.0</v>
      </c>
      <c r="F335" s="134" t="s">
        <v>721</v>
      </c>
      <c r="G335" s="144" t="s">
        <v>288</v>
      </c>
      <c r="H335" s="144" t="s">
        <v>629</v>
      </c>
      <c r="I335" s="144" t="s">
        <v>424</v>
      </c>
      <c r="J335" s="144">
        <v>44298.0</v>
      </c>
      <c r="K335" s="147" t="s">
        <v>493</v>
      </c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</row>
    <row r="336" ht="15.75" customHeight="1">
      <c r="A336" s="148">
        <v>44316.0</v>
      </c>
      <c r="B336" s="149" t="s">
        <v>501</v>
      </c>
      <c r="C336" s="150" t="s">
        <v>479</v>
      </c>
      <c r="D336" s="134" t="s">
        <v>489</v>
      </c>
      <c r="E336" s="146">
        <v>9000.0</v>
      </c>
      <c r="F336" s="134" t="s">
        <v>502</v>
      </c>
      <c r="G336" s="144" t="s">
        <v>283</v>
      </c>
      <c r="H336" s="144" t="s">
        <v>42</v>
      </c>
      <c r="I336" s="144" t="s">
        <v>332</v>
      </c>
      <c r="J336" s="144">
        <v>43703.0</v>
      </c>
      <c r="K336" s="147" t="s">
        <v>485</v>
      </c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</row>
    <row r="337" ht="15.75" customHeight="1">
      <c r="A337" s="148">
        <v>44316.0</v>
      </c>
      <c r="B337" s="149" t="s">
        <v>693</v>
      </c>
      <c r="C337" s="150" t="s">
        <v>495</v>
      </c>
      <c r="D337" s="134" t="s">
        <v>489</v>
      </c>
      <c r="E337" s="146">
        <v>5000.0</v>
      </c>
      <c r="F337" s="134" t="s">
        <v>694</v>
      </c>
      <c r="G337" s="134" t="s">
        <v>41</v>
      </c>
      <c r="H337" s="134" t="s">
        <v>42</v>
      </c>
      <c r="I337" s="134" t="s">
        <v>388</v>
      </c>
      <c r="J337" s="144">
        <v>44180.0</v>
      </c>
      <c r="K337" s="151" t="s">
        <v>493</v>
      </c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</row>
    <row r="338" ht="15.75" customHeight="1">
      <c r="A338" s="144">
        <v>44319.0</v>
      </c>
      <c r="B338" s="145" t="s">
        <v>724</v>
      </c>
      <c r="C338" s="134" t="s">
        <v>495</v>
      </c>
      <c r="D338" s="134" t="s">
        <v>480</v>
      </c>
      <c r="E338" s="146">
        <v>0.0</v>
      </c>
      <c r="F338" s="134" t="s">
        <v>725</v>
      </c>
      <c r="G338" s="134" t="s">
        <v>41</v>
      </c>
      <c r="H338" s="134" t="s">
        <v>726</v>
      </c>
      <c r="I338" s="134" t="s">
        <v>316</v>
      </c>
      <c r="J338" s="144">
        <v>44246.0</v>
      </c>
      <c r="K338" s="151" t="s">
        <v>575</v>
      </c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</row>
    <row r="339" ht="15.75" customHeight="1">
      <c r="A339" s="148">
        <v>44319.0</v>
      </c>
      <c r="B339" s="149" t="s">
        <v>505</v>
      </c>
      <c r="C339" s="150" t="s">
        <v>479</v>
      </c>
      <c r="D339" s="134" t="s">
        <v>489</v>
      </c>
      <c r="E339" s="146">
        <v>150895.05</v>
      </c>
      <c r="F339" s="134" t="s">
        <v>506</v>
      </c>
      <c r="G339" s="144" t="s">
        <v>283</v>
      </c>
      <c r="H339" s="144" t="s">
        <v>42</v>
      </c>
      <c r="I339" s="144" t="s">
        <v>332</v>
      </c>
      <c r="J339" s="144">
        <v>43605.0</v>
      </c>
      <c r="K339" s="147" t="s">
        <v>507</v>
      </c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</row>
    <row r="340" ht="15.75" customHeight="1">
      <c r="A340" s="148">
        <v>44319.0</v>
      </c>
      <c r="B340" s="149" t="s">
        <v>724</v>
      </c>
      <c r="C340" s="150" t="s">
        <v>495</v>
      </c>
      <c r="D340" s="134" t="s">
        <v>515</v>
      </c>
      <c r="E340" s="146">
        <v>263682.77</v>
      </c>
      <c r="F340" s="134" t="s">
        <v>725</v>
      </c>
      <c r="G340" s="134" t="s">
        <v>41</v>
      </c>
      <c r="H340" s="134" t="s">
        <v>726</v>
      </c>
      <c r="I340" s="134" t="s">
        <v>316</v>
      </c>
      <c r="J340" s="144">
        <v>44246.0</v>
      </c>
      <c r="K340" s="151" t="s">
        <v>575</v>
      </c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</row>
    <row r="341" ht="15.75" customHeight="1">
      <c r="A341" s="148">
        <v>44320.0</v>
      </c>
      <c r="B341" s="149" t="s">
        <v>518</v>
      </c>
      <c r="C341" s="150" t="s">
        <v>479</v>
      </c>
      <c r="D341" s="134" t="s">
        <v>489</v>
      </c>
      <c r="E341" s="146">
        <v>54000.0</v>
      </c>
      <c r="F341" s="134" t="s">
        <v>519</v>
      </c>
      <c r="G341" s="144" t="s">
        <v>283</v>
      </c>
      <c r="H341" s="144" t="s">
        <v>42</v>
      </c>
      <c r="I341" s="144" t="s">
        <v>422</v>
      </c>
      <c r="J341" s="144">
        <v>43559.0</v>
      </c>
      <c r="K341" s="147" t="s">
        <v>485</v>
      </c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</row>
    <row r="342" ht="15.75" customHeight="1">
      <c r="A342" s="148">
        <v>44321.0</v>
      </c>
      <c r="B342" s="149" t="s">
        <v>727</v>
      </c>
      <c r="C342" s="150" t="s">
        <v>495</v>
      </c>
      <c r="D342" s="134" t="s">
        <v>515</v>
      </c>
      <c r="E342" s="146">
        <v>10000.0</v>
      </c>
      <c r="F342" s="134" t="s">
        <v>728</v>
      </c>
      <c r="G342" s="134" t="s">
        <v>41</v>
      </c>
      <c r="H342" s="134" t="s">
        <v>42</v>
      </c>
      <c r="I342" s="134" t="s">
        <v>303</v>
      </c>
      <c r="J342" s="144">
        <v>44228.0</v>
      </c>
      <c r="K342" s="151" t="s">
        <v>575</v>
      </c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</row>
    <row r="343" ht="15.75" customHeight="1">
      <c r="A343" s="148">
        <v>44321.0</v>
      </c>
      <c r="B343" s="149" t="s">
        <v>729</v>
      </c>
      <c r="C343" s="150" t="s">
        <v>479</v>
      </c>
      <c r="D343" s="134" t="s">
        <v>489</v>
      </c>
      <c r="E343" s="146">
        <v>18500.0</v>
      </c>
      <c r="F343" s="134" t="s">
        <v>730</v>
      </c>
      <c r="G343" s="144" t="s">
        <v>288</v>
      </c>
      <c r="H343" s="144" t="s">
        <v>629</v>
      </c>
      <c r="I343" s="144" t="s">
        <v>424</v>
      </c>
      <c r="J343" s="144">
        <v>44279.0</v>
      </c>
      <c r="K343" s="147" t="s">
        <v>493</v>
      </c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</row>
    <row r="344" ht="15.75" customHeight="1">
      <c r="A344" s="144">
        <v>44322.0</v>
      </c>
      <c r="B344" s="168" t="s">
        <v>678</v>
      </c>
      <c r="C344" s="134" t="s">
        <v>479</v>
      </c>
      <c r="D344" s="134" t="s">
        <v>480</v>
      </c>
      <c r="E344" s="146">
        <v>19321.39</v>
      </c>
      <c r="F344" s="134" t="s">
        <v>679</v>
      </c>
      <c r="G344" s="144" t="s">
        <v>288</v>
      </c>
      <c r="H344" s="144" t="s">
        <v>629</v>
      </c>
      <c r="I344" s="144" t="s">
        <v>426</v>
      </c>
      <c r="J344" s="144">
        <v>44278.0</v>
      </c>
      <c r="K344" s="147" t="s">
        <v>493</v>
      </c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</row>
    <row r="345" ht="15.75" customHeight="1">
      <c r="A345" s="148">
        <v>44322.0</v>
      </c>
      <c r="B345" s="149" t="s">
        <v>501</v>
      </c>
      <c r="C345" s="150" t="s">
        <v>479</v>
      </c>
      <c r="D345" s="134" t="s">
        <v>489</v>
      </c>
      <c r="E345" s="146">
        <v>103664.69</v>
      </c>
      <c r="F345" s="134" t="s">
        <v>502</v>
      </c>
      <c r="G345" s="144" t="s">
        <v>283</v>
      </c>
      <c r="H345" s="144" t="s">
        <v>42</v>
      </c>
      <c r="I345" s="144" t="s">
        <v>332</v>
      </c>
      <c r="J345" s="144">
        <v>43703.0</v>
      </c>
      <c r="K345" s="147" t="s">
        <v>485</v>
      </c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</row>
    <row r="346" ht="15.75" customHeight="1">
      <c r="A346" s="148">
        <v>44326.0</v>
      </c>
      <c r="B346" s="149" t="s">
        <v>613</v>
      </c>
      <c r="C346" s="150" t="s">
        <v>479</v>
      </c>
      <c r="D346" s="134" t="s">
        <v>489</v>
      </c>
      <c r="E346" s="146">
        <v>11000.0</v>
      </c>
      <c r="F346" s="134" t="s">
        <v>614</v>
      </c>
      <c r="G346" s="144" t="s">
        <v>283</v>
      </c>
      <c r="H346" s="144" t="s">
        <v>42</v>
      </c>
      <c r="I346" s="144" t="s">
        <v>332</v>
      </c>
      <c r="J346" s="144">
        <v>43873.0</v>
      </c>
      <c r="K346" s="147" t="s">
        <v>493</v>
      </c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</row>
    <row r="347" ht="15.75" customHeight="1">
      <c r="A347" s="148">
        <v>44327.0</v>
      </c>
      <c r="B347" s="145" t="s">
        <v>731</v>
      </c>
      <c r="C347" s="134" t="s">
        <v>479</v>
      </c>
      <c r="D347" s="134" t="s">
        <v>480</v>
      </c>
      <c r="E347" s="146">
        <v>797.3</v>
      </c>
      <c r="F347" s="134" t="s">
        <v>732</v>
      </c>
      <c r="G347" s="144" t="s">
        <v>283</v>
      </c>
      <c r="H347" s="144" t="s">
        <v>42</v>
      </c>
      <c r="I347" s="144" t="s">
        <v>332</v>
      </c>
      <c r="J347" s="144">
        <v>43710.0</v>
      </c>
      <c r="K347" s="147" t="s">
        <v>485</v>
      </c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</row>
    <row r="348" ht="15.75" customHeight="1">
      <c r="A348" s="148">
        <v>44327.0</v>
      </c>
      <c r="B348" s="149" t="s">
        <v>564</v>
      </c>
      <c r="C348" s="150" t="s">
        <v>479</v>
      </c>
      <c r="D348" s="134" t="s">
        <v>515</v>
      </c>
      <c r="E348" s="161">
        <v>151479.55</v>
      </c>
      <c r="F348" s="134" t="s">
        <v>565</v>
      </c>
      <c r="G348" s="144" t="s">
        <v>283</v>
      </c>
      <c r="H348" s="144" t="s">
        <v>42</v>
      </c>
      <c r="I348" s="144" t="s">
        <v>332</v>
      </c>
      <c r="J348" s="144">
        <v>43732.0</v>
      </c>
      <c r="K348" s="147" t="s">
        <v>485</v>
      </c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</row>
    <row r="349" ht="15.75" customHeight="1">
      <c r="A349" s="148">
        <v>44327.0</v>
      </c>
      <c r="B349" s="149" t="s">
        <v>733</v>
      </c>
      <c r="C349" s="150" t="s">
        <v>479</v>
      </c>
      <c r="D349" s="134" t="s">
        <v>515</v>
      </c>
      <c r="E349" s="146">
        <v>405479.42</v>
      </c>
      <c r="F349" s="134" t="s">
        <v>734</v>
      </c>
      <c r="G349" s="144" t="s">
        <v>283</v>
      </c>
      <c r="H349" s="144" t="s">
        <v>42</v>
      </c>
      <c r="I349" s="144" t="s">
        <v>332</v>
      </c>
      <c r="J349" s="144">
        <v>43684.0</v>
      </c>
      <c r="K349" s="147" t="s">
        <v>485</v>
      </c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</row>
    <row r="350" ht="15.75" customHeight="1">
      <c r="A350" s="148">
        <v>44327.0</v>
      </c>
      <c r="B350" s="149" t="s">
        <v>735</v>
      </c>
      <c r="C350" s="150" t="s">
        <v>479</v>
      </c>
      <c r="D350" s="134" t="s">
        <v>489</v>
      </c>
      <c r="E350" s="146">
        <v>70000.0</v>
      </c>
      <c r="F350" s="134" t="s">
        <v>736</v>
      </c>
      <c r="G350" s="144" t="s">
        <v>288</v>
      </c>
      <c r="H350" s="144" t="s">
        <v>629</v>
      </c>
      <c r="I350" s="144" t="s">
        <v>424</v>
      </c>
      <c r="J350" s="144">
        <v>44278.0</v>
      </c>
      <c r="K350" s="147" t="s">
        <v>575</v>
      </c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</row>
    <row r="351" ht="15.75" customHeight="1">
      <c r="A351" s="148">
        <v>44327.0</v>
      </c>
      <c r="B351" s="149" t="s">
        <v>613</v>
      </c>
      <c r="C351" s="150" t="s">
        <v>479</v>
      </c>
      <c r="D351" s="134" t="s">
        <v>489</v>
      </c>
      <c r="E351" s="146">
        <v>15000.0</v>
      </c>
      <c r="F351" s="134" t="s">
        <v>614</v>
      </c>
      <c r="G351" s="144" t="s">
        <v>283</v>
      </c>
      <c r="H351" s="144" t="s">
        <v>42</v>
      </c>
      <c r="I351" s="144" t="s">
        <v>332</v>
      </c>
      <c r="J351" s="144">
        <v>43873.0</v>
      </c>
      <c r="K351" s="147" t="s">
        <v>493</v>
      </c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</row>
    <row r="352" ht="15.75" customHeight="1">
      <c r="A352" s="144">
        <v>44329.0</v>
      </c>
      <c r="B352" s="145" t="s">
        <v>592</v>
      </c>
      <c r="C352" s="134" t="s">
        <v>479</v>
      </c>
      <c r="D352" s="134" t="s">
        <v>480</v>
      </c>
      <c r="E352" s="146">
        <v>13320.06</v>
      </c>
      <c r="F352" s="134" t="s">
        <v>593</v>
      </c>
      <c r="G352" s="144" t="s">
        <v>283</v>
      </c>
      <c r="H352" s="144" t="s">
        <v>42</v>
      </c>
      <c r="I352" s="144" t="s">
        <v>332</v>
      </c>
      <c r="J352" s="144">
        <v>44041.0</v>
      </c>
      <c r="K352" s="147" t="s">
        <v>493</v>
      </c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</row>
    <row r="353" ht="15.75" customHeight="1">
      <c r="A353" s="148">
        <v>44329.0</v>
      </c>
      <c r="B353" s="149" t="s">
        <v>501</v>
      </c>
      <c r="C353" s="150" t="s">
        <v>479</v>
      </c>
      <c r="D353" s="134" t="s">
        <v>489</v>
      </c>
      <c r="E353" s="146">
        <v>15000.0</v>
      </c>
      <c r="F353" s="134" t="s">
        <v>502</v>
      </c>
      <c r="G353" s="144" t="s">
        <v>283</v>
      </c>
      <c r="H353" s="144" t="s">
        <v>42</v>
      </c>
      <c r="I353" s="144" t="s">
        <v>332</v>
      </c>
      <c r="J353" s="144">
        <v>43703.0</v>
      </c>
      <c r="K353" s="147" t="s">
        <v>485</v>
      </c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</row>
    <row r="354" ht="15.75" customHeight="1">
      <c r="A354" s="148">
        <v>44329.0</v>
      </c>
      <c r="B354" s="149" t="s">
        <v>737</v>
      </c>
      <c r="C354" s="150" t="s">
        <v>479</v>
      </c>
      <c r="D354" s="134" t="s">
        <v>515</v>
      </c>
      <c r="E354" s="146">
        <v>107481.43</v>
      </c>
      <c r="F354" s="134" t="s">
        <v>738</v>
      </c>
      <c r="G354" s="144" t="s">
        <v>283</v>
      </c>
      <c r="H354" s="144" t="s">
        <v>42</v>
      </c>
      <c r="I354" s="144" t="s">
        <v>283</v>
      </c>
      <c r="J354" s="144">
        <v>44118.0</v>
      </c>
      <c r="K354" s="147" t="s">
        <v>493</v>
      </c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</row>
    <row r="355" ht="15.75" customHeight="1">
      <c r="A355" s="148">
        <v>44329.0</v>
      </c>
      <c r="B355" s="149" t="s">
        <v>739</v>
      </c>
      <c r="C355" s="150" t="s">
        <v>479</v>
      </c>
      <c r="D355" s="134" t="s">
        <v>515</v>
      </c>
      <c r="E355" s="146">
        <v>89000.0</v>
      </c>
      <c r="F355" s="134" t="s">
        <v>740</v>
      </c>
      <c r="G355" s="144" t="s">
        <v>283</v>
      </c>
      <c r="H355" s="144" t="s">
        <v>42</v>
      </c>
      <c r="I355" s="144" t="s">
        <v>283</v>
      </c>
      <c r="J355" s="144">
        <v>44124.0</v>
      </c>
      <c r="K355" s="147" t="s">
        <v>493</v>
      </c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</row>
    <row r="356" ht="15.75" customHeight="1">
      <c r="A356" s="148">
        <v>44330.0</v>
      </c>
      <c r="B356" s="149" t="s">
        <v>741</v>
      </c>
      <c r="C356" s="150" t="s">
        <v>479</v>
      </c>
      <c r="D356" s="134" t="s">
        <v>489</v>
      </c>
      <c r="E356" s="146">
        <v>140003.78</v>
      </c>
      <c r="F356" s="134" t="s">
        <v>742</v>
      </c>
      <c r="G356" s="144" t="s">
        <v>288</v>
      </c>
      <c r="H356" s="144" t="s">
        <v>629</v>
      </c>
      <c r="I356" s="144" t="s">
        <v>426</v>
      </c>
      <c r="J356" s="144">
        <v>44280.0</v>
      </c>
      <c r="K356" s="147" t="s">
        <v>493</v>
      </c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</row>
    <row r="357" ht="15.75" customHeight="1">
      <c r="A357" s="148">
        <v>44333.0</v>
      </c>
      <c r="B357" s="149" t="s">
        <v>743</v>
      </c>
      <c r="C357" s="150" t="s">
        <v>495</v>
      </c>
      <c r="D357" s="134" t="s">
        <v>489</v>
      </c>
      <c r="E357" s="146">
        <v>200000.0</v>
      </c>
      <c r="F357" s="134" t="s">
        <v>493</v>
      </c>
      <c r="G357" s="134" t="s">
        <v>41</v>
      </c>
      <c r="H357" s="134" t="s">
        <v>42</v>
      </c>
      <c r="I357" s="134" t="s">
        <v>303</v>
      </c>
      <c r="J357" s="144">
        <v>44160.0</v>
      </c>
      <c r="K357" s="151" t="s">
        <v>493</v>
      </c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</row>
    <row r="358" ht="15.75" customHeight="1">
      <c r="A358" s="144">
        <v>44335.0</v>
      </c>
      <c r="B358" s="145" t="s">
        <v>744</v>
      </c>
      <c r="C358" s="134" t="s">
        <v>495</v>
      </c>
      <c r="D358" s="134" t="s">
        <v>480</v>
      </c>
      <c r="E358" s="146">
        <v>0.0</v>
      </c>
      <c r="F358" s="134" t="s">
        <v>745</v>
      </c>
      <c r="G358" s="134" t="s">
        <v>288</v>
      </c>
      <c r="H358" s="134" t="s">
        <v>42</v>
      </c>
      <c r="I358" s="134" t="s">
        <v>318</v>
      </c>
      <c r="J358" s="144">
        <v>43880.0</v>
      </c>
      <c r="K358" s="151" t="s">
        <v>482</v>
      </c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</row>
    <row r="359" ht="15.75" customHeight="1">
      <c r="A359" s="148">
        <v>44336.0</v>
      </c>
      <c r="B359" s="149" t="s">
        <v>720</v>
      </c>
      <c r="C359" s="150" t="s">
        <v>479</v>
      </c>
      <c r="D359" s="134" t="s">
        <v>489</v>
      </c>
      <c r="E359" s="146">
        <v>44600.0</v>
      </c>
      <c r="F359" s="134" t="s">
        <v>721</v>
      </c>
      <c r="G359" s="144" t="s">
        <v>288</v>
      </c>
      <c r="H359" s="144" t="s">
        <v>629</v>
      </c>
      <c r="I359" s="144" t="s">
        <v>424</v>
      </c>
      <c r="J359" s="144">
        <v>44298.0</v>
      </c>
      <c r="K359" s="147" t="s">
        <v>493</v>
      </c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</row>
    <row r="360" ht="15.75" customHeight="1">
      <c r="A360" s="148">
        <v>44337.0</v>
      </c>
      <c r="B360" s="149" t="s">
        <v>746</v>
      </c>
      <c r="C360" s="150" t="s">
        <v>479</v>
      </c>
      <c r="D360" s="134" t="s">
        <v>489</v>
      </c>
      <c r="E360" s="146">
        <v>54600.0</v>
      </c>
      <c r="F360" s="134" t="s">
        <v>747</v>
      </c>
      <c r="G360" s="144" t="s">
        <v>288</v>
      </c>
      <c r="H360" s="144" t="s">
        <v>629</v>
      </c>
      <c r="I360" s="144" t="s">
        <v>424</v>
      </c>
      <c r="J360" s="144">
        <v>44287.0</v>
      </c>
      <c r="K360" s="147" t="s">
        <v>507</v>
      </c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</row>
    <row r="361" ht="15.75" customHeight="1">
      <c r="A361" s="148">
        <v>44337.0</v>
      </c>
      <c r="B361" s="149" t="s">
        <v>748</v>
      </c>
      <c r="C361" s="150" t="s">
        <v>479</v>
      </c>
      <c r="D361" s="134" t="s">
        <v>489</v>
      </c>
      <c r="E361" s="146">
        <v>11500.0</v>
      </c>
      <c r="F361" s="134" t="s">
        <v>749</v>
      </c>
      <c r="G361" s="144" t="s">
        <v>288</v>
      </c>
      <c r="H361" s="144" t="s">
        <v>629</v>
      </c>
      <c r="I361" s="144" t="s">
        <v>424</v>
      </c>
      <c r="J361" s="144">
        <v>44333.0</v>
      </c>
      <c r="K361" s="147" t="s">
        <v>507</v>
      </c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</row>
    <row r="362" ht="15.75" customHeight="1">
      <c r="A362" s="148">
        <v>44340.0</v>
      </c>
      <c r="B362" s="149" t="s">
        <v>595</v>
      </c>
      <c r="C362" s="150" t="s">
        <v>479</v>
      </c>
      <c r="D362" s="134" t="s">
        <v>489</v>
      </c>
      <c r="E362" s="146">
        <v>98710.87</v>
      </c>
      <c r="F362" s="134" t="s">
        <v>596</v>
      </c>
      <c r="G362" s="144" t="s">
        <v>283</v>
      </c>
      <c r="H362" s="144" t="s">
        <v>42</v>
      </c>
      <c r="I362" s="144" t="s">
        <v>332</v>
      </c>
      <c r="J362" s="144">
        <v>43711.0</v>
      </c>
      <c r="K362" s="147" t="s">
        <v>485</v>
      </c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</row>
    <row r="363" ht="15.75" customHeight="1">
      <c r="A363" s="148">
        <v>44340.0</v>
      </c>
      <c r="B363" s="149" t="s">
        <v>619</v>
      </c>
      <c r="C363" s="150" t="s">
        <v>495</v>
      </c>
      <c r="D363" s="134" t="s">
        <v>489</v>
      </c>
      <c r="E363" s="146">
        <v>10000.0</v>
      </c>
      <c r="F363" s="134" t="s">
        <v>620</v>
      </c>
      <c r="G363" s="134" t="s">
        <v>283</v>
      </c>
      <c r="H363" s="134" t="s">
        <v>42</v>
      </c>
      <c r="I363" s="134" t="s">
        <v>283</v>
      </c>
      <c r="J363" s="169">
        <v>43717.0</v>
      </c>
      <c r="K363" s="151" t="s">
        <v>485</v>
      </c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</row>
    <row r="364" ht="15.75" customHeight="1">
      <c r="A364" s="148">
        <v>44340.0</v>
      </c>
      <c r="B364" s="149" t="s">
        <v>595</v>
      </c>
      <c r="C364" s="150" t="s">
        <v>479</v>
      </c>
      <c r="D364" s="134" t="s">
        <v>515</v>
      </c>
      <c r="E364" s="146">
        <v>1330000.0</v>
      </c>
      <c r="F364" s="134" t="s">
        <v>596</v>
      </c>
      <c r="G364" s="144" t="s">
        <v>283</v>
      </c>
      <c r="H364" s="144" t="s">
        <v>42</v>
      </c>
      <c r="I364" s="144" t="s">
        <v>332</v>
      </c>
      <c r="J364" s="144">
        <v>43711.0</v>
      </c>
      <c r="K364" s="147" t="s">
        <v>485</v>
      </c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</row>
    <row r="365" ht="15.75" customHeight="1">
      <c r="A365" s="148">
        <v>44341.0</v>
      </c>
      <c r="B365" s="149" t="s">
        <v>750</v>
      </c>
      <c r="C365" s="150" t="s">
        <v>495</v>
      </c>
      <c r="D365" s="134" t="s">
        <v>489</v>
      </c>
      <c r="E365" s="146">
        <v>15000.0</v>
      </c>
      <c r="F365" s="134" t="s">
        <v>751</v>
      </c>
      <c r="G365" s="134" t="s">
        <v>288</v>
      </c>
      <c r="H365" s="134" t="s">
        <v>752</v>
      </c>
      <c r="I365" s="134" t="s">
        <v>340</v>
      </c>
      <c r="J365" s="144">
        <v>44291.0</v>
      </c>
      <c r="K365" s="151" t="s">
        <v>482</v>
      </c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</row>
    <row r="366" ht="15.75" customHeight="1">
      <c r="A366" s="148">
        <v>44341.0</v>
      </c>
      <c r="B366" s="149" t="s">
        <v>729</v>
      </c>
      <c r="C366" s="150" t="s">
        <v>479</v>
      </c>
      <c r="D366" s="134" t="s">
        <v>489</v>
      </c>
      <c r="E366" s="146">
        <v>10000.0</v>
      </c>
      <c r="F366" s="134" t="s">
        <v>730</v>
      </c>
      <c r="G366" s="144" t="s">
        <v>288</v>
      </c>
      <c r="H366" s="144" t="s">
        <v>629</v>
      </c>
      <c r="I366" s="144" t="s">
        <v>424</v>
      </c>
      <c r="J366" s="144">
        <v>44279.0</v>
      </c>
      <c r="K366" s="147" t="s">
        <v>493</v>
      </c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</row>
    <row r="367" ht="15.75" customHeight="1">
      <c r="A367" s="148">
        <v>44341.0</v>
      </c>
      <c r="B367" s="149" t="s">
        <v>753</v>
      </c>
      <c r="C367" s="150" t="s">
        <v>479</v>
      </c>
      <c r="D367" s="134" t="s">
        <v>489</v>
      </c>
      <c r="E367" s="146">
        <v>7000.0</v>
      </c>
      <c r="F367" s="134" t="s">
        <v>754</v>
      </c>
      <c r="G367" s="144" t="s">
        <v>288</v>
      </c>
      <c r="H367" s="144" t="s">
        <v>629</v>
      </c>
      <c r="I367" s="144" t="s">
        <v>424</v>
      </c>
      <c r="J367" s="144">
        <v>44280.0</v>
      </c>
      <c r="K367" s="147" t="s">
        <v>493</v>
      </c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</row>
    <row r="368" ht="15.75" customHeight="1">
      <c r="A368" s="148">
        <v>44341.0</v>
      </c>
      <c r="B368" s="149" t="s">
        <v>755</v>
      </c>
      <c r="C368" s="150" t="s">
        <v>479</v>
      </c>
      <c r="D368" s="134" t="s">
        <v>489</v>
      </c>
      <c r="E368" s="146">
        <v>15000.0</v>
      </c>
      <c r="F368" s="134" t="s">
        <v>756</v>
      </c>
      <c r="G368" s="144" t="s">
        <v>288</v>
      </c>
      <c r="H368" s="144" t="s">
        <v>629</v>
      </c>
      <c r="I368" s="144" t="s">
        <v>424</v>
      </c>
      <c r="J368" s="144">
        <v>44295.0</v>
      </c>
      <c r="K368" s="147" t="s">
        <v>575</v>
      </c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</row>
    <row r="369" ht="15.75" customHeight="1">
      <c r="A369" s="148">
        <v>44341.0</v>
      </c>
      <c r="B369" s="149" t="s">
        <v>505</v>
      </c>
      <c r="C369" s="150" t="s">
        <v>479</v>
      </c>
      <c r="D369" s="134" t="s">
        <v>489</v>
      </c>
      <c r="E369" s="146">
        <v>10000.0</v>
      </c>
      <c r="F369" s="134" t="s">
        <v>506</v>
      </c>
      <c r="G369" s="144" t="s">
        <v>283</v>
      </c>
      <c r="H369" s="144" t="s">
        <v>42</v>
      </c>
      <c r="I369" s="144" t="s">
        <v>332</v>
      </c>
      <c r="J369" s="144">
        <v>43605.0</v>
      </c>
      <c r="K369" s="147" t="s">
        <v>507</v>
      </c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</row>
    <row r="370" ht="15.75" customHeight="1">
      <c r="A370" s="148">
        <v>44342.0</v>
      </c>
      <c r="B370" s="149" t="s">
        <v>518</v>
      </c>
      <c r="C370" s="150" t="s">
        <v>479</v>
      </c>
      <c r="D370" s="134" t="s">
        <v>515</v>
      </c>
      <c r="E370" s="146">
        <v>4300.0</v>
      </c>
      <c r="F370" s="134" t="s">
        <v>519</v>
      </c>
      <c r="G370" s="144" t="s">
        <v>283</v>
      </c>
      <c r="H370" s="144" t="s">
        <v>42</v>
      </c>
      <c r="I370" s="144" t="s">
        <v>422</v>
      </c>
      <c r="J370" s="144">
        <v>43559.0</v>
      </c>
      <c r="K370" s="147" t="s">
        <v>485</v>
      </c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</row>
    <row r="371" ht="15.75" customHeight="1">
      <c r="A371" s="148">
        <v>44342.0</v>
      </c>
      <c r="B371" s="149" t="s">
        <v>757</v>
      </c>
      <c r="C371" s="150" t="s">
        <v>479</v>
      </c>
      <c r="D371" s="134" t="s">
        <v>489</v>
      </c>
      <c r="E371" s="146">
        <v>50000.0</v>
      </c>
      <c r="F371" s="134" t="s">
        <v>758</v>
      </c>
      <c r="G371" s="144" t="s">
        <v>288</v>
      </c>
      <c r="H371" s="144" t="s">
        <v>629</v>
      </c>
      <c r="I371" s="144" t="s">
        <v>424</v>
      </c>
      <c r="J371" s="144">
        <v>44322.0</v>
      </c>
      <c r="K371" s="147" t="s">
        <v>493</v>
      </c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</row>
    <row r="372" ht="15.75" customHeight="1">
      <c r="A372" s="148">
        <v>44342.0</v>
      </c>
      <c r="B372" s="149" t="s">
        <v>759</v>
      </c>
      <c r="C372" s="150" t="s">
        <v>479</v>
      </c>
      <c r="D372" s="134" t="s">
        <v>489</v>
      </c>
      <c r="E372" s="146">
        <v>0.0</v>
      </c>
      <c r="F372" s="134" t="s">
        <v>760</v>
      </c>
      <c r="G372" s="144" t="s">
        <v>288</v>
      </c>
      <c r="H372" s="144" t="s">
        <v>629</v>
      </c>
      <c r="I372" s="144" t="s">
        <v>428</v>
      </c>
      <c r="J372" s="144">
        <v>44266.0</v>
      </c>
      <c r="K372" s="147" t="s">
        <v>507</v>
      </c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</row>
    <row r="373" ht="15.75" customHeight="1">
      <c r="A373" s="148">
        <v>44342.0</v>
      </c>
      <c r="B373" s="149" t="s">
        <v>501</v>
      </c>
      <c r="C373" s="150" t="s">
        <v>479</v>
      </c>
      <c r="D373" s="134" t="s">
        <v>489</v>
      </c>
      <c r="E373" s="146">
        <v>40000.0</v>
      </c>
      <c r="F373" s="134" t="s">
        <v>502</v>
      </c>
      <c r="G373" s="144" t="s">
        <v>283</v>
      </c>
      <c r="H373" s="144" t="s">
        <v>42</v>
      </c>
      <c r="I373" s="144" t="s">
        <v>332</v>
      </c>
      <c r="J373" s="144">
        <v>43703.0</v>
      </c>
      <c r="K373" s="147" t="s">
        <v>485</v>
      </c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</row>
    <row r="374" ht="15.75" customHeight="1">
      <c r="A374" s="148">
        <v>44342.0</v>
      </c>
      <c r="B374" s="149" t="s">
        <v>518</v>
      </c>
      <c r="C374" s="150" t="s">
        <v>479</v>
      </c>
      <c r="D374" s="134" t="s">
        <v>489</v>
      </c>
      <c r="E374" s="146">
        <v>17000.0</v>
      </c>
      <c r="F374" s="134" t="s">
        <v>519</v>
      </c>
      <c r="G374" s="144" t="s">
        <v>283</v>
      </c>
      <c r="H374" s="144" t="s">
        <v>42</v>
      </c>
      <c r="I374" s="144" t="s">
        <v>422</v>
      </c>
      <c r="J374" s="144">
        <v>43559.0</v>
      </c>
      <c r="K374" s="147" t="s">
        <v>485</v>
      </c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</row>
    <row r="375" ht="15.75" customHeight="1">
      <c r="A375" s="148">
        <v>44343.0</v>
      </c>
      <c r="B375" s="149" t="s">
        <v>757</v>
      </c>
      <c r="C375" s="150" t="s">
        <v>479</v>
      </c>
      <c r="D375" s="134" t="s">
        <v>489</v>
      </c>
      <c r="E375" s="146">
        <v>40000.0</v>
      </c>
      <c r="F375" s="134" t="s">
        <v>758</v>
      </c>
      <c r="G375" s="144" t="s">
        <v>288</v>
      </c>
      <c r="H375" s="144" t="s">
        <v>629</v>
      </c>
      <c r="I375" s="144" t="s">
        <v>424</v>
      </c>
      <c r="J375" s="144">
        <v>44322.0</v>
      </c>
      <c r="K375" s="147" t="s">
        <v>493</v>
      </c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</row>
    <row r="376" ht="15.75" customHeight="1">
      <c r="A376" s="148">
        <v>44344.0</v>
      </c>
      <c r="B376" s="149" t="s">
        <v>761</v>
      </c>
      <c r="C376" s="150" t="s">
        <v>479</v>
      </c>
      <c r="D376" s="134" t="s">
        <v>489</v>
      </c>
      <c r="E376" s="146">
        <v>150000.0</v>
      </c>
      <c r="F376" s="134" t="s">
        <v>762</v>
      </c>
      <c r="G376" s="144" t="s">
        <v>288</v>
      </c>
      <c r="H376" s="144" t="s">
        <v>629</v>
      </c>
      <c r="I376" s="144" t="s">
        <v>424</v>
      </c>
      <c r="J376" s="144">
        <v>44319.0</v>
      </c>
      <c r="K376" s="147" t="s">
        <v>493</v>
      </c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</row>
    <row r="377" ht="15.75" customHeight="1">
      <c r="A377" s="148">
        <v>44344.0</v>
      </c>
      <c r="B377" s="149" t="s">
        <v>505</v>
      </c>
      <c r="C377" s="150" t="s">
        <v>479</v>
      </c>
      <c r="D377" s="134" t="s">
        <v>489</v>
      </c>
      <c r="E377" s="146">
        <v>280000.0</v>
      </c>
      <c r="F377" s="134" t="s">
        <v>506</v>
      </c>
      <c r="G377" s="144" t="s">
        <v>283</v>
      </c>
      <c r="H377" s="144" t="s">
        <v>42</v>
      </c>
      <c r="I377" s="144" t="s">
        <v>332</v>
      </c>
      <c r="J377" s="144">
        <v>43605.0</v>
      </c>
      <c r="K377" s="147" t="s">
        <v>507</v>
      </c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</row>
    <row r="378" ht="15.75" customHeight="1">
      <c r="A378" s="148">
        <v>44347.0</v>
      </c>
      <c r="B378" s="149" t="s">
        <v>763</v>
      </c>
      <c r="C378" s="150" t="s">
        <v>479</v>
      </c>
      <c r="D378" s="134" t="s">
        <v>489</v>
      </c>
      <c r="E378" s="146">
        <v>2000.0</v>
      </c>
      <c r="F378" s="134" t="s">
        <v>764</v>
      </c>
      <c r="G378" s="144" t="s">
        <v>288</v>
      </c>
      <c r="H378" s="144" t="s">
        <v>629</v>
      </c>
      <c r="I378" s="144" t="s">
        <v>426</v>
      </c>
      <c r="J378" s="144">
        <v>44280.0</v>
      </c>
      <c r="K378" s="147" t="s">
        <v>575</v>
      </c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</row>
    <row r="379" ht="15.75" customHeight="1">
      <c r="A379" s="148">
        <v>44347.0</v>
      </c>
      <c r="B379" s="149" t="s">
        <v>765</v>
      </c>
      <c r="C379" s="150" t="s">
        <v>529</v>
      </c>
      <c r="D379" s="134" t="s">
        <v>515</v>
      </c>
      <c r="E379" s="146">
        <v>57300.0</v>
      </c>
      <c r="F379" s="134" t="s">
        <v>766</v>
      </c>
      <c r="G379" s="144" t="s">
        <v>288</v>
      </c>
      <c r="H379" s="144" t="s">
        <v>42</v>
      </c>
      <c r="I379" s="144" t="s">
        <v>434</v>
      </c>
      <c r="J379" s="144">
        <v>43759.0</v>
      </c>
      <c r="K379" s="147" t="s">
        <v>658</v>
      </c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</row>
    <row r="380" ht="15.75" customHeight="1">
      <c r="A380" s="148">
        <v>44347.0</v>
      </c>
      <c r="B380" s="149" t="s">
        <v>767</v>
      </c>
      <c r="C380" s="150" t="s">
        <v>479</v>
      </c>
      <c r="D380" s="134" t="s">
        <v>489</v>
      </c>
      <c r="E380" s="146">
        <v>13000.0</v>
      </c>
      <c r="F380" s="134" t="s">
        <v>768</v>
      </c>
      <c r="G380" s="144" t="s">
        <v>288</v>
      </c>
      <c r="H380" s="144" t="s">
        <v>629</v>
      </c>
      <c r="I380" s="144" t="s">
        <v>426</v>
      </c>
      <c r="J380" s="144">
        <v>44322.0</v>
      </c>
      <c r="K380" s="147" t="s">
        <v>493</v>
      </c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</row>
    <row r="381" ht="15.75" customHeight="1">
      <c r="A381" s="148">
        <v>44348.0</v>
      </c>
      <c r="B381" s="149" t="s">
        <v>693</v>
      </c>
      <c r="C381" s="150" t="s">
        <v>495</v>
      </c>
      <c r="D381" s="134" t="s">
        <v>489</v>
      </c>
      <c r="E381" s="146">
        <v>50000.0</v>
      </c>
      <c r="F381" s="134" t="s">
        <v>694</v>
      </c>
      <c r="G381" s="134" t="s">
        <v>41</v>
      </c>
      <c r="H381" s="134" t="s">
        <v>42</v>
      </c>
      <c r="I381" s="134" t="s">
        <v>388</v>
      </c>
      <c r="J381" s="167">
        <v>44180.0</v>
      </c>
      <c r="K381" s="151" t="s">
        <v>493</v>
      </c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</row>
    <row r="382" ht="15.75" customHeight="1">
      <c r="A382" s="148">
        <v>44348.0</v>
      </c>
      <c r="B382" s="149" t="s">
        <v>627</v>
      </c>
      <c r="C382" s="150" t="s">
        <v>479</v>
      </c>
      <c r="D382" s="134" t="s">
        <v>489</v>
      </c>
      <c r="E382" s="146">
        <v>40000.0</v>
      </c>
      <c r="F382" s="134" t="s">
        <v>628</v>
      </c>
      <c r="G382" s="144" t="s">
        <v>288</v>
      </c>
      <c r="H382" s="144" t="s">
        <v>629</v>
      </c>
      <c r="I382" s="144" t="s">
        <v>426</v>
      </c>
      <c r="J382" s="144">
        <v>44321.0</v>
      </c>
      <c r="K382" s="147" t="s">
        <v>493</v>
      </c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</row>
    <row r="383" ht="15.75" customHeight="1">
      <c r="A383" s="148">
        <v>44349.0</v>
      </c>
      <c r="B383" s="149" t="s">
        <v>767</v>
      </c>
      <c r="C383" s="150" t="s">
        <v>479</v>
      </c>
      <c r="D383" s="134" t="s">
        <v>489</v>
      </c>
      <c r="E383" s="146">
        <v>10000.0</v>
      </c>
      <c r="F383" s="134" t="s">
        <v>768</v>
      </c>
      <c r="G383" s="144" t="s">
        <v>288</v>
      </c>
      <c r="H383" s="144" t="s">
        <v>629</v>
      </c>
      <c r="I383" s="144" t="s">
        <v>426</v>
      </c>
      <c r="J383" s="144">
        <v>44322.0</v>
      </c>
      <c r="K383" s="147" t="s">
        <v>493</v>
      </c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</row>
    <row r="384" ht="15.75" customHeight="1">
      <c r="A384" s="148">
        <v>44349.0</v>
      </c>
      <c r="B384" s="149" t="s">
        <v>769</v>
      </c>
      <c r="C384" s="150" t="s">
        <v>479</v>
      </c>
      <c r="D384" s="134" t="s">
        <v>489</v>
      </c>
      <c r="E384" s="146">
        <v>31306.96</v>
      </c>
      <c r="F384" s="134" t="s">
        <v>770</v>
      </c>
      <c r="G384" s="144" t="s">
        <v>288</v>
      </c>
      <c r="H384" s="144" t="s">
        <v>629</v>
      </c>
      <c r="I384" s="144" t="s">
        <v>426</v>
      </c>
      <c r="J384" s="144">
        <v>44328.0</v>
      </c>
      <c r="K384" s="147" t="s">
        <v>493</v>
      </c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</row>
    <row r="385" ht="15.75" customHeight="1">
      <c r="A385" s="148">
        <v>44351.0</v>
      </c>
      <c r="B385" s="149" t="s">
        <v>771</v>
      </c>
      <c r="C385" s="150" t="s">
        <v>479</v>
      </c>
      <c r="D385" s="134" t="s">
        <v>489</v>
      </c>
      <c r="E385" s="146">
        <v>9000.0</v>
      </c>
      <c r="F385" s="134" t="s">
        <v>772</v>
      </c>
      <c r="G385" s="144" t="s">
        <v>288</v>
      </c>
      <c r="H385" s="144" t="s">
        <v>629</v>
      </c>
      <c r="I385" s="144" t="s">
        <v>428</v>
      </c>
      <c r="J385" s="144">
        <v>44260.0</v>
      </c>
      <c r="K385" s="147" t="s">
        <v>493</v>
      </c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</row>
    <row r="386" ht="15.75" customHeight="1">
      <c r="A386" s="148">
        <v>44351.0</v>
      </c>
      <c r="B386" s="149" t="s">
        <v>546</v>
      </c>
      <c r="C386" s="150" t="s">
        <v>479</v>
      </c>
      <c r="D386" s="134" t="s">
        <v>489</v>
      </c>
      <c r="E386" s="146">
        <v>40000.0</v>
      </c>
      <c r="F386" s="134" t="s">
        <v>547</v>
      </c>
      <c r="G386" s="144" t="s">
        <v>283</v>
      </c>
      <c r="H386" s="144" t="s">
        <v>42</v>
      </c>
      <c r="I386" s="144" t="s">
        <v>332</v>
      </c>
      <c r="J386" s="144">
        <v>43564.0</v>
      </c>
      <c r="K386" s="147" t="s">
        <v>482</v>
      </c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</row>
    <row r="387" ht="15.75" customHeight="1">
      <c r="A387" s="148">
        <v>44353.0</v>
      </c>
      <c r="B387" s="149" t="s">
        <v>773</v>
      </c>
      <c r="C387" s="150" t="s">
        <v>495</v>
      </c>
      <c r="D387" s="134" t="s">
        <v>489</v>
      </c>
      <c r="E387" s="146">
        <v>506343.93</v>
      </c>
      <c r="F387" s="134" t="s">
        <v>774</v>
      </c>
      <c r="G387" s="134" t="s">
        <v>288</v>
      </c>
      <c r="H387" s="134" t="s">
        <v>752</v>
      </c>
      <c r="I387" s="134" t="s">
        <v>340</v>
      </c>
      <c r="J387" s="170">
        <v>44298.0</v>
      </c>
      <c r="K387" s="151" t="s">
        <v>507</v>
      </c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</row>
    <row r="388" ht="15.75" customHeight="1">
      <c r="A388" s="148">
        <v>44354.0</v>
      </c>
      <c r="B388" s="149" t="s">
        <v>775</v>
      </c>
      <c r="C388" s="150" t="s">
        <v>479</v>
      </c>
      <c r="D388" s="134" t="s">
        <v>489</v>
      </c>
      <c r="E388" s="146">
        <v>5000.0</v>
      </c>
      <c r="F388" s="134" t="s">
        <v>776</v>
      </c>
      <c r="G388" s="144" t="s">
        <v>283</v>
      </c>
      <c r="H388" s="144" t="s">
        <v>42</v>
      </c>
      <c r="I388" s="144" t="s">
        <v>422</v>
      </c>
      <c r="J388" s="144">
        <v>43752.0</v>
      </c>
      <c r="K388" s="147" t="s">
        <v>493</v>
      </c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</row>
    <row r="389" ht="15.75" customHeight="1">
      <c r="A389" s="148">
        <v>44355.0</v>
      </c>
      <c r="B389" s="149" t="s">
        <v>546</v>
      </c>
      <c r="C389" s="150" t="s">
        <v>479</v>
      </c>
      <c r="D389" s="134" t="s">
        <v>489</v>
      </c>
      <c r="E389" s="146">
        <v>50000.0</v>
      </c>
      <c r="F389" s="134" t="s">
        <v>547</v>
      </c>
      <c r="G389" s="144" t="s">
        <v>283</v>
      </c>
      <c r="H389" s="144" t="s">
        <v>42</v>
      </c>
      <c r="I389" s="144" t="s">
        <v>332</v>
      </c>
      <c r="J389" s="144">
        <v>43564.0</v>
      </c>
      <c r="K389" s="147" t="s">
        <v>482</v>
      </c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</row>
    <row r="390" ht="15.75" customHeight="1">
      <c r="A390" s="148">
        <v>44355.0</v>
      </c>
      <c r="B390" s="149" t="s">
        <v>630</v>
      </c>
      <c r="C390" s="150" t="s">
        <v>479</v>
      </c>
      <c r="D390" s="134" t="s">
        <v>489</v>
      </c>
      <c r="E390" s="146">
        <v>15000.0</v>
      </c>
      <c r="F390" s="134" t="s">
        <v>631</v>
      </c>
      <c r="G390" s="144" t="s">
        <v>288</v>
      </c>
      <c r="H390" s="144" t="s">
        <v>629</v>
      </c>
      <c r="I390" s="144" t="s">
        <v>426</v>
      </c>
      <c r="J390" s="144">
        <v>44295.0</v>
      </c>
      <c r="K390" s="147" t="s">
        <v>632</v>
      </c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</row>
    <row r="391" ht="15.75" customHeight="1">
      <c r="A391" s="148">
        <v>44355.0</v>
      </c>
      <c r="B391" s="149" t="s">
        <v>777</v>
      </c>
      <c r="C391" s="150" t="s">
        <v>479</v>
      </c>
      <c r="D391" s="134" t="s">
        <v>515</v>
      </c>
      <c r="E391" s="146">
        <v>30000.0</v>
      </c>
      <c r="F391" s="134" t="s">
        <v>778</v>
      </c>
      <c r="G391" s="144" t="s">
        <v>283</v>
      </c>
      <c r="H391" s="144" t="s">
        <v>42</v>
      </c>
      <c r="I391" s="144" t="s">
        <v>283</v>
      </c>
      <c r="J391" s="144">
        <v>44036.0</v>
      </c>
      <c r="K391" s="147" t="s">
        <v>507</v>
      </c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</row>
    <row r="392" ht="15.75" customHeight="1">
      <c r="A392" s="148">
        <v>44355.0</v>
      </c>
      <c r="B392" s="149" t="s">
        <v>501</v>
      </c>
      <c r="C392" s="150" t="s">
        <v>479</v>
      </c>
      <c r="D392" s="134" t="s">
        <v>489</v>
      </c>
      <c r="E392" s="146">
        <v>600000.0</v>
      </c>
      <c r="F392" s="134" t="s">
        <v>502</v>
      </c>
      <c r="G392" s="144" t="s">
        <v>283</v>
      </c>
      <c r="H392" s="144" t="s">
        <v>42</v>
      </c>
      <c r="I392" s="144" t="s">
        <v>332</v>
      </c>
      <c r="J392" s="144">
        <v>43703.0</v>
      </c>
      <c r="K392" s="147" t="s">
        <v>485</v>
      </c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</row>
    <row r="393" ht="15.75" customHeight="1">
      <c r="A393" s="148">
        <v>44355.0</v>
      </c>
      <c r="B393" s="149" t="s">
        <v>690</v>
      </c>
      <c r="C393" s="150" t="s">
        <v>495</v>
      </c>
      <c r="D393" s="134" t="s">
        <v>489</v>
      </c>
      <c r="E393" s="146">
        <v>40000.0</v>
      </c>
      <c r="F393" s="134" t="s">
        <v>691</v>
      </c>
      <c r="G393" s="134" t="s">
        <v>41</v>
      </c>
      <c r="H393" s="134" t="s">
        <v>42</v>
      </c>
      <c r="I393" s="134" t="s">
        <v>348</v>
      </c>
      <c r="J393" s="144">
        <v>44134.0</v>
      </c>
      <c r="K393" s="151" t="s">
        <v>575</v>
      </c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</row>
    <row r="394" ht="15.75" customHeight="1">
      <c r="A394" s="148">
        <v>44358.0</v>
      </c>
      <c r="B394" s="149" t="s">
        <v>779</v>
      </c>
      <c r="C394" s="150" t="s">
        <v>495</v>
      </c>
      <c r="D394" s="134" t="s">
        <v>515</v>
      </c>
      <c r="E394" s="146">
        <v>15000.0</v>
      </c>
      <c r="F394" s="134" t="s">
        <v>780</v>
      </c>
      <c r="G394" s="134" t="s">
        <v>41</v>
      </c>
      <c r="H394" s="134" t="s">
        <v>42</v>
      </c>
      <c r="I394" s="134" t="s">
        <v>348</v>
      </c>
      <c r="J394" s="144">
        <v>44194.0</v>
      </c>
      <c r="K394" s="151" t="s">
        <v>493</v>
      </c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</row>
    <row r="395" ht="15.75" customHeight="1">
      <c r="A395" s="148">
        <v>44362.0</v>
      </c>
      <c r="B395" s="149" t="s">
        <v>501</v>
      </c>
      <c r="C395" s="150" t="s">
        <v>479</v>
      </c>
      <c r="D395" s="134" t="s">
        <v>489</v>
      </c>
      <c r="E395" s="146">
        <v>100000.0</v>
      </c>
      <c r="F395" s="134" t="s">
        <v>502</v>
      </c>
      <c r="G395" s="144" t="s">
        <v>283</v>
      </c>
      <c r="H395" s="144" t="s">
        <v>42</v>
      </c>
      <c r="I395" s="144" t="s">
        <v>332</v>
      </c>
      <c r="J395" s="144">
        <v>43703.0</v>
      </c>
      <c r="K395" s="147" t="s">
        <v>485</v>
      </c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</row>
    <row r="396" ht="15.75" customHeight="1">
      <c r="A396" s="148">
        <v>44362.0</v>
      </c>
      <c r="B396" s="149" t="s">
        <v>781</v>
      </c>
      <c r="C396" s="150" t="s">
        <v>479</v>
      </c>
      <c r="D396" s="134" t="s">
        <v>489</v>
      </c>
      <c r="E396" s="146">
        <v>5000.0</v>
      </c>
      <c r="F396" s="134" t="s">
        <v>782</v>
      </c>
      <c r="G396" s="144" t="s">
        <v>283</v>
      </c>
      <c r="H396" s="144" t="s">
        <v>42</v>
      </c>
      <c r="I396" s="144" t="s">
        <v>332</v>
      </c>
      <c r="J396" s="144">
        <v>43753.0</v>
      </c>
      <c r="K396" s="147" t="s">
        <v>493</v>
      </c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</row>
    <row r="397" ht="15.75" customHeight="1">
      <c r="A397" s="148">
        <v>44362.0</v>
      </c>
      <c r="B397" s="149" t="s">
        <v>757</v>
      </c>
      <c r="C397" s="150" t="s">
        <v>479</v>
      </c>
      <c r="D397" s="134" t="s">
        <v>489</v>
      </c>
      <c r="E397" s="146">
        <v>312377.96</v>
      </c>
      <c r="F397" s="134" t="s">
        <v>758</v>
      </c>
      <c r="G397" s="144" t="s">
        <v>288</v>
      </c>
      <c r="H397" s="144" t="s">
        <v>629</v>
      </c>
      <c r="I397" s="144" t="s">
        <v>424</v>
      </c>
      <c r="J397" s="144">
        <v>44322.0</v>
      </c>
      <c r="K397" s="147" t="s">
        <v>493</v>
      </c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</row>
    <row r="398" ht="15.75" customHeight="1">
      <c r="A398" s="148">
        <v>44362.0</v>
      </c>
      <c r="B398" s="149" t="s">
        <v>783</v>
      </c>
      <c r="C398" s="150" t="s">
        <v>479</v>
      </c>
      <c r="D398" s="134" t="s">
        <v>489</v>
      </c>
      <c r="E398" s="146">
        <v>15000.0</v>
      </c>
      <c r="F398" s="134" t="s">
        <v>784</v>
      </c>
      <c r="G398" s="144" t="s">
        <v>288</v>
      </c>
      <c r="H398" s="144" t="s">
        <v>629</v>
      </c>
      <c r="I398" s="144" t="s">
        <v>426</v>
      </c>
      <c r="J398" s="144">
        <v>44319.0</v>
      </c>
      <c r="K398" s="147" t="s">
        <v>493</v>
      </c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</row>
    <row r="399" ht="15.75" customHeight="1">
      <c r="A399" s="148">
        <v>44362.0</v>
      </c>
      <c r="B399" s="149" t="s">
        <v>785</v>
      </c>
      <c r="C399" s="150" t="s">
        <v>495</v>
      </c>
      <c r="D399" s="134" t="s">
        <v>489</v>
      </c>
      <c r="E399" s="146">
        <v>15000.0</v>
      </c>
      <c r="F399" s="134" t="s">
        <v>786</v>
      </c>
      <c r="G399" s="134" t="s">
        <v>41</v>
      </c>
      <c r="H399" s="134" t="s">
        <v>42</v>
      </c>
      <c r="I399" s="134" t="s">
        <v>303</v>
      </c>
      <c r="J399" s="144">
        <v>44090.0</v>
      </c>
      <c r="K399" s="151" t="s">
        <v>507</v>
      </c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</row>
    <row r="400" ht="15.75" customHeight="1">
      <c r="A400" s="148">
        <v>44363.0</v>
      </c>
      <c r="B400" s="149" t="s">
        <v>546</v>
      </c>
      <c r="C400" s="150" t="s">
        <v>479</v>
      </c>
      <c r="D400" s="134" t="s">
        <v>489</v>
      </c>
      <c r="E400" s="146">
        <v>40000.0</v>
      </c>
      <c r="F400" s="134" t="s">
        <v>547</v>
      </c>
      <c r="G400" s="144" t="s">
        <v>283</v>
      </c>
      <c r="H400" s="144" t="s">
        <v>42</v>
      </c>
      <c r="I400" s="144" t="s">
        <v>332</v>
      </c>
      <c r="J400" s="144">
        <v>43564.0</v>
      </c>
      <c r="K400" s="147" t="s">
        <v>482</v>
      </c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</row>
    <row r="401" ht="15.75" customHeight="1">
      <c r="A401" s="148">
        <v>44364.0</v>
      </c>
      <c r="B401" s="149" t="s">
        <v>757</v>
      </c>
      <c r="C401" s="150" t="s">
        <v>479</v>
      </c>
      <c r="D401" s="134" t="s">
        <v>489</v>
      </c>
      <c r="E401" s="146">
        <v>11500.0</v>
      </c>
      <c r="F401" s="134" t="s">
        <v>758</v>
      </c>
      <c r="G401" s="144" t="s">
        <v>288</v>
      </c>
      <c r="H401" s="144" t="s">
        <v>629</v>
      </c>
      <c r="I401" s="144" t="s">
        <v>424</v>
      </c>
      <c r="J401" s="144">
        <v>44322.0</v>
      </c>
      <c r="K401" s="147" t="s">
        <v>493</v>
      </c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</row>
    <row r="402" ht="15.75" customHeight="1">
      <c r="A402" s="148">
        <v>44365.0</v>
      </c>
      <c r="B402" s="149" t="s">
        <v>755</v>
      </c>
      <c r="C402" s="150" t="s">
        <v>479</v>
      </c>
      <c r="D402" s="134" t="s">
        <v>489</v>
      </c>
      <c r="E402" s="146">
        <v>100000.0</v>
      </c>
      <c r="F402" s="134" t="s">
        <v>756</v>
      </c>
      <c r="G402" s="144" t="s">
        <v>288</v>
      </c>
      <c r="H402" s="144" t="s">
        <v>629</v>
      </c>
      <c r="I402" s="144" t="s">
        <v>424</v>
      </c>
      <c r="J402" s="144">
        <v>44295.0</v>
      </c>
      <c r="K402" s="147" t="s">
        <v>575</v>
      </c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</row>
    <row r="403" ht="15.75" customHeight="1">
      <c r="A403" s="148">
        <v>44368.0</v>
      </c>
      <c r="B403" s="149" t="s">
        <v>537</v>
      </c>
      <c r="C403" s="150" t="s">
        <v>479</v>
      </c>
      <c r="D403" s="134" t="s">
        <v>489</v>
      </c>
      <c r="E403" s="146">
        <v>100000.0</v>
      </c>
      <c r="F403" s="134" t="s">
        <v>538</v>
      </c>
      <c r="G403" s="144" t="s">
        <v>283</v>
      </c>
      <c r="H403" s="144" t="s">
        <v>42</v>
      </c>
      <c r="I403" s="144" t="s">
        <v>332</v>
      </c>
      <c r="J403" s="144">
        <v>43894.0</v>
      </c>
      <c r="K403" s="147" t="s">
        <v>507</v>
      </c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</row>
    <row r="404" ht="15.75" customHeight="1">
      <c r="A404" s="148">
        <v>44368.0</v>
      </c>
      <c r="B404" s="149" t="s">
        <v>787</v>
      </c>
      <c r="C404" s="150" t="s">
        <v>495</v>
      </c>
      <c r="D404" s="134" t="s">
        <v>515</v>
      </c>
      <c r="E404" s="146">
        <v>7000.0</v>
      </c>
      <c r="F404" s="134" t="s">
        <v>788</v>
      </c>
      <c r="G404" s="134" t="s">
        <v>288</v>
      </c>
      <c r="H404" s="134" t="s">
        <v>42</v>
      </c>
      <c r="I404" s="134" t="s">
        <v>293</v>
      </c>
      <c r="J404" s="144">
        <v>44075.0</v>
      </c>
      <c r="K404" s="151" t="s">
        <v>493</v>
      </c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</row>
    <row r="405" ht="15.75" customHeight="1">
      <c r="A405" s="144">
        <v>44369.0</v>
      </c>
      <c r="B405" s="145" t="s">
        <v>524</v>
      </c>
      <c r="C405" s="134" t="s">
        <v>495</v>
      </c>
      <c r="D405" s="134" t="s">
        <v>480</v>
      </c>
      <c r="E405" s="146">
        <v>0.0</v>
      </c>
      <c r="F405" s="134" t="s">
        <v>525</v>
      </c>
      <c r="G405" s="134" t="s">
        <v>283</v>
      </c>
      <c r="H405" s="134" t="s">
        <v>42</v>
      </c>
      <c r="I405" s="134" t="s">
        <v>283</v>
      </c>
      <c r="J405" s="144">
        <v>43872.0</v>
      </c>
      <c r="K405" s="151" t="s">
        <v>493</v>
      </c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</row>
    <row r="406" ht="15.75" customHeight="1">
      <c r="A406" s="148">
        <v>44369.0</v>
      </c>
      <c r="B406" s="149" t="s">
        <v>761</v>
      </c>
      <c r="C406" s="150" t="s">
        <v>479</v>
      </c>
      <c r="D406" s="134" t="s">
        <v>489</v>
      </c>
      <c r="E406" s="146">
        <v>30000.0</v>
      </c>
      <c r="F406" s="134" t="s">
        <v>762</v>
      </c>
      <c r="G406" s="144" t="s">
        <v>288</v>
      </c>
      <c r="H406" s="144" t="s">
        <v>629</v>
      </c>
      <c r="I406" s="144" t="s">
        <v>424</v>
      </c>
      <c r="J406" s="144">
        <v>44319.0</v>
      </c>
      <c r="K406" s="147" t="s">
        <v>493</v>
      </c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</row>
    <row r="407" ht="15.75" customHeight="1">
      <c r="A407" s="148">
        <v>44370.0</v>
      </c>
      <c r="B407" s="149" t="s">
        <v>789</v>
      </c>
      <c r="C407" s="150" t="s">
        <v>495</v>
      </c>
      <c r="D407" s="134" t="s">
        <v>489</v>
      </c>
      <c r="E407" s="146">
        <v>10000.0</v>
      </c>
      <c r="F407" s="134" t="s">
        <v>790</v>
      </c>
      <c r="G407" s="134" t="s">
        <v>41</v>
      </c>
      <c r="H407" s="134" t="s">
        <v>42</v>
      </c>
      <c r="I407" s="134" t="s">
        <v>356</v>
      </c>
      <c r="J407" s="144">
        <v>44145.0</v>
      </c>
      <c r="K407" s="151" t="s">
        <v>575</v>
      </c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</row>
    <row r="408" ht="15.75" customHeight="1">
      <c r="A408" s="148">
        <v>44371.0</v>
      </c>
      <c r="B408" s="149" t="s">
        <v>791</v>
      </c>
      <c r="C408" s="150" t="s">
        <v>495</v>
      </c>
      <c r="D408" s="134" t="s">
        <v>489</v>
      </c>
      <c r="E408" s="146">
        <v>150000.0</v>
      </c>
      <c r="F408" s="134" t="s">
        <v>792</v>
      </c>
      <c r="G408" s="134" t="s">
        <v>288</v>
      </c>
      <c r="H408" s="134" t="s">
        <v>752</v>
      </c>
      <c r="I408" s="134" t="s">
        <v>340</v>
      </c>
      <c r="J408" s="144">
        <v>44349.0</v>
      </c>
      <c r="K408" s="151" t="s">
        <v>793</v>
      </c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</row>
    <row r="409" ht="15.75" customHeight="1">
      <c r="A409" s="148">
        <v>44372.0</v>
      </c>
      <c r="B409" s="149" t="s">
        <v>505</v>
      </c>
      <c r="C409" s="150" t="s">
        <v>479</v>
      </c>
      <c r="D409" s="134" t="s">
        <v>489</v>
      </c>
      <c r="E409" s="146">
        <v>200000.0</v>
      </c>
      <c r="F409" s="134" t="s">
        <v>506</v>
      </c>
      <c r="G409" s="144" t="s">
        <v>283</v>
      </c>
      <c r="H409" s="144" t="s">
        <v>42</v>
      </c>
      <c r="I409" s="144" t="s">
        <v>332</v>
      </c>
      <c r="J409" s="144">
        <v>43605.0</v>
      </c>
      <c r="K409" s="147" t="s">
        <v>507</v>
      </c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</row>
    <row r="410" ht="15.75" customHeight="1">
      <c r="A410" s="148">
        <v>44372.0</v>
      </c>
      <c r="B410" s="149" t="s">
        <v>729</v>
      </c>
      <c r="C410" s="150" t="s">
        <v>479</v>
      </c>
      <c r="D410" s="134" t="s">
        <v>489</v>
      </c>
      <c r="E410" s="146">
        <v>60000.0</v>
      </c>
      <c r="F410" s="134" t="s">
        <v>730</v>
      </c>
      <c r="G410" s="144" t="s">
        <v>288</v>
      </c>
      <c r="H410" s="144" t="s">
        <v>629</v>
      </c>
      <c r="I410" s="144" t="s">
        <v>424</v>
      </c>
      <c r="J410" s="144">
        <v>44279.0</v>
      </c>
      <c r="K410" s="147" t="s">
        <v>493</v>
      </c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</row>
    <row r="411" ht="15.75" customHeight="1">
      <c r="A411" s="148">
        <v>44372.0</v>
      </c>
      <c r="B411" s="149" t="s">
        <v>794</v>
      </c>
      <c r="C411" s="150" t="s">
        <v>495</v>
      </c>
      <c r="D411" s="134" t="s">
        <v>489</v>
      </c>
      <c r="E411" s="146">
        <v>30000.0</v>
      </c>
      <c r="F411" s="134" t="s">
        <v>795</v>
      </c>
      <c r="G411" s="134" t="s">
        <v>41</v>
      </c>
      <c r="H411" s="134" t="s">
        <v>42</v>
      </c>
      <c r="I411" s="125" t="s">
        <v>314</v>
      </c>
      <c r="J411" s="144">
        <v>44180.0</v>
      </c>
      <c r="K411" s="151" t="s">
        <v>507</v>
      </c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</row>
    <row r="412" ht="15.75" customHeight="1">
      <c r="A412" s="144">
        <v>44375.0</v>
      </c>
      <c r="B412" s="145" t="s">
        <v>796</v>
      </c>
      <c r="C412" s="134" t="s">
        <v>479</v>
      </c>
      <c r="D412" s="134" t="s">
        <v>480</v>
      </c>
      <c r="E412" s="146">
        <v>373842.57</v>
      </c>
      <c r="F412" s="134" t="s">
        <v>797</v>
      </c>
      <c r="G412" s="144" t="s">
        <v>430</v>
      </c>
      <c r="H412" s="144" t="s">
        <v>42</v>
      </c>
      <c r="I412" s="171" t="s">
        <v>430</v>
      </c>
      <c r="J412" s="144">
        <v>43829.0</v>
      </c>
      <c r="K412" s="147" t="s">
        <v>482</v>
      </c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</row>
    <row r="413" ht="15.75" customHeight="1">
      <c r="A413" s="148">
        <v>44375.0</v>
      </c>
      <c r="B413" s="149" t="s">
        <v>613</v>
      </c>
      <c r="C413" s="150" t="s">
        <v>479</v>
      </c>
      <c r="D413" s="134" t="s">
        <v>489</v>
      </c>
      <c r="E413" s="146">
        <v>8000.0</v>
      </c>
      <c r="F413" s="134" t="s">
        <v>614</v>
      </c>
      <c r="G413" s="144" t="s">
        <v>283</v>
      </c>
      <c r="H413" s="144" t="s">
        <v>42</v>
      </c>
      <c r="I413" s="144" t="s">
        <v>332</v>
      </c>
      <c r="J413" s="144">
        <v>43873.0</v>
      </c>
      <c r="K413" s="147" t="s">
        <v>493</v>
      </c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</row>
    <row r="414" ht="15.75" customHeight="1">
      <c r="A414" s="148">
        <v>44375.0</v>
      </c>
      <c r="B414" s="149" t="s">
        <v>501</v>
      </c>
      <c r="C414" s="150" t="s">
        <v>479</v>
      </c>
      <c r="D414" s="134" t="s">
        <v>489</v>
      </c>
      <c r="E414" s="146">
        <v>504274.77</v>
      </c>
      <c r="F414" s="134" t="s">
        <v>502</v>
      </c>
      <c r="G414" s="144" t="s">
        <v>283</v>
      </c>
      <c r="H414" s="144" t="s">
        <v>42</v>
      </c>
      <c r="I414" s="144" t="s">
        <v>332</v>
      </c>
      <c r="J414" s="144">
        <v>43703.0</v>
      </c>
      <c r="K414" s="147" t="s">
        <v>485</v>
      </c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</row>
    <row r="415" ht="15.75" customHeight="1">
      <c r="A415" s="148">
        <v>44375.0</v>
      </c>
      <c r="B415" s="149" t="s">
        <v>501</v>
      </c>
      <c r="C415" s="150" t="s">
        <v>479</v>
      </c>
      <c r="D415" s="134" t="s">
        <v>489</v>
      </c>
      <c r="E415" s="146">
        <v>150000.0</v>
      </c>
      <c r="F415" s="134" t="s">
        <v>502</v>
      </c>
      <c r="G415" s="144" t="s">
        <v>283</v>
      </c>
      <c r="H415" s="144" t="s">
        <v>42</v>
      </c>
      <c r="I415" s="144" t="s">
        <v>332</v>
      </c>
      <c r="J415" s="144">
        <v>43703.0</v>
      </c>
      <c r="K415" s="147" t="s">
        <v>485</v>
      </c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</row>
    <row r="416" ht="15.75" customHeight="1">
      <c r="A416" s="148">
        <v>44375.0</v>
      </c>
      <c r="B416" s="149" t="s">
        <v>767</v>
      </c>
      <c r="C416" s="150" t="s">
        <v>479</v>
      </c>
      <c r="D416" s="134" t="s">
        <v>489</v>
      </c>
      <c r="E416" s="146">
        <v>399197.6</v>
      </c>
      <c r="F416" s="134" t="s">
        <v>768</v>
      </c>
      <c r="G416" s="144" t="s">
        <v>288</v>
      </c>
      <c r="H416" s="144" t="s">
        <v>629</v>
      </c>
      <c r="I416" s="144" t="s">
        <v>426</v>
      </c>
      <c r="J416" s="144">
        <v>44322.0</v>
      </c>
      <c r="K416" s="147" t="s">
        <v>493</v>
      </c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</row>
    <row r="417" ht="15.75" customHeight="1">
      <c r="A417" s="148">
        <v>44376.0</v>
      </c>
      <c r="B417" s="149" t="s">
        <v>798</v>
      </c>
      <c r="C417" s="150" t="s">
        <v>479</v>
      </c>
      <c r="D417" s="134" t="s">
        <v>489</v>
      </c>
      <c r="E417" s="146">
        <v>45000.0</v>
      </c>
      <c r="F417" s="134" t="s">
        <v>799</v>
      </c>
      <c r="G417" s="144" t="s">
        <v>288</v>
      </c>
      <c r="H417" s="144" t="s">
        <v>629</v>
      </c>
      <c r="I417" s="144" t="s">
        <v>426</v>
      </c>
      <c r="J417" s="144">
        <v>44313.0</v>
      </c>
      <c r="K417" s="147" t="s">
        <v>493</v>
      </c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</row>
    <row r="418" ht="15.75" customHeight="1">
      <c r="A418" s="148">
        <v>44377.0</v>
      </c>
      <c r="B418" s="149" t="s">
        <v>800</v>
      </c>
      <c r="C418" s="150" t="s">
        <v>479</v>
      </c>
      <c r="D418" s="134" t="s">
        <v>489</v>
      </c>
      <c r="E418" s="146">
        <v>40000.0</v>
      </c>
      <c r="F418" s="134" t="s">
        <v>801</v>
      </c>
      <c r="G418" s="144" t="s">
        <v>288</v>
      </c>
      <c r="H418" s="144" t="s">
        <v>629</v>
      </c>
      <c r="I418" s="144" t="s">
        <v>426</v>
      </c>
      <c r="J418" s="144">
        <v>44280.0</v>
      </c>
      <c r="K418" s="147" t="s">
        <v>632</v>
      </c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</row>
    <row r="419" ht="15.75" customHeight="1">
      <c r="A419" s="148">
        <v>44377.0</v>
      </c>
      <c r="B419" s="149" t="s">
        <v>720</v>
      </c>
      <c r="C419" s="150" t="s">
        <v>479</v>
      </c>
      <c r="D419" s="134" t="s">
        <v>489</v>
      </c>
      <c r="E419" s="146">
        <v>10000.0</v>
      </c>
      <c r="F419" s="134" t="s">
        <v>721</v>
      </c>
      <c r="G419" s="144" t="s">
        <v>288</v>
      </c>
      <c r="H419" s="144" t="s">
        <v>629</v>
      </c>
      <c r="I419" s="144" t="s">
        <v>424</v>
      </c>
      <c r="J419" s="144">
        <v>44298.0</v>
      </c>
      <c r="K419" s="147" t="s">
        <v>493</v>
      </c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</row>
    <row r="420" ht="15.75" customHeight="1">
      <c r="A420" s="148">
        <v>44377.0</v>
      </c>
      <c r="B420" s="149" t="s">
        <v>537</v>
      </c>
      <c r="C420" s="150" t="s">
        <v>479</v>
      </c>
      <c r="D420" s="134" t="s">
        <v>489</v>
      </c>
      <c r="E420" s="146">
        <v>62000.0</v>
      </c>
      <c r="F420" s="134" t="s">
        <v>538</v>
      </c>
      <c r="G420" s="144" t="s">
        <v>283</v>
      </c>
      <c r="H420" s="144" t="s">
        <v>42</v>
      </c>
      <c r="I420" s="144" t="s">
        <v>332</v>
      </c>
      <c r="J420" s="144">
        <v>43894.0</v>
      </c>
      <c r="K420" s="147" t="s">
        <v>507</v>
      </c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</row>
    <row r="421" ht="15.75" customHeight="1">
      <c r="A421" s="148">
        <v>44377.0</v>
      </c>
      <c r="B421" s="149" t="s">
        <v>802</v>
      </c>
      <c r="C421" s="150" t="s">
        <v>495</v>
      </c>
      <c r="D421" s="134" t="s">
        <v>489</v>
      </c>
      <c r="E421" s="146">
        <v>10000.0</v>
      </c>
      <c r="F421" s="134" t="s">
        <v>803</v>
      </c>
      <c r="G421" s="134" t="s">
        <v>41</v>
      </c>
      <c r="H421" s="134" t="s">
        <v>42</v>
      </c>
      <c r="I421" s="134" t="s">
        <v>336</v>
      </c>
      <c r="J421" s="144">
        <v>44102.0</v>
      </c>
      <c r="K421" s="151" t="s">
        <v>493</v>
      </c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</row>
    <row r="422" ht="15.75" customHeight="1">
      <c r="A422" s="144">
        <v>44378.0</v>
      </c>
      <c r="B422" s="145" t="s">
        <v>804</v>
      </c>
      <c r="C422" s="134" t="s">
        <v>495</v>
      </c>
      <c r="D422" s="134" t="s">
        <v>480</v>
      </c>
      <c r="E422" s="146">
        <v>0.0</v>
      </c>
      <c r="F422" s="134" t="s">
        <v>805</v>
      </c>
      <c r="G422" s="134" t="s">
        <v>288</v>
      </c>
      <c r="H422" s="134" t="s">
        <v>42</v>
      </c>
      <c r="I422" s="134" t="s">
        <v>377</v>
      </c>
      <c r="J422" s="144">
        <v>44260.0</v>
      </c>
      <c r="K422" s="151" t="s">
        <v>482</v>
      </c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</row>
    <row r="423" ht="15.75" customHeight="1">
      <c r="A423" s="144">
        <v>44378.0</v>
      </c>
      <c r="B423" s="145" t="s">
        <v>806</v>
      </c>
      <c r="C423" s="134" t="s">
        <v>495</v>
      </c>
      <c r="D423" s="134" t="s">
        <v>480</v>
      </c>
      <c r="E423" s="146">
        <v>0.0</v>
      </c>
      <c r="F423" s="134" t="s">
        <v>807</v>
      </c>
      <c r="G423" s="134" t="s">
        <v>288</v>
      </c>
      <c r="H423" s="134" t="s">
        <v>42</v>
      </c>
      <c r="I423" s="134" t="s">
        <v>377</v>
      </c>
      <c r="J423" s="144">
        <v>44166.0</v>
      </c>
      <c r="K423" s="151" t="s">
        <v>493</v>
      </c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</row>
    <row r="424" ht="15.75" customHeight="1">
      <c r="A424" s="144">
        <v>44378.0</v>
      </c>
      <c r="B424" s="145" t="s">
        <v>808</v>
      </c>
      <c r="C424" s="134" t="s">
        <v>495</v>
      </c>
      <c r="D424" s="134" t="s">
        <v>480</v>
      </c>
      <c r="E424" s="146">
        <v>0.0</v>
      </c>
      <c r="F424" s="134" t="s">
        <v>809</v>
      </c>
      <c r="G424" s="134" t="s">
        <v>288</v>
      </c>
      <c r="H424" s="134" t="s">
        <v>42</v>
      </c>
      <c r="I424" s="134" t="s">
        <v>377</v>
      </c>
      <c r="J424" s="144">
        <v>44291.0</v>
      </c>
      <c r="K424" s="151" t="s">
        <v>482</v>
      </c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</row>
    <row r="425" ht="15.75" customHeight="1">
      <c r="A425" s="144">
        <v>44378.0</v>
      </c>
      <c r="B425" s="145" t="s">
        <v>810</v>
      </c>
      <c r="C425" s="134" t="s">
        <v>495</v>
      </c>
      <c r="D425" s="134" t="s">
        <v>480</v>
      </c>
      <c r="E425" s="146">
        <v>0.0</v>
      </c>
      <c r="F425" s="134" t="s">
        <v>811</v>
      </c>
      <c r="G425" s="134" t="s">
        <v>288</v>
      </c>
      <c r="H425" s="134" t="s">
        <v>42</v>
      </c>
      <c r="I425" s="134" t="s">
        <v>377</v>
      </c>
      <c r="J425" s="144">
        <v>44166.0</v>
      </c>
      <c r="K425" s="151" t="s">
        <v>493</v>
      </c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</row>
    <row r="426" ht="15.75" customHeight="1">
      <c r="A426" s="148">
        <v>44378.0</v>
      </c>
      <c r="B426" s="149" t="s">
        <v>812</v>
      </c>
      <c r="C426" s="150" t="s">
        <v>479</v>
      </c>
      <c r="D426" s="134" t="s">
        <v>489</v>
      </c>
      <c r="E426" s="146">
        <v>20000.0</v>
      </c>
      <c r="F426" s="134" t="s">
        <v>813</v>
      </c>
      <c r="G426" s="144" t="s">
        <v>288</v>
      </c>
      <c r="H426" s="144" t="s">
        <v>629</v>
      </c>
      <c r="I426" s="144" t="s">
        <v>426</v>
      </c>
      <c r="J426" s="144">
        <v>44358.0</v>
      </c>
      <c r="K426" s="147" t="s">
        <v>493</v>
      </c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</row>
    <row r="427" ht="15.75" customHeight="1">
      <c r="A427" s="148">
        <v>44378.0</v>
      </c>
      <c r="B427" s="149" t="s">
        <v>814</v>
      </c>
      <c r="C427" s="150" t="s">
        <v>495</v>
      </c>
      <c r="D427" s="134" t="s">
        <v>489</v>
      </c>
      <c r="E427" s="146">
        <v>50000.0</v>
      </c>
      <c r="F427" s="134" t="s">
        <v>815</v>
      </c>
      <c r="G427" s="134" t="s">
        <v>41</v>
      </c>
      <c r="H427" s="134" t="s">
        <v>42</v>
      </c>
      <c r="I427" s="134" t="s">
        <v>346</v>
      </c>
      <c r="J427" s="144">
        <v>44183.0</v>
      </c>
      <c r="K427" s="151" t="s">
        <v>493</v>
      </c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</row>
    <row r="428" ht="15.75" customHeight="1">
      <c r="A428" s="148">
        <v>44378.0</v>
      </c>
      <c r="B428" s="149" t="s">
        <v>816</v>
      </c>
      <c r="C428" s="150" t="s">
        <v>479</v>
      </c>
      <c r="D428" s="134" t="s">
        <v>489</v>
      </c>
      <c r="E428" s="146">
        <v>13000.0</v>
      </c>
      <c r="F428" s="134" t="s">
        <v>817</v>
      </c>
      <c r="G428" s="144" t="s">
        <v>288</v>
      </c>
      <c r="H428" s="144" t="s">
        <v>629</v>
      </c>
      <c r="I428" s="144" t="s">
        <v>426</v>
      </c>
      <c r="J428" s="144">
        <v>44322.0</v>
      </c>
      <c r="K428" s="147" t="s">
        <v>493</v>
      </c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</row>
    <row r="429" ht="15.75" customHeight="1">
      <c r="A429" s="148">
        <v>44378.0</v>
      </c>
      <c r="B429" s="149" t="s">
        <v>627</v>
      </c>
      <c r="C429" s="150" t="s">
        <v>479</v>
      </c>
      <c r="D429" s="134" t="s">
        <v>489</v>
      </c>
      <c r="E429" s="146">
        <v>46000.0</v>
      </c>
      <c r="F429" s="134" t="s">
        <v>628</v>
      </c>
      <c r="G429" s="144" t="s">
        <v>288</v>
      </c>
      <c r="H429" s="144" t="s">
        <v>629</v>
      </c>
      <c r="I429" s="144" t="s">
        <v>426</v>
      </c>
      <c r="J429" s="144">
        <v>44321.0</v>
      </c>
      <c r="K429" s="147" t="s">
        <v>493</v>
      </c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</row>
    <row r="430" ht="15.75" customHeight="1">
      <c r="A430" s="148">
        <v>44379.0</v>
      </c>
      <c r="B430" s="149" t="s">
        <v>757</v>
      </c>
      <c r="C430" s="150" t="s">
        <v>479</v>
      </c>
      <c r="D430" s="134" t="s">
        <v>489</v>
      </c>
      <c r="E430" s="146">
        <v>60000.0</v>
      </c>
      <c r="F430" s="134" t="s">
        <v>758</v>
      </c>
      <c r="G430" s="144" t="s">
        <v>288</v>
      </c>
      <c r="H430" s="144" t="s">
        <v>629</v>
      </c>
      <c r="I430" s="144" t="s">
        <v>424</v>
      </c>
      <c r="J430" s="144">
        <v>44322.0</v>
      </c>
      <c r="K430" s="147" t="s">
        <v>493</v>
      </c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</row>
    <row r="431" ht="15.75" customHeight="1">
      <c r="A431" s="148">
        <v>44379.0</v>
      </c>
      <c r="B431" s="149" t="s">
        <v>697</v>
      </c>
      <c r="C431" s="150" t="s">
        <v>495</v>
      </c>
      <c r="D431" s="134" t="s">
        <v>489</v>
      </c>
      <c r="E431" s="146">
        <v>100000.0</v>
      </c>
      <c r="F431" s="134" t="s">
        <v>698</v>
      </c>
      <c r="G431" s="134" t="s">
        <v>41</v>
      </c>
      <c r="H431" s="134" t="s">
        <v>42</v>
      </c>
      <c r="I431" s="134" t="s">
        <v>344</v>
      </c>
      <c r="J431" s="144">
        <v>44203.0</v>
      </c>
      <c r="K431" s="151" t="s">
        <v>493</v>
      </c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</row>
    <row r="432" ht="15.75" customHeight="1">
      <c r="A432" s="148">
        <v>44383.0</v>
      </c>
      <c r="B432" s="149" t="s">
        <v>501</v>
      </c>
      <c r="C432" s="150" t="s">
        <v>479</v>
      </c>
      <c r="D432" s="134" t="s">
        <v>489</v>
      </c>
      <c r="E432" s="146">
        <v>50000.0</v>
      </c>
      <c r="F432" s="134" t="s">
        <v>502</v>
      </c>
      <c r="G432" s="144" t="s">
        <v>283</v>
      </c>
      <c r="H432" s="144" t="s">
        <v>42</v>
      </c>
      <c r="I432" s="144" t="s">
        <v>332</v>
      </c>
      <c r="J432" s="144">
        <v>43703.0</v>
      </c>
      <c r="K432" s="147" t="s">
        <v>485</v>
      </c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</row>
    <row r="433" ht="15.75" customHeight="1">
      <c r="A433" s="148">
        <v>44383.0</v>
      </c>
      <c r="B433" s="149" t="s">
        <v>757</v>
      </c>
      <c r="C433" s="150" t="s">
        <v>479</v>
      </c>
      <c r="D433" s="134" t="s">
        <v>489</v>
      </c>
      <c r="E433" s="146">
        <v>8000.0</v>
      </c>
      <c r="F433" s="134" t="s">
        <v>758</v>
      </c>
      <c r="G433" s="144" t="s">
        <v>288</v>
      </c>
      <c r="H433" s="144" t="s">
        <v>629</v>
      </c>
      <c r="I433" s="144" t="s">
        <v>424</v>
      </c>
      <c r="J433" s="144">
        <v>44322.0</v>
      </c>
      <c r="K433" s="147" t="s">
        <v>493</v>
      </c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</row>
    <row r="434" ht="15.75" customHeight="1">
      <c r="A434" s="144">
        <v>44384.0</v>
      </c>
      <c r="B434" s="145" t="s">
        <v>818</v>
      </c>
      <c r="C434" s="134" t="s">
        <v>495</v>
      </c>
      <c r="D434" s="134" t="s">
        <v>480</v>
      </c>
      <c r="E434" s="146">
        <v>0.0</v>
      </c>
      <c r="F434" s="134" t="s">
        <v>819</v>
      </c>
      <c r="G434" s="134" t="s">
        <v>288</v>
      </c>
      <c r="H434" s="134" t="s">
        <v>42</v>
      </c>
      <c r="I434" s="134" t="s">
        <v>820</v>
      </c>
      <c r="J434" s="144">
        <v>44384.0</v>
      </c>
      <c r="K434" s="151" t="s">
        <v>507</v>
      </c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</row>
    <row r="435" ht="15.75" customHeight="1">
      <c r="A435" s="148">
        <v>44385.0</v>
      </c>
      <c r="B435" s="149" t="s">
        <v>821</v>
      </c>
      <c r="C435" s="150" t="s">
        <v>479</v>
      </c>
      <c r="D435" s="134" t="s">
        <v>489</v>
      </c>
      <c r="E435" s="146">
        <v>10000.0</v>
      </c>
      <c r="F435" s="134" t="s">
        <v>822</v>
      </c>
      <c r="G435" s="144" t="s">
        <v>288</v>
      </c>
      <c r="H435" s="144" t="s">
        <v>629</v>
      </c>
      <c r="I435" s="144" t="s">
        <v>424</v>
      </c>
      <c r="J435" s="144">
        <v>44321.0</v>
      </c>
      <c r="K435" s="147" t="s">
        <v>507</v>
      </c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</row>
    <row r="436" ht="15.75" customHeight="1">
      <c r="A436" s="148">
        <v>44386.0</v>
      </c>
      <c r="B436" s="149" t="s">
        <v>617</v>
      </c>
      <c r="C436" s="150" t="s">
        <v>529</v>
      </c>
      <c r="D436" s="134" t="s">
        <v>489</v>
      </c>
      <c r="E436" s="146">
        <v>47000.0</v>
      </c>
      <c r="F436" s="134" t="s">
        <v>618</v>
      </c>
      <c r="G436" s="144" t="s">
        <v>288</v>
      </c>
      <c r="H436" s="144" t="s">
        <v>42</v>
      </c>
      <c r="I436" s="144" t="s">
        <v>288</v>
      </c>
      <c r="J436" s="144">
        <v>44062.0</v>
      </c>
      <c r="K436" s="147" t="s">
        <v>493</v>
      </c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</row>
    <row r="437" ht="15.75" customHeight="1">
      <c r="A437" s="148">
        <v>44386.0</v>
      </c>
      <c r="B437" s="149" t="s">
        <v>789</v>
      </c>
      <c r="C437" s="150" t="s">
        <v>495</v>
      </c>
      <c r="D437" s="134" t="s">
        <v>489</v>
      </c>
      <c r="E437" s="146">
        <v>156000.0</v>
      </c>
      <c r="F437" s="172" t="s">
        <v>790</v>
      </c>
      <c r="G437" s="134" t="s">
        <v>41</v>
      </c>
      <c r="H437" s="134" t="s">
        <v>42</v>
      </c>
      <c r="I437" s="134" t="s">
        <v>356</v>
      </c>
      <c r="J437" s="167">
        <v>44145.0</v>
      </c>
      <c r="K437" s="151" t="s">
        <v>575</v>
      </c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</row>
    <row r="438" ht="15.75" customHeight="1">
      <c r="A438" s="148">
        <v>44389.0</v>
      </c>
      <c r="B438" s="149" t="s">
        <v>823</v>
      </c>
      <c r="C438" s="150" t="s">
        <v>479</v>
      </c>
      <c r="D438" s="134" t="s">
        <v>489</v>
      </c>
      <c r="E438" s="146">
        <v>20000.0</v>
      </c>
      <c r="F438" s="134" t="s">
        <v>824</v>
      </c>
      <c r="G438" s="144" t="s">
        <v>288</v>
      </c>
      <c r="H438" s="144" t="s">
        <v>629</v>
      </c>
      <c r="I438" s="144" t="s">
        <v>426</v>
      </c>
      <c r="J438" s="144">
        <v>44319.0</v>
      </c>
      <c r="K438" s="147" t="s">
        <v>493</v>
      </c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</row>
    <row r="439" ht="15.75" customHeight="1">
      <c r="A439" s="148">
        <v>44389.0</v>
      </c>
      <c r="B439" s="149" t="s">
        <v>825</v>
      </c>
      <c r="C439" s="150" t="s">
        <v>479</v>
      </c>
      <c r="D439" s="134" t="s">
        <v>489</v>
      </c>
      <c r="E439" s="146">
        <v>5000.0</v>
      </c>
      <c r="F439" s="134" t="s">
        <v>826</v>
      </c>
      <c r="G439" s="144" t="s">
        <v>288</v>
      </c>
      <c r="H439" s="144" t="s">
        <v>629</v>
      </c>
      <c r="I439" s="144" t="s">
        <v>424</v>
      </c>
      <c r="J439" s="144">
        <v>44321.0</v>
      </c>
      <c r="K439" s="147" t="s">
        <v>632</v>
      </c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</row>
    <row r="440" ht="15.75" customHeight="1">
      <c r="A440" s="148">
        <v>44389.0</v>
      </c>
      <c r="B440" s="149" t="s">
        <v>763</v>
      </c>
      <c r="C440" s="150" t="s">
        <v>479</v>
      </c>
      <c r="D440" s="134" t="s">
        <v>489</v>
      </c>
      <c r="E440" s="146">
        <v>45000.0</v>
      </c>
      <c r="F440" s="134" t="s">
        <v>764</v>
      </c>
      <c r="G440" s="144" t="s">
        <v>288</v>
      </c>
      <c r="H440" s="144" t="s">
        <v>629</v>
      </c>
      <c r="I440" s="144" t="s">
        <v>426</v>
      </c>
      <c r="J440" s="144">
        <v>44280.0</v>
      </c>
      <c r="K440" s="147" t="s">
        <v>575</v>
      </c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</row>
    <row r="441" ht="15.75" customHeight="1">
      <c r="A441" s="144">
        <v>44390.0</v>
      </c>
      <c r="B441" s="145" t="s">
        <v>827</v>
      </c>
      <c r="C441" s="134" t="s">
        <v>495</v>
      </c>
      <c r="D441" s="134" t="s">
        <v>480</v>
      </c>
      <c r="E441" s="146">
        <v>0.0</v>
      </c>
      <c r="F441" s="134" t="s">
        <v>828</v>
      </c>
      <c r="G441" s="134" t="s">
        <v>288</v>
      </c>
      <c r="H441" s="134" t="s">
        <v>42</v>
      </c>
      <c r="I441" s="134" t="s">
        <v>293</v>
      </c>
      <c r="J441" s="144">
        <v>44166.0</v>
      </c>
      <c r="K441" s="151" t="s">
        <v>493</v>
      </c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</row>
    <row r="442" ht="15.75" customHeight="1">
      <c r="A442" s="148">
        <v>44390.0</v>
      </c>
      <c r="B442" s="149" t="s">
        <v>630</v>
      </c>
      <c r="C442" s="150" t="s">
        <v>479</v>
      </c>
      <c r="D442" s="134" t="s">
        <v>489</v>
      </c>
      <c r="E442" s="146">
        <v>6000.0</v>
      </c>
      <c r="F442" s="134" t="s">
        <v>631</v>
      </c>
      <c r="G442" s="144" t="s">
        <v>288</v>
      </c>
      <c r="H442" s="144" t="s">
        <v>629</v>
      </c>
      <c r="I442" s="144" t="s">
        <v>426</v>
      </c>
      <c r="J442" s="144">
        <v>44295.0</v>
      </c>
      <c r="K442" s="147" t="s">
        <v>632</v>
      </c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</row>
    <row r="443" ht="15.75" customHeight="1">
      <c r="A443" s="148">
        <v>44391.0</v>
      </c>
      <c r="B443" s="149" t="s">
        <v>771</v>
      </c>
      <c r="C443" s="150" t="s">
        <v>479</v>
      </c>
      <c r="D443" s="134" t="s">
        <v>489</v>
      </c>
      <c r="E443" s="146">
        <v>4000.0</v>
      </c>
      <c r="F443" s="134" t="s">
        <v>772</v>
      </c>
      <c r="G443" s="144" t="s">
        <v>288</v>
      </c>
      <c r="H443" s="144" t="s">
        <v>629</v>
      </c>
      <c r="I443" s="144" t="s">
        <v>428</v>
      </c>
      <c r="J443" s="144">
        <v>44260.0</v>
      </c>
      <c r="K443" s="147" t="s">
        <v>493</v>
      </c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</row>
    <row r="444" ht="15.75" customHeight="1">
      <c r="A444" s="144">
        <v>44393.0</v>
      </c>
      <c r="B444" s="168" t="s">
        <v>829</v>
      </c>
      <c r="C444" s="134" t="s">
        <v>479</v>
      </c>
      <c r="D444" s="134" t="s">
        <v>480</v>
      </c>
      <c r="E444" s="146">
        <v>156601.32</v>
      </c>
      <c r="F444" s="134" t="s">
        <v>830</v>
      </c>
      <c r="G444" s="144" t="s">
        <v>288</v>
      </c>
      <c r="H444" s="144" t="s">
        <v>629</v>
      </c>
      <c r="I444" s="144" t="s">
        <v>424</v>
      </c>
      <c r="J444" s="144">
        <v>44280.0</v>
      </c>
      <c r="K444" s="147" t="s">
        <v>493</v>
      </c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</row>
    <row r="445" ht="15.75" customHeight="1">
      <c r="A445" s="148">
        <v>44393.0</v>
      </c>
      <c r="B445" s="149" t="s">
        <v>771</v>
      </c>
      <c r="C445" s="150" t="s">
        <v>479</v>
      </c>
      <c r="D445" s="134" t="s">
        <v>489</v>
      </c>
      <c r="E445" s="146">
        <v>107481.43</v>
      </c>
      <c r="F445" s="134" t="s">
        <v>772</v>
      </c>
      <c r="G445" s="144" t="s">
        <v>288</v>
      </c>
      <c r="H445" s="144" t="s">
        <v>629</v>
      </c>
      <c r="I445" s="144" t="s">
        <v>428</v>
      </c>
      <c r="J445" s="144">
        <v>44260.0</v>
      </c>
      <c r="K445" s="147" t="s">
        <v>493</v>
      </c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</row>
    <row r="446" ht="15.75" customHeight="1">
      <c r="A446" s="148">
        <v>44393.0</v>
      </c>
      <c r="B446" s="149" t="s">
        <v>829</v>
      </c>
      <c r="C446" s="150" t="s">
        <v>479</v>
      </c>
      <c r="D446" s="134" t="s">
        <v>489</v>
      </c>
      <c r="E446" s="146">
        <v>10000.0</v>
      </c>
      <c r="F446" s="134" t="s">
        <v>830</v>
      </c>
      <c r="G446" s="144" t="s">
        <v>288</v>
      </c>
      <c r="H446" s="144" t="s">
        <v>629</v>
      </c>
      <c r="I446" s="144" t="s">
        <v>424</v>
      </c>
      <c r="J446" s="144">
        <v>44280.0</v>
      </c>
      <c r="K446" s="147" t="s">
        <v>493</v>
      </c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</row>
    <row r="447" ht="15.75" customHeight="1">
      <c r="A447" s="148">
        <v>44393.0</v>
      </c>
      <c r="B447" s="149" t="s">
        <v>831</v>
      </c>
      <c r="C447" s="150" t="s">
        <v>479</v>
      </c>
      <c r="D447" s="134" t="s">
        <v>489</v>
      </c>
      <c r="E447" s="146">
        <v>20000.0</v>
      </c>
      <c r="F447" s="134" t="s">
        <v>832</v>
      </c>
      <c r="G447" s="144" t="s">
        <v>288</v>
      </c>
      <c r="H447" s="144" t="s">
        <v>629</v>
      </c>
      <c r="I447" s="144" t="s">
        <v>426</v>
      </c>
      <c r="J447" s="144">
        <v>44263.0</v>
      </c>
      <c r="K447" s="147" t="s">
        <v>575</v>
      </c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</row>
    <row r="448" ht="15.75" customHeight="1">
      <c r="A448" s="148">
        <v>44393.0</v>
      </c>
      <c r="B448" s="149" t="s">
        <v>501</v>
      </c>
      <c r="C448" s="150" t="s">
        <v>479</v>
      </c>
      <c r="D448" s="134" t="s">
        <v>489</v>
      </c>
      <c r="E448" s="146">
        <v>50000.0</v>
      </c>
      <c r="F448" s="134" t="s">
        <v>502</v>
      </c>
      <c r="G448" s="144" t="s">
        <v>283</v>
      </c>
      <c r="H448" s="144" t="s">
        <v>42</v>
      </c>
      <c r="I448" s="144" t="s">
        <v>332</v>
      </c>
      <c r="J448" s="144">
        <v>43703.0</v>
      </c>
      <c r="K448" s="147" t="s">
        <v>485</v>
      </c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</row>
    <row r="449" ht="15.75" customHeight="1">
      <c r="A449" s="144">
        <v>44396.0</v>
      </c>
      <c r="B449" s="145" t="s">
        <v>833</v>
      </c>
      <c r="C449" s="134" t="s">
        <v>495</v>
      </c>
      <c r="D449" s="134" t="s">
        <v>480</v>
      </c>
      <c r="E449" s="146">
        <v>0.0</v>
      </c>
      <c r="F449" s="134" t="s">
        <v>834</v>
      </c>
      <c r="G449" s="134" t="s">
        <v>41</v>
      </c>
      <c r="H449" s="134" t="s">
        <v>42</v>
      </c>
      <c r="I449" s="134" t="s">
        <v>303</v>
      </c>
      <c r="J449" s="144">
        <v>44085.0</v>
      </c>
      <c r="K449" s="151" t="s">
        <v>507</v>
      </c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</row>
    <row r="450" ht="15.75" customHeight="1">
      <c r="A450" s="148">
        <v>44396.0</v>
      </c>
      <c r="B450" s="149" t="s">
        <v>546</v>
      </c>
      <c r="C450" s="150" t="s">
        <v>479</v>
      </c>
      <c r="D450" s="134" t="s">
        <v>489</v>
      </c>
      <c r="E450" s="146">
        <v>10000.0</v>
      </c>
      <c r="F450" s="134" t="s">
        <v>547</v>
      </c>
      <c r="G450" s="144" t="s">
        <v>283</v>
      </c>
      <c r="H450" s="144" t="s">
        <v>42</v>
      </c>
      <c r="I450" s="144" t="s">
        <v>332</v>
      </c>
      <c r="J450" s="144">
        <v>43564.0</v>
      </c>
      <c r="K450" s="147" t="s">
        <v>482</v>
      </c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</row>
    <row r="451" ht="15.75" customHeight="1">
      <c r="A451" s="148">
        <v>44396.0</v>
      </c>
      <c r="B451" s="149" t="s">
        <v>757</v>
      </c>
      <c r="C451" s="150" t="s">
        <v>479</v>
      </c>
      <c r="D451" s="134" t="s">
        <v>489</v>
      </c>
      <c r="E451" s="146">
        <v>30000.0</v>
      </c>
      <c r="F451" s="134" t="s">
        <v>758</v>
      </c>
      <c r="G451" s="144" t="s">
        <v>288</v>
      </c>
      <c r="H451" s="144" t="s">
        <v>629</v>
      </c>
      <c r="I451" s="144" t="s">
        <v>424</v>
      </c>
      <c r="J451" s="144">
        <v>44322.0</v>
      </c>
      <c r="K451" s="147" t="s">
        <v>493</v>
      </c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</row>
    <row r="452" ht="15.75" customHeight="1">
      <c r="A452" s="148">
        <v>44397.0</v>
      </c>
      <c r="B452" s="149" t="s">
        <v>537</v>
      </c>
      <c r="C452" s="150" t="s">
        <v>479</v>
      </c>
      <c r="D452" s="134" t="s">
        <v>489</v>
      </c>
      <c r="E452" s="146">
        <v>300000.0</v>
      </c>
      <c r="F452" s="134" t="s">
        <v>538</v>
      </c>
      <c r="G452" s="144" t="s">
        <v>283</v>
      </c>
      <c r="H452" s="144" t="s">
        <v>42</v>
      </c>
      <c r="I452" s="144" t="s">
        <v>332</v>
      </c>
      <c r="J452" s="144">
        <v>43894.0</v>
      </c>
      <c r="K452" s="147" t="s">
        <v>507</v>
      </c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</row>
    <row r="453" ht="15.75" customHeight="1">
      <c r="A453" s="148">
        <v>44397.0</v>
      </c>
      <c r="B453" s="149" t="s">
        <v>630</v>
      </c>
      <c r="C453" s="150" t="s">
        <v>479</v>
      </c>
      <c r="D453" s="134" t="s">
        <v>489</v>
      </c>
      <c r="E453" s="146">
        <v>10000.0</v>
      </c>
      <c r="F453" s="134" t="s">
        <v>631</v>
      </c>
      <c r="G453" s="144" t="s">
        <v>288</v>
      </c>
      <c r="H453" s="144" t="s">
        <v>629</v>
      </c>
      <c r="I453" s="144" t="s">
        <v>426</v>
      </c>
      <c r="J453" s="144">
        <v>44295.0</v>
      </c>
      <c r="K453" s="147" t="s">
        <v>632</v>
      </c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</row>
    <row r="454" ht="15.75" customHeight="1">
      <c r="A454" s="148">
        <v>44398.0</v>
      </c>
      <c r="B454" s="149" t="s">
        <v>757</v>
      </c>
      <c r="C454" s="150" t="s">
        <v>479</v>
      </c>
      <c r="D454" s="134" t="s">
        <v>489</v>
      </c>
      <c r="E454" s="146">
        <v>468601.48</v>
      </c>
      <c r="F454" s="134" t="s">
        <v>758</v>
      </c>
      <c r="G454" s="144" t="s">
        <v>288</v>
      </c>
      <c r="H454" s="144" t="s">
        <v>629</v>
      </c>
      <c r="I454" s="144" t="s">
        <v>424</v>
      </c>
      <c r="J454" s="144">
        <v>44322.0</v>
      </c>
      <c r="K454" s="147" t="s">
        <v>493</v>
      </c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</row>
    <row r="455" ht="15.75" customHeight="1">
      <c r="A455" s="148">
        <v>44398.0</v>
      </c>
      <c r="B455" s="149" t="s">
        <v>767</v>
      </c>
      <c r="C455" s="150" t="s">
        <v>479</v>
      </c>
      <c r="D455" s="134" t="s">
        <v>489</v>
      </c>
      <c r="E455" s="153">
        <v>2200.0</v>
      </c>
      <c r="F455" s="134" t="s">
        <v>768</v>
      </c>
      <c r="G455" s="144" t="s">
        <v>288</v>
      </c>
      <c r="H455" s="144" t="s">
        <v>629</v>
      </c>
      <c r="I455" s="144" t="s">
        <v>426</v>
      </c>
      <c r="J455" s="144">
        <v>44322.0</v>
      </c>
      <c r="K455" s="147" t="s">
        <v>493</v>
      </c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</row>
    <row r="456" ht="15.75" customHeight="1">
      <c r="A456" s="148">
        <v>44399.0</v>
      </c>
      <c r="B456" s="149" t="s">
        <v>757</v>
      </c>
      <c r="C456" s="150" t="s">
        <v>479</v>
      </c>
      <c r="D456" s="134" t="s">
        <v>489</v>
      </c>
      <c r="E456" s="146">
        <v>20000.0</v>
      </c>
      <c r="F456" s="134" t="s">
        <v>758</v>
      </c>
      <c r="G456" s="144" t="s">
        <v>288</v>
      </c>
      <c r="H456" s="144" t="s">
        <v>629</v>
      </c>
      <c r="I456" s="144" t="s">
        <v>424</v>
      </c>
      <c r="J456" s="144">
        <v>44322.0</v>
      </c>
      <c r="K456" s="147" t="s">
        <v>493</v>
      </c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</row>
    <row r="457" ht="15.75" customHeight="1">
      <c r="A457" s="148">
        <v>44400.0</v>
      </c>
      <c r="B457" s="149" t="s">
        <v>775</v>
      </c>
      <c r="C457" s="150" t="s">
        <v>479</v>
      </c>
      <c r="D457" s="134" t="s">
        <v>489</v>
      </c>
      <c r="E457" s="146">
        <v>15000.0</v>
      </c>
      <c r="F457" s="134" t="s">
        <v>776</v>
      </c>
      <c r="G457" s="144" t="s">
        <v>283</v>
      </c>
      <c r="H457" s="144" t="s">
        <v>42</v>
      </c>
      <c r="I457" s="144" t="s">
        <v>422</v>
      </c>
      <c r="J457" s="144">
        <v>43752.0</v>
      </c>
      <c r="K457" s="147" t="s">
        <v>493</v>
      </c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</row>
    <row r="458" ht="15.75" customHeight="1">
      <c r="A458" s="148">
        <v>44403.0</v>
      </c>
      <c r="B458" s="149" t="s">
        <v>821</v>
      </c>
      <c r="C458" s="150" t="s">
        <v>479</v>
      </c>
      <c r="D458" s="134" t="s">
        <v>489</v>
      </c>
      <c r="E458" s="146">
        <v>30000.0</v>
      </c>
      <c r="F458" s="134" t="s">
        <v>822</v>
      </c>
      <c r="G458" s="144" t="s">
        <v>288</v>
      </c>
      <c r="H458" s="144" t="s">
        <v>629</v>
      </c>
      <c r="I458" s="144" t="s">
        <v>424</v>
      </c>
      <c r="J458" s="144">
        <v>44321.0</v>
      </c>
      <c r="K458" s="147" t="s">
        <v>507</v>
      </c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</row>
    <row r="459" ht="15.75" customHeight="1">
      <c r="A459" s="148">
        <v>44403.0</v>
      </c>
      <c r="B459" s="149" t="s">
        <v>633</v>
      </c>
      <c r="C459" s="150" t="s">
        <v>479</v>
      </c>
      <c r="D459" s="134" t="s">
        <v>489</v>
      </c>
      <c r="E459" s="146">
        <v>40000.0</v>
      </c>
      <c r="F459" s="134" t="s">
        <v>634</v>
      </c>
      <c r="G459" s="144" t="s">
        <v>288</v>
      </c>
      <c r="H459" s="144" t="s">
        <v>629</v>
      </c>
      <c r="I459" s="144" t="s">
        <v>426</v>
      </c>
      <c r="J459" s="144">
        <v>44272.0</v>
      </c>
      <c r="K459" s="147" t="s">
        <v>635</v>
      </c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</row>
    <row r="460" ht="15.75" customHeight="1">
      <c r="A460" s="148">
        <v>44404.0</v>
      </c>
      <c r="B460" s="149" t="s">
        <v>835</v>
      </c>
      <c r="C460" s="134" t="s">
        <v>495</v>
      </c>
      <c r="D460" s="134" t="s">
        <v>480</v>
      </c>
      <c r="E460" s="146">
        <v>0.0</v>
      </c>
      <c r="F460" s="134" t="s">
        <v>836</v>
      </c>
      <c r="G460" s="134" t="s">
        <v>288</v>
      </c>
      <c r="H460" s="134" t="s">
        <v>752</v>
      </c>
      <c r="I460" s="134" t="s">
        <v>340</v>
      </c>
      <c r="J460" s="144"/>
      <c r="K460" s="151" t="s">
        <v>493</v>
      </c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</row>
    <row r="461" ht="15.75" customHeight="1">
      <c r="A461" s="148">
        <v>44405.0</v>
      </c>
      <c r="B461" s="149" t="s">
        <v>761</v>
      </c>
      <c r="C461" s="150" t="s">
        <v>479</v>
      </c>
      <c r="D461" s="134" t="s">
        <v>489</v>
      </c>
      <c r="E461" s="146">
        <v>100000.0</v>
      </c>
      <c r="F461" s="134" t="s">
        <v>762</v>
      </c>
      <c r="G461" s="144" t="s">
        <v>288</v>
      </c>
      <c r="H461" s="144" t="s">
        <v>629</v>
      </c>
      <c r="I461" s="144" t="s">
        <v>424</v>
      </c>
      <c r="J461" s="144">
        <v>44319.0</v>
      </c>
      <c r="K461" s="147" t="s">
        <v>493</v>
      </c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</row>
    <row r="462" ht="15.75" customHeight="1">
      <c r="A462" s="148">
        <v>44406.0</v>
      </c>
      <c r="B462" s="149" t="s">
        <v>837</v>
      </c>
      <c r="C462" s="150" t="s">
        <v>479</v>
      </c>
      <c r="D462" s="134" t="s">
        <v>515</v>
      </c>
      <c r="E462" s="146">
        <v>15000.0</v>
      </c>
      <c r="F462" s="134" t="s">
        <v>838</v>
      </c>
      <c r="G462" s="144" t="s">
        <v>283</v>
      </c>
      <c r="H462" s="144" t="s">
        <v>42</v>
      </c>
      <c r="I462" s="144" t="s">
        <v>332</v>
      </c>
      <c r="J462" s="144">
        <v>43859.0</v>
      </c>
      <c r="K462" s="147" t="s">
        <v>507</v>
      </c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</row>
    <row r="463" ht="15.75" customHeight="1">
      <c r="A463" s="148">
        <v>44407.0</v>
      </c>
      <c r="B463" s="149" t="s">
        <v>839</v>
      </c>
      <c r="C463" s="150" t="s">
        <v>495</v>
      </c>
      <c r="D463" s="134" t="s">
        <v>489</v>
      </c>
      <c r="E463" s="146">
        <v>3440319.83</v>
      </c>
      <c r="F463" s="134" t="s">
        <v>840</v>
      </c>
      <c r="G463" s="134" t="s">
        <v>288</v>
      </c>
      <c r="H463" s="134" t="s">
        <v>42</v>
      </c>
      <c r="I463" s="134" t="s">
        <v>301</v>
      </c>
      <c r="J463" s="144"/>
      <c r="K463" s="151" t="s">
        <v>482</v>
      </c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</row>
    <row r="464" ht="15.75" customHeight="1">
      <c r="A464" s="148">
        <v>44407.0</v>
      </c>
      <c r="B464" s="149" t="s">
        <v>757</v>
      </c>
      <c r="C464" s="150" t="s">
        <v>479</v>
      </c>
      <c r="D464" s="134" t="s">
        <v>489</v>
      </c>
      <c r="E464" s="146">
        <v>10000.0</v>
      </c>
      <c r="F464" s="134" t="s">
        <v>758</v>
      </c>
      <c r="G464" s="144" t="s">
        <v>288</v>
      </c>
      <c r="H464" s="144" t="s">
        <v>629</v>
      </c>
      <c r="I464" s="144" t="s">
        <v>424</v>
      </c>
      <c r="J464" s="144">
        <v>44322.0</v>
      </c>
      <c r="K464" s="147" t="s">
        <v>493</v>
      </c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</row>
    <row r="465" ht="15.75" customHeight="1">
      <c r="A465" s="148">
        <v>44407.0</v>
      </c>
      <c r="B465" s="149" t="s">
        <v>693</v>
      </c>
      <c r="C465" s="150" t="s">
        <v>495</v>
      </c>
      <c r="D465" s="134" t="s">
        <v>489</v>
      </c>
      <c r="E465" s="146">
        <v>155000.0</v>
      </c>
      <c r="F465" s="134" t="s">
        <v>694</v>
      </c>
      <c r="G465" s="123" t="s">
        <v>41</v>
      </c>
      <c r="H465" s="134" t="s">
        <v>42</v>
      </c>
      <c r="I465" s="123" t="s">
        <v>388</v>
      </c>
      <c r="J465" s="167">
        <v>44180.0</v>
      </c>
      <c r="K465" s="151" t="s">
        <v>493</v>
      </c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</row>
    <row r="466" ht="15.75" customHeight="1">
      <c r="A466" s="173">
        <v>44407.0</v>
      </c>
      <c r="B466" s="174" t="s">
        <v>841</v>
      </c>
      <c r="C466" s="175" t="s">
        <v>495</v>
      </c>
      <c r="D466" s="176" t="s">
        <v>489</v>
      </c>
      <c r="E466" s="177">
        <v>5000.0</v>
      </c>
      <c r="F466" s="176" t="s">
        <v>842</v>
      </c>
      <c r="G466" s="176" t="s">
        <v>288</v>
      </c>
      <c r="H466" s="176" t="s">
        <v>752</v>
      </c>
      <c r="I466" s="176" t="s">
        <v>340</v>
      </c>
      <c r="J466" s="178">
        <v>44407.0</v>
      </c>
      <c r="K466" s="179" t="s">
        <v>575</v>
      </c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</row>
    <row r="467" ht="15.75" customHeight="1">
      <c r="A467" s="144">
        <v>44408.0</v>
      </c>
      <c r="B467" s="145" t="s">
        <v>785</v>
      </c>
      <c r="C467" s="134" t="s">
        <v>495</v>
      </c>
      <c r="D467" s="134" t="s">
        <v>480</v>
      </c>
      <c r="E467" s="146">
        <v>0.0</v>
      </c>
      <c r="F467" s="134" t="s">
        <v>786</v>
      </c>
      <c r="G467" s="134" t="s">
        <v>41</v>
      </c>
      <c r="H467" s="134" t="s">
        <v>42</v>
      </c>
      <c r="I467" s="134" t="s">
        <v>303</v>
      </c>
      <c r="J467" s="144">
        <v>44090.0</v>
      </c>
      <c r="K467" s="151" t="s">
        <v>507</v>
      </c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</row>
    <row r="468" ht="15.75" customHeight="1">
      <c r="A468" s="148">
        <v>44410.0</v>
      </c>
      <c r="B468" s="149" t="s">
        <v>755</v>
      </c>
      <c r="C468" s="150" t="s">
        <v>479</v>
      </c>
      <c r="D468" s="134" t="s">
        <v>489</v>
      </c>
      <c r="E468" s="146">
        <v>150000.0</v>
      </c>
      <c r="F468" s="134" t="s">
        <v>756</v>
      </c>
      <c r="G468" s="144" t="s">
        <v>288</v>
      </c>
      <c r="H468" s="144" t="s">
        <v>629</v>
      </c>
      <c r="I468" s="144" t="s">
        <v>424</v>
      </c>
      <c r="J468" s="144">
        <v>44295.0</v>
      </c>
      <c r="K468" s="147" t="s">
        <v>575</v>
      </c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</row>
    <row r="469" ht="15.75" customHeight="1">
      <c r="A469" s="148">
        <v>44410.0</v>
      </c>
      <c r="B469" s="149" t="s">
        <v>627</v>
      </c>
      <c r="C469" s="150" t="s">
        <v>479</v>
      </c>
      <c r="D469" s="134" t="s">
        <v>489</v>
      </c>
      <c r="E469" s="146">
        <v>13000.0</v>
      </c>
      <c r="F469" s="134" t="s">
        <v>628</v>
      </c>
      <c r="G469" s="144" t="s">
        <v>288</v>
      </c>
      <c r="H469" s="144" t="s">
        <v>629</v>
      </c>
      <c r="I469" s="144" t="s">
        <v>426</v>
      </c>
      <c r="J469" s="144">
        <v>44321.0</v>
      </c>
      <c r="K469" s="147" t="s">
        <v>493</v>
      </c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</row>
    <row r="470" ht="15.75" customHeight="1">
      <c r="A470" s="148">
        <v>44410.0</v>
      </c>
      <c r="B470" s="149" t="s">
        <v>843</v>
      </c>
      <c r="C470" s="150" t="s">
        <v>495</v>
      </c>
      <c r="D470" s="134" t="s">
        <v>489</v>
      </c>
      <c r="E470" s="146">
        <v>199844.32</v>
      </c>
      <c r="F470" s="134" t="s">
        <v>844</v>
      </c>
      <c r="G470" s="134" t="s">
        <v>41</v>
      </c>
      <c r="H470" s="134" t="s">
        <v>42</v>
      </c>
      <c r="I470" s="134" t="s">
        <v>303</v>
      </c>
      <c r="J470" s="144">
        <v>44228.0</v>
      </c>
      <c r="K470" s="151" t="s">
        <v>575</v>
      </c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</row>
    <row r="471" ht="15.75" customHeight="1">
      <c r="A471" s="148">
        <v>44410.0</v>
      </c>
      <c r="B471" s="149" t="s">
        <v>757</v>
      </c>
      <c r="C471" s="150" t="s">
        <v>479</v>
      </c>
      <c r="D471" s="134" t="s">
        <v>489</v>
      </c>
      <c r="E471" s="146">
        <v>10000.0</v>
      </c>
      <c r="F471" s="134" t="s">
        <v>758</v>
      </c>
      <c r="G471" s="144" t="s">
        <v>288</v>
      </c>
      <c r="H471" s="144" t="s">
        <v>629</v>
      </c>
      <c r="I471" s="144" t="s">
        <v>424</v>
      </c>
      <c r="J471" s="144">
        <v>44322.0</v>
      </c>
      <c r="K471" s="147" t="s">
        <v>493</v>
      </c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</row>
    <row r="472" ht="15.75" customHeight="1">
      <c r="A472" s="148">
        <v>44411.0</v>
      </c>
      <c r="B472" s="149" t="s">
        <v>633</v>
      </c>
      <c r="C472" s="150" t="s">
        <v>479</v>
      </c>
      <c r="D472" s="134" t="s">
        <v>515</v>
      </c>
      <c r="E472" s="146">
        <v>30000.0</v>
      </c>
      <c r="F472" s="134" t="s">
        <v>634</v>
      </c>
      <c r="G472" s="144" t="s">
        <v>288</v>
      </c>
      <c r="H472" s="144" t="s">
        <v>629</v>
      </c>
      <c r="I472" s="144" t="s">
        <v>426</v>
      </c>
      <c r="J472" s="144">
        <v>44272.0</v>
      </c>
      <c r="K472" s="147" t="s">
        <v>635</v>
      </c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</row>
    <row r="473" ht="15.75" customHeight="1">
      <c r="A473" s="144">
        <v>44412.0</v>
      </c>
      <c r="B473" s="145" t="s">
        <v>845</v>
      </c>
      <c r="C473" s="134" t="s">
        <v>495</v>
      </c>
      <c r="D473" s="134" t="s">
        <v>480</v>
      </c>
      <c r="E473" s="146">
        <v>0.0</v>
      </c>
      <c r="F473" s="134" t="s">
        <v>846</v>
      </c>
      <c r="G473" s="134" t="s">
        <v>288</v>
      </c>
      <c r="H473" s="134" t="s">
        <v>42</v>
      </c>
      <c r="I473" s="134" t="s">
        <v>293</v>
      </c>
      <c r="J473" s="144">
        <v>44141.0</v>
      </c>
      <c r="K473" s="151" t="s">
        <v>493</v>
      </c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</row>
    <row r="474" ht="15.75" customHeight="1">
      <c r="A474" s="148">
        <v>44412.0</v>
      </c>
      <c r="B474" s="149" t="s">
        <v>501</v>
      </c>
      <c r="C474" s="150" t="s">
        <v>479</v>
      </c>
      <c r="D474" s="134" t="s">
        <v>489</v>
      </c>
      <c r="E474" s="146">
        <v>6000.0</v>
      </c>
      <c r="F474" s="134" t="s">
        <v>502</v>
      </c>
      <c r="G474" s="144" t="s">
        <v>283</v>
      </c>
      <c r="H474" s="144" t="s">
        <v>42</v>
      </c>
      <c r="I474" s="144" t="s">
        <v>332</v>
      </c>
      <c r="J474" s="144">
        <v>43703.0</v>
      </c>
      <c r="K474" s="147" t="s">
        <v>485</v>
      </c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</row>
    <row r="475" ht="15.75" customHeight="1">
      <c r="A475" s="148">
        <v>44412.0</v>
      </c>
      <c r="B475" s="149" t="s">
        <v>847</v>
      </c>
      <c r="C475" s="150" t="s">
        <v>495</v>
      </c>
      <c r="D475" s="134" t="s">
        <v>489</v>
      </c>
      <c r="E475" s="146">
        <v>20000.0</v>
      </c>
      <c r="F475" s="134" t="s">
        <v>848</v>
      </c>
      <c r="G475" s="134" t="s">
        <v>283</v>
      </c>
      <c r="H475" s="134" t="s">
        <v>42</v>
      </c>
      <c r="I475" s="134" t="s">
        <v>283</v>
      </c>
      <c r="J475" s="144">
        <v>44235.0</v>
      </c>
      <c r="K475" s="151" t="s">
        <v>493</v>
      </c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</row>
    <row r="476" ht="15.75" customHeight="1">
      <c r="A476" s="148">
        <v>44412.0</v>
      </c>
      <c r="B476" s="149" t="s">
        <v>503</v>
      </c>
      <c r="C476" s="150" t="s">
        <v>479</v>
      </c>
      <c r="D476" s="134" t="s">
        <v>489</v>
      </c>
      <c r="E476" s="146">
        <v>16000.0</v>
      </c>
      <c r="F476" s="134" t="s">
        <v>504</v>
      </c>
      <c r="G476" s="144" t="s">
        <v>283</v>
      </c>
      <c r="H476" s="144" t="s">
        <v>42</v>
      </c>
      <c r="I476" s="144" t="s">
        <v>332</v>
      </c>
      <c r="J476" s="144">
        <v>43567.0</v>
      </c>
      <c r="K476" s="147" t="s">
        <v>493</v>
      </c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</row>
    <row r="477" ht="15.75" customHeight="1">
      <c r="A477" s="144">
        <v>44413.0</v>
      </c>
      <c r="B477" s="145" t="s">
        <v>849</v>
      </c>
      <c r="C477" s="134" t="s">
        <v>495</v>
      </c>
      <c r="D477" s="134" t="s">
        <v>480</v>
      </c>
      <c r="E477" s="146">
        <v>0.0</v>
      </c>
      <c r="F477" s="134" t="s">
        <v>850</v>
      </c>
      <c r="G477" s="134" t="s">
        <v>41</v>
      </c>
      <c r="H477" s="134" t="s">
        <v>42</v>
      </c>
      <c r="I477" s="134" t="s">
        <v>334</v>
      </c>
      <c r="J477" s="144">
        <v>44120.0</v>
      </c>
      <c r="K477" s="151" t="s">
        <v>493</v>
      </c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</row>
    <row r="478" ht="15.75" customHeight="1">
      <c r="A478" s="148">
        <v>44413.0</v>
      </c>
      <c r="B478" s="149" t="s">
        <v>851</v>
      </c>
      <c r="C478" s="150" t="s">
        <v>479</v>
      </c>
      <c r="D478" s="134" t="s">
        <v>489</v>
      </c>
      <c r="E478" s="146">
        <v>500.0</v>
      </c>
      <c r="F478" s="134" t="s">
        <v>852</v>
      </c>
      <c r="G478" s="144" t="s">
        <v>288</v>
      </c>
      <c r="H478" s="144" t="s">
        <v>629</v>
      </c>
      <c r="I478" s="144" t="s">
        <v>426</v>
      </c>
      <c r="J478" s="144">
        <v>44280.0</v>
      </c>
      <c r="K478" s="147" t="s">
        <v>493</v>
      </c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</row>
    <row r="479" ht="15.75" customHeight="1">
      <c r="A479" s="148">
        <v>44413.0</v>
      </c>
      <c r="B479" s="149" t="s">
        <v>849</v>
      </c>
      <c r="C479" s="150" t="s">
        <v>495</v>
      </c>
      <c r="D479" s="134" t="s">
        <v>515</v>
      </c>
      <c r="E479" s="146">
        <v>200000.0</v>
      </c>
      <c r="F479" s="134" t="s">
        <v>850</v>
      </c>
      <c r="G479" s="134" t="s">
        <v>41</v>
      </c>
      <c r="H479" s="134" t="s">
        <v>42</v>
      </c>
      <c r="I479" s="134" t="s">
        <v>334</v>
      </c>
      <c r="J479" s="144">
        <v>44120.0</v>
      </c>
      <c r="K479" s="151" t="s">
        <v>493</v>
      </c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</row>
    <row r="480" ht="15.75" customHeight="1">
      <c r="A480" s="148">
        <v>44413.0</v>
      </c>
      <c r="B480" s="149" t="s">
        <v>853</v>
      </c>
      <c r="C480" s="150" t="s">
        <v>479</v>
      </c>
      <c r="D480" s="134" t="s">
        <v>489</v>
      </c>
      <c r="E480" s="146">
        <v>12000.0</v>
      </c>
      <c r="F480" s="134" t="s">
        <v>854</v>
      </c>
      <c r="G480" s="144" t="s">
        <v>288</v>
      </c>
      <c r="H480" s="144" t="s">
        <v>629</v>
      </c>
      <c r="I480" s="144" t="s">
        <v>424</v>
      </c>
      <c r="J480" s="144">
        <v>44328.0</v>
      </c>
      <c r="K480" s="147" t="s">
        <v>575</v>
      </c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</row>
    <row r="481" ht="15.75" customHeight="1">
      <c r="A481" s="148">
        <v>44414.0</v>
      </c>
      <c r="B481" s="149" t="s">
        <v>855</v>
      </c>
      <c r="C481" s="150" t="s">
        <v>495</v>
      </c>
      <c r="D481" s="134" t="s">
        <v>489</v>
      </c>
      <c r="E481" s="146">
        <v>30000.0</v>
      </c>
      <c r="F481" s="134" t="s">
        <v>856</v>
      </c>
      <c r="G481" s="134" t="s">
        <v>41</v>
      </c>
      <c r="H481" s="134" t="s">
        <v>42</v>
      </c>
      <c r="I481" s="180" t="s">
        <v>396</v>
      </c>
      <c r="J481" s="144">
        <v>44130.0</v>
      </c>
      <c r="K481" s="151" t="s">
        <v>493</v>
      </c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</row>
    <row r="482" ht="15.75" customHeight="1">
      <c r="A482" s="148">
        <v>44417.0</v>
      </c>
      <c r="B482" s="149" t="s">
        <v>501</v>
      </c>
      <c r="C482" s="150" t="s">
        <v>479</v>
      </c>
      <c r="D482" s="134" t="s">
        <v>489</v>
      </c>
      <c r="E482" s="146">
        <v>2000.0</v>
      </c>
      <c r="F482" s="134" t="s">
        <v>502</v>
      </c>
      <c r="G482" s="144" t="s">
        <v>283</v>
      </c>
      <c r="H482" s="144" t="s">
        <v>42</v>
      </c>
      <c r="I482" s="144" t="s">
        <v>332</v>
      </c>
      <c r="J482" s="144">
        <v>43703.0</v>
      </c>
      <c r="K482" s="147" t="s">
        <v>485</v>
      </c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</row>
    <row r="483" ht="15.75" customHeight="1">
      <c r="A483" s="148">
        <v>44417.0</v>
      </c>
      <c r="B483" s="149" t="s">
        <v>630</v>
      </c>
      <c r="C483" s="150" t="s">
        <v>479</v>
      </c>
      <c r="D483" s="134" t="s">
        <v>489</v>
      </c>
      <c r="E483" s="146">
        <v>15000.0</v>
      </c>
      <c r="F483" s="134" t="s">
        <v>631</v>
      </c>
      <c r="G483" s="144" t="s">
        <v>288</v>
      </c>
      <c r="H483" s="144" t="s">
        <v>629</v>
      </c>
      <c r="I483" s="144" t="s">
        <v>426</v>
      </c>
      <c r="J483" s="144">
        <v>44295.0</v>
      </c>
      <c r="K483" s="147" t="s">
        <v>632</v>
      </c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</row>
    <row r="484" ht="15.75" customHeight="1">
      <c r="A484" s="148">
        <v>44417.0</v>
      </c>
      <c r="B484" s="149" t="s">
        <v>759</v>
      </c>
      <c r="C484" s="150" t="s">
        <v>479</v>
      </c>
      <c r="D484" s="134" t="s">
        <v>489</v>
      </c>
      <c r="E484" s="146">
        <v>2000.0</v>
      </c>
      <c r="F484" s="134" t="s">
        <v>760</v>
      </c>
      <c r="G484" s="144" t="s">
        <v>288</v>
      </c>
      <c r="H484" s="144" t="s">
        <v>629</v>
      </c>
      <c r="I484" s="144" t="s">
        <v>428</v>
      </c>
      <c r="J484" s="144">
        <v>44266.0</v>
      </c>
      <c r="K484" s="147" t="s">
        <v>507</v>
      </c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</row>
    <row r="485" ht="15.75" customHeight="1">
      <c r="A485" s="148">
        <v>44417.0</v>
      </c>
      <c r="B485" s="149" t="s">
        <v>857</v>
      </c>
      <c r="C485" s="150" t="s">
        <v>479</v>
      </c>
      <c r="D485" s="134" t="s">
        <v>489</v>
      </c>
      <c r="E485" s="146">
        <v>1000000.0</v>
      </c>
      <c r="F485" s="134" t="s">
        <v>858</v>
      </c>
      <c r="G485" s="144" t="s">
        <v>288</v>
      </c>
      <c r="H485" s="144" t="s">
        <v>629</v>
      </c>
      <c r="I485" s="144" t="s">
        <v>426</v>
      </c>
      <c r="J485" s="144">
        <v>44263.0</v>
      </c>
      <c r="K485" s="147" t="s">
        <v>493</v>
      </c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</row>
    <row r="486" ht="15.75" customHeight="1">
      <c r="A486" s="144">
        <v>44418.0</v>
      </c>
      <c r="B486" s="149" t="s">
        <v>859</v>
      </c>
      <c r="C486" s="134" t="s">
        <v>495</v>
      </c>
      <c r="D486" s="134" t="s">
        <v>480</v>
      </c>
      <c r="E486" s="146">
        <v>0.0</v>
      </c>
      <c r="F486" s="134" t="s">
        <v>860</v>
      </c>
      <c r="G486" s="134" t="s">
        <v>41</v>
      </c>
      <c r="H486" s="134" t="s">
        <v>42</v>
      </c>
      <c r="I486" s="134" t="s">
        <v>346</v>
      </c>
      <c r="J486" s="144">
        <v>44775.0</v>
      </c>
      <c r="K486" s="151" t="s">
        <v>482</v>
      </c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</row>
    <row r="487" ht="15.75" customHeight="1">
      <c r="A487" s="144">
        <v>44418.0</v>
      </c>
      <c r="B487" s="145" t="s">
        <v>837</v>
      </c>
      <c r="C487" s="134" t="s">
        <v>479</v>
      </c>
      <c r="D487" s="134" t="s">
        <v>480</v>
      </c>
      <c r="E487" s="146">
        <v>467689.84</v>
      </c>
      <c r="F487" s="134" t="s">
        <v>838</v>
      </c>
      <c r="G487" s="144" t="s">
        <v>283</v>
      </c>
      <c r="H487" s="144" t="s">
        <v>42</v>
      </c>
      <c r="I487" s="144" t="s">
        <v>332</v>
      </c>
      <c r="J487" s="144">
        <v>43859.0</v>
      </c>
      <c r="K487" s="147" t="s">
        <v>507</v>
      </c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</row>
    <row r="488" ht="15.75" customHeight="1">
      <c r="A488" s="144">
        <v>44418.0</v>
      </c>
      <c r="B488" s="145" t="s">
        <v>727</v>
      </c>
      <c r="C488" s="134" t="s">
        <v>495</v>
      </c>
      <c r="D488" s="134" t="s">
        <v>480</v>
      </c>
      <c r="E488" s="146">
        <v>0.0</v>
      </c>
      <c r="F488" s="134" t="s">
        <v>728</v>
      </c>
      <c r="G488" s="134" t="s">
        <v>41</v>
      </c>
      <c r="H488" s="134" t="s">
        <v>42</v>
      </c>
      <c r="I488" s="134" t="s">
        <v>303</v>
      </c>
      <c r="J488" s="144">
        <v>44228.0</v>
      </c>
      <c r="K488" s="151" t="s">
        <v>575</v>
      </c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</row>
    <row r="489" ht="15.75" customHeight="1">
      <c r="A489" s="148">
        <v>44418.0</v>
      </c>
      <c r="B489" s="149" t="s">
        <v>861</v>
      </c>
      <c r="C489" s="150" t="s">
        <v>495</v>
      </c>
      <c r="D489" s="134" t="s">
        <v>489</v>
      </c>
      <c r="E489" s="146">
        <v>387869.72</v>
      </c>
      <c r="F489" s="134" t="s">
        <v>862</v>
      </c>
      <c r="G489" s="134" t="s">
        <v>283</v>
      </c>
      <c r="H489" s="134" t="s">
        <v>42</v>
      </c>
      <c r="I489" s="134" t="s">
        <v>283</v>
      </c>
      <c r="J489" s="144">
        <v>44195.0</v>
      </c>
      <c r="K489" s="151" t="s">
        <v>507</v>
      </c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</row>
    <row r="490" ht="15.75" customHeight="1">
      <c r="A490" s="148">
        <v>44420.0</v>
      </c>
      <c r="B490" s="149" t="s">
        <v>693</v>
      </c>
      <c r="C490" s="150" t="s">
        <v>495</v>
      </c>
      <c r="D490" s="134" t="s">
        <v>489</v>
      </c>
      <c r="E490" s="146">
        <v>169129.47</v>
      </c>
      <c r="F490" s="134" t="s">
        <v>694</v>
      </c>
      <c r="G490" s="134" t="s">
        <v>41</v>
      </c>
      <c r="H490" s="134" t="s">
        <v>42</v>
      </c>
      <c r="I490" s="134" t="s">
        <v>388</v>
      </c>
      <c r="J490" s="144">
        <v>44180.0</v>
      </c>
      <c r="K490" s="151" t="s">
        <v>493</v>
      </c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</row>
    <row r="491" ht="15.75" customHeight="1">
      <c r="A491" s="148">
        <v>44421.0</v>
      </c>
      <c r="B491" s="149" t="s">
        <v>863</v>
      </c>
      <c r="C491" s="150" t="s">
        <v>495</v>
      </c>
      <c r="D491" s="134" t="s">
        <v>489</v>
      </c>
      <c r="E491" s="146">
        <v>300000.0</v>
      </c>
      <c r="F491" s="134" t="s">
        <v>864</v>
      </c>
      <c r="G491" s="134" t="s">
        <v>41</v>
      </c>
      <c r="H491" s="134" t="s">
        <v>42</v>
      </c>
      <c r="I491" s="134" t="s">
        <v>418</v>
      </c>
      <c r="J491" s="144">
        <v>44397.0</v>
      </c>
      <c r="K491" s="151" t="s">
        <v>507</v>
      </c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</row>
    <row r="492" ht="15.75" customHeight="1">
      <c r="A492" s="148">
        <v>44421.0</v>
      </c>
      <c r="B492" s="149" t="s">
        <v>505</v>
      </c>
      <c r="C492" s="150" t="s">
        <v>479</v>
      </c>
      <c r="D492" s="134" t="s">
        <v>489</v>
      </c>
      <c r="E492" s="146">
        <v>15000.0</v>
      </c>
      <c r="F492" s="134" t="s">
        <v>506</v>
      </c>
      <c r="G492" s="144" t="s">
        <v>283</v>
      </c>
      <c r="H492" s="144" t="s">
        <v>42</v>
      </c>
      <c r="I492" s="144" t="s">
        <v>332</v>
      </c>
      <c r="J492" s="144">
        <v>43605.0</v>
      </c>
      <c r="K492" s="147" t="s">
        <v>507</v>
      </c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</row>
    <row r="493" ht="15.75" customHeight="1">
      <c r="A493" s="148">
        <v>44421.0</v>
      </c>
      <c r="B493" s="149" t="s">
        <v>757</v>
      </c>
      <c r="C493" s="150" t="s">
        <v>479</v>
      </c>
      <c r="D493" s="134" t="s">
        <v>489</v>
      </c>
      <c r="E493" s="146">
        <v>36000.0</v>
      </c>
      <c r="F493" s="134" t="s">
        <v>758</v>
      </c>
      <c r="G493" s="144" t="s">
        <v>288</v>
      </c>
      <c r="H493" s="144" t="s">
        <v>629</v>
      </c>
      <c r="I493" s="144" t="s">
        <v>424</v>
      </c>
      <c r="J493" s="144">
        <v>44322.0</v>
      </c>
      <c r="K493" s="147" t="s">
        <v>493</v>
      </c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</row>
    <row r="494" ht="15.75" customHeight="1">
      <c r="A494" s="144">
        <v>44424.0</v>
      </c>
      <c r="B494" s="145" t="s">
        <v>865</v>
      </c>
      <c r="C494" s="134" t="s">
        <v>495</v>
      </c>
      <c r="D494" s="134" t="s">
        <v>480</v>
      </c>
      <c r="E494" s="146">
        <v>0.0</v>
      </c>
      <c r="F494" s="134" t="s">
        <v>866</v>
      </c>
      <c r="G494" s="134" t="s">
        <v>41</v>
      </c>
      <c r="H494" s="134" t="s">
        <v>42</v>
      </c>
      <c r="I494" s="134" t="s">
        <v>334</v>
      </c>
      <c r="J494" s="144">
        <v>44078.0</v>
      </c>
      <c r="K494" s="151" t="s">
        <v>575</v>
      </c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</row>
    <row r="495" ht="15.75" customHeight="1">
      <c r="A495" s="148">
        <v>44424.0</v>
      </c>
      <c r="B495" s="149" t="s">
        <v>537</v>
      </c>
      <c r="C495" s="150" t="s">
        <v>479</v>
      </c>
      <c r="D495" s="134" t="s">
        <v>489</v>
      </c>
      <c r="E495" s="146">
        <v>29127.62</v>
      </c>
      <c r="F495" s="134" t="s">
        <v>538</v>
      </c>
      <c r="G495" s="144" t="s">
        <v>283</v>
      </c>
      <c r="H495" s="144" t="s">
        <v>42</v>
      </c>
      <c r="I495" s="144" t="s">
        <v>332</v>
      </c>
      <c r="J495" s="144">
        <v>43894.0</v>
      </c>
      <c r="K495" s="147" t="s">
        <v>507</v>
      </c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</row>
    <row r="496" ht="15.75" customHeight="1">
      <c r="A496" s="148">
        <v>44424.0</v>
      </c>
      <c r="B496" s="149" t="s">
        <v>867</v>
      </c>
      <c r="C496" s="150" t="s">
        <v>479</v>
      </c>
      <c r="D496" s="134" t="s">
        <v>489</v>
      </c>
      <c r="E496" s="146">
        <v>4000.0</v>
      </c>
      <c r="F496" s="134" t="s">
        <v>868</v>
      </c>
      <c r="G496" s="144" t="s">
        <v>288</v>
      </c>
      <c r="H496" s="144" t="s">
        <v>629</v>
      </c>
      <c r="I496" s="144" t="s">
        <v>424</v>
      </c>
      <c r="J496" s="144">
        <v>44291.0</v>
      </c>
      <c r="K496" s="147" t="s">
        <v>493</v>
      </c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</row>
    <row r="497" ht="15.75" customHeight="1">
      <c r="A497" s="148">
        <v>44424.0</v>
      </c>
      <c r="B497" s="149" t="s">
        <v>863</v>
      </c>
      <c r="C497" s="150" t="s">
        <v>495</v>
      </c>
      <c r="D497" s="134" t="s">
        <v>515</v>
      </c>
      <c r="E497" s="146">
        <v>83704.06</v>
      </c>
      <c r="F497" s="134" t="s">
        <v>869</v>
      </c>
      <c r="G497" s="134" t="s">
        <v>41</v>
      </c>
      <c r="H497" s="134" t="s">
        <v>42</v>
      </c>
      <c r="I497" s="134" t="s">
        <v>418</v>
      </c>
      <c r="J497" s="144">
        <v>44397.0</v>
      </c>
      <c r="K497" s="151" t="s">
        <v>507</v>
      </c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</row>
    <row r="498" ht="15.75" customHeight="1">
      <c r="A498" s="148">
        <v>44424.0</v>
      </c>
      <c r="B498" s="149" t="s">
        <v>870</v>
      </c>
      <c r="C498" s="150" t="s">
        <v>495</v>
      </c>
      <c r="D498" s="134" t="s">
        <v>515</v>
      </c>
      <c r="E498" s="146">
        <v>5000.0</v>
      </c>
      <c r="F498" s="134" t="s">
        <v>871</v>
      </c>
      <c r="G498" s="134" t="s">
        <v>288</v>
      </c>
      <c r="H498" s="134" t="s">
        <v>42</v>
      </c>
      <c r="I498" s="134" t="s">
        <v>369</v>
      </c>
      <c r="J498" s="144">
        <v>44305.0</v>
      </c>
      <c r="K498" s="151" t="s">
        <v>482</v>
      </c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</row>
    <row r="499" ht="15.75" customHeight="1">
      <c r="A499" s="144">
        <v>44425.0</v>
      </c>
      <c r="B499" s="145" t="s">
        <v>872</v>
      </c>
      <c r="C499" s="134" t="s">
        <v>479</v>
      </c>
      <c r="D499" s="134" t="s">
        <v>480</v>
      </c>
      <c r="E499" s="146">
        <v>110571.37</v>
      </c>
      <c r="F499" s="134" t="s">
        <v>873</v>
      </c>
      <c r="G499" s="144" t="s">
        <v>430</v>
      </c>
      <c r="H499" s="144" t="s">
        <v>42</v>
      </c>
      <c r="I499" s="144" t="s">
        <v>430</v>
      </c>
      <c r="J499" s="144">
        <v>43990.0</v>
      </c>
      <c r="K499" s="147" t="s">
        <v>482</v>
      </c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</row>
    <row r="500" ht="15.75" customHeight="1">
      <c r="A500" s="144">
        <v>44425.0</v>
      </c>
      <c r="B500" s="145" t="s">
        <v>874</v>
      </c>
      <c r="C500" s="134" t="s">
        <v>495</v>
      </c>
      <c r="D500" s="134" t="s">
        <v>480</v>
      </c>
      <c r="E500" s="146">
        <v>0.0</v>
      </c>
      <c r="F500" s="134" t="s">
        <v>875</v>
      </c>
      <c r="G500" s="134" t="s">
        <v>288</v>
      </c>
      <c r="H500" s="134" t="s">
        <v>42</v>
      </c>
      <c r="I500" s="134" t="s">
        <v>293</v>
      </c>
      <c r="J500" s="144">
        <v>44148.0</v>
      </c>
      <c r="K500" s="151" t="s">
        <v>493</v>
      </c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</row>
    <row r="501" ht="15.75" customHeight="1">
      <c r="A501" s="148">
        <v>44425.0</v>
      </c>
      <c r="B501" s="149" t="s">
        <v>821</v>
      </c>
      <c r="C501" s="150" t="s">
        <v>479</v>
      </c>
      <c r="D501" s="134" t="s">
        <v>489</v>
      </c>
      <c r="E501" s="146">
        <v>3000.0</v>
      </c>
      <c r="F501" s="134" t="s">
        <v>822</v>
      </c>
      <c r="G501" s="144" t="s">
        <v>288</v>
      </c>
      <c r="H501" s="144" t="s">
        <v>629</v>
      </c>
      <c r="I501" s="144" t="s">
        <v>424</v>
      </c>
      <c r="J501" s="144">
        <v>44321.0</v>
      </c>
      <c r="K501" s="147" t="s">
        <v>507</v>
      </c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</row>
    <row r="502" ht="15.75" customHeight="1">
      <c r="A502" s="148">
        <v>44426.0</v>
      </c>
      <c r="B502" s="149" t="s">
        <v>757</v>
      </c>
      <c r="C502" s="150" t="s">
        <v>479</v>
      </c>
      <c r="D502" s="134" t="s">
        <v>489</v>
      </c>
      <c r="E502" s="146">
        <v>9000.0</v>
      </c>
      <c r="F502" s="134" t="s">
        <v>758</v>
      </c>
      <c r="G502" s="144" t="s">
        <v>288</v>
      </c>
      <c r="H502" s="144" t="s">
        <v>629</v>
      </c>
      <c r="I502" s="144" t="s">
        <v>424</v>
      </c>
      <c r="J502" s="144">
        <v>44322.0</v>
      </c>
      <c r="K502" s="147" t="s">
        <v>493</v>
      </c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</row>
    <row r="503" ht="15.75" customHeight="1">
      <c r="A503" s="148">
        <v>44426.0</v>
      </c>
      <c r="B503" s="149" t="s">
        <v>876</v>
      </c>
      <c r="C503" s="150" t="s">
        <v>495</v>
      </c>
      <c r="D503" s="134" t="s">
        <v>489</v>
      </c>
      <c r="E503" s="146">
        <v>10000.0</v>
      </c>
      <c r="F503" s="134" t="s">
        <v>877</v>
      </c>
      <c r="G503" s="134" t="s">
        <v>288</v>
      </c>
      <c r="H503" s="134" t="s">
        <v>42</v>
      </c>
      <c r="I503" s="134" t="s">
        <v>293</v>
      </c>
      <c r="J503" s="144">
        <v>44133.0</v>
      </c>
      <c r="K503" s="151" t="s">
        <v>507</v>
      </c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</row>
    <row r="504" ht="15.75" customHeight="1">
      <c r="A504" s="148">
        <v>44427.0</v>
      </c>
      <c r="B504" s="149" t="s">
        <v>878</v>
      </c>
      <c r="C504" s="150" t="s">
        <v>495</v>
      </c>
      <c r="D504" s="134" t="s">
        <v>515</v>
      </c>
      <c r="E504" s="146">
        <v>117509.41</v>
      </c>
      <c r="F504" s="134" t="s">
        <v>879</v>
      </c>
      <c r="G504" s="134" t="s">
        <v>283</v>
      </c>
      <c r="H504" s="134" t="s">
        <v>42</v>
      </c>
      <c r="I504" s="134" t="s">
        <v>283</v>
      </c>
      <c r="J504" s="144">
        <v>44368.0</v>
      </c>
      <c r="K504" s="151" t="s">
        <v>493</v>
      </c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</row>
    <row r="505" ht="15.75" customHeight="1">
      <c r="A505" s="144">
        <v>44428.0</v>
      </c>
      <c r="B505" s="145" t="s">
        <v>880</v>
      </c>
      <c r="C505" s="134" t="s">
        <v>495</v>
      </c>
      <c r="D505" s="134" t="s">
        <v>480</v>
      </c>
      <c r="E505" s="146">
        <v>0.0</v>
      </c>
      <c r="F505" s="134" t="s">
        <v>881</v>
      </c>
      <c r="G505" s="134" t="s">
        <v>288</v>
      </c>
      <c r="H505" s="134" t="s">
        <v>42</v>
      </c>
      <c r="I505" s="134" t="s">
        <v>293</v>
      </c>
      <c r="J505" s="144">
        <v>44196.0</v>
      </c>
      <c r="K505" s="151" t="s">
        <v>632</v>
      </c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</row>
    <row r="506" ht="15.75" customHeight="1">
      <c r="A506" s="148">
        <v>44428.0</v>
      </c>
      <c r="B506" s="149" t="s">
        <v>501</v>
      </c>
      <c r="C506" s="150" t="s">
        <v>479</v>
      </c>
      <c r="D506" s="134" t="s">
        <v>489</v>
      </c>
      <c r="E506" s="146">
        <v>70000.0</v>
      </c>
      <c r="F506" s="134" t="s">
        <v>502</v>
      </c>
      <c r="G506" s="144" t="s">
        <v>283</v>
      </c>
      <c r="H506" s="144" t="s">
        <v>42</v>
      </c>
      <c r="I506" s="144" t="s">
        <v>332</v>
      </c>
      <c r="J506" s="144">
        <v>43703.0</v>
      </c>
      <c r="K506" s="147" t="s">
        <v>485</v>
      </c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</row>
    <row r="507" ht="15.75" customHeight="1">
      <c r="A507" s="148">
        <v>44428.0</v>
      </c>
      <c r="B507" s="149" t="s">
        <v>750</v>
      </c>
      <c r="C507" s="150" t="s">
        <v>495</v>
      </c>
      <c r="D507" s="134" t="s">
        <v>515</v>
      </c>
      <c r="E507" s="146">
        <v>56000.0</v>
      </c>
      <c r="F507" s="134" t="s">
        <v>751</v>
      </c>
      <c r="G507" s="134" t="s">
        <v>288</v>
      </c>
      <c r="H507" s="134" t="s">
        <v>752</v>
      </c>
      <c r="I507" s="134" t="s">
        <v>340</v>
      </c>
      <c r="J507" s="144">
        <v>44291.0</v>
      </c>
      <c r="K507" s="151" t="s">
        <v>482</v>
      </c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</row>
    <row r="508" ht="15.75" customHeight="1">
      <c r="A508" s="148">
        <v>44431.0</v>
      </c>
      <c r="B508" s="149" t="s">
        <v>882</v>
      </c>
      <c r="C508" s="150" t="s">
        <v>479</v>
      </c>
      <c r="D508" s="134" t="s">
        <v>489</v>
      </c>
      <c r="E508" s="146">
        <v>86000.0</v>
      </c>
      <c r="F508" s="134" t="s">
        <v>883</v>
      </c>
      <c r="G508" s="144" t="s">
        <v>288</v>
      </c>
      <c r="H508" s="144" t="s">
        <v>629</v>
      </c>
      <c r="I508" s="144" t="s">
        <v>428</v>
      </c>
      <c r="J508" s="144">
        <v>44267.0</v>
      </c>
      <c r="K508" s="147" t="s">
        <v>493</v>
      </c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</row>
    <row r="509" ht="15.75" customHeight="1">
      <c r="A509" s="148">
        <v>44431.0</v>
      </c>
      <c r="B509" s="149" t="s">
        <v>537</v>
      </c>
      <c r="C509" s="150" t="s">
        <v>479</v>
      </c>
      <c r="D509" s="134" t="s">
        <v>489</v>
      </c>
      <c r="E509" s="146">
        <v>1000.0</v>
      </c>
      <c r="F509" s="134" t="s">
        <v>538</v>
      </c>
      <c r="G509" s="144" t="s">
        <v>283</v>
      </c>
      <c r="H509" s="144" t="s">
        <v>42</v>
      </c>
      <c r="I509" s="144" t="s">
        <v>332</v>
      </c>
      <c r="J509" s="144">
        <v>43894.0</v>
      </c>
      <c r="K509" s="147" t="s">
        <v>507</v>
      </c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</row>
    <row r="510" ht="15.75" customHeight="1">
      <c r="A510" s="148">
        <v>44431.0</v>
      </c>
      <c r="B510" s="149" t="s">
        <v>650</v>
      </c>
      <c r="C510" s="150" t="s">
        <v>495</v>
      </c>
      <c r="D510" s="134" t="s">
        <v>489</v>
      </c>
      <c r="E510" s="146">
        <v>10000.0</v>
      </c>
      <c r="F510" s="134" t="s">
        <v>651</v>
      </c>
      <c r="G510" s="134" t="s">
        <v>288</v>
      </c>
      <c r="H510" s="134" t="s">
        <v>42</v>
      </c>
      <c r="I510" s="134" t="s">
        <v>450</v>
      </c>
      <c r="J510" s="144">
        <v>44089.0</v>
      </c>
      <c r="K510" s="151" t="s">
        <v>632</v>
      </c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</row>
    <row r="511" ht="15.75" customHeight="1">
      <c r="A511" s="148">
        <v>44432.0</v>
      </c>
      <c r="B511" s="149" t="s">
        <v>761</v>
      </c>
      <c r="C511" s="150" t="s">
        <v>479</v>
      </c>
      <c r="D511" s="134" t="s">
        <v>489</v>
      </c>
      <c r="E511" s="146">
        <v>15000.0</v>
      </c>
      <c r="F511" s="134" t="s">
        <v>762</v>
      </c>
      <c r="G511" s="144" t="s">
        <v>288</v>
      </c>
      <c r="H511" s="144" t="s">
        <v>629</v>
      </c>
      <c r="I511" s="144" t="s">
        <v>424</v>
      </c>
      <c r="J511" s="144">
        <v>44319.0</v>
      </c>
      <c r="K511" s="147" t="s">
        <v>493</v>
      </c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</row>
    <row r="512" ht="15.75" customHeight="1">
      <c r="A512" s="148">
        <v>44432.0</v>
      </c>
      <c r="B512" s="149" t="s">
        <v>884</v>
      </c>
      <c r="C512" s="150" t="s">
        <v>479</v>
      </c>
      <c r="D512" s="134" t="s">
        <v>515</v>
      </c>
      <c r="E512" s="146">
        <v>50000.0</v>
      </c>
      <c r="F512" s="134" t="s">
        <v>885</v>
      </c>
      <c r="G512" s="144" t="s">
        <v>288</v>
      </c>
      <c r="H512" s="144" t="s">
        <v>629</v>
      </c>
      <c r="I512" s="144" t="s">
        <v>424</v>
      </c>
      <c r="J512" s="144">
        <v>44279.0</v>
      </c>
      <c r="K512" s="147" t="s">
        <v>493</v>
      </c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</row>
    <row r="513" ht="15.75" customHeight="1">
      <c r="A513" s="148">
        <v>44432.0</v>
      </c>
      <c r="B513" s="149" t="s">
        <v>769</v>
      </c>
      <c r="C513" s="150" t="s">
        <v>479</v>
      </c>
      <c r="D513" s="134" t="s">
        <v>489</v>
      </c>
      <c r="E513" s="146">
        <v>150000.0</v>
      </c>
      <c r="F513" s="134" t="s">
        <v>770</v>
      </c>
      <c r="G513" s="144" t="s">
        <v>288</v>
      </c>
      <c r="H513" s="144" t="s">
        <v>629</v>
      </c>
      <c r="I513" s="144" t="s">
        <v>426</v>
      </c>
      <c r="J513" s="144">
        <v>44328.0</v>
      </c>
      <c r="K513" s="147" t="s">
        <v>493</v>
      </c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</row>
    <row r="514" ht="15.75" customHeight="1">
      <c r="A514" s="148">
        <v>44432.0</v>
      </c>
      <c r="B514" s="149" t="s">
        <v>654</v>
      </c>
      <c r="C514" s="150" t="s">
        <v>495</v>
      </c>
      <c r="D514" s="134" t="s">
        <v>489</v>
      </c>
      <c r="E514" s="146">
        <v>130000.0</v>
      </c>
      <c r="F514" s="134" t="s">
        <v>655</v>
      </c>
      <c r="G514" s="134" t="s">
        <v>283</v>
      </c>
      <c r="H514" s="134" t="s">
        <v>42</v>
      </c>
      <c r="I514" s="134" t="s">
        <v>283</v>
      </c>
      <c r="J514" s="144">
        <v>44180.0</v>
      </c>
      <c r="K514" s="151" t="s">
        <v>493</v>
      </c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</row>
    <row r="515" ht="15.75" customHeight="1">
      <c r="A515" s="148">
        <v>44433.0</v>
      </c>
      <c r="B515" s="149" t="s">
        <v>654</v>
      </c>
      <c r="C515" s="150" t="s">
        <v>495</v>
      </c>
      <c r="D515" s="134" t="s">
        <v>489</v>
      </c>
      <c r="E515" s="146">
        <v>43000.0</v>
      </c>
      <c r="F515" s="134" t="s">
        <v>655</v>
      </c>
      <c r="G515" s="134" t="s">
        <v>283</v>
      </c>
      <c r="H515" s="134" t="s">
        <v>42</v>
      </c>
      <c r="I515" s="134" t="s">
        <v>283</v>
      </c>
      <c r="J515" s="144">
        <v>44180.0</v>
      </c>
      <c r="K515" s="151" t="s">
        <v>493</v>
      </c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</row>
    <row r="516" ht="15.75" customHeight="1">
      <c r="A516" s="148">
        <v>44433.0</v>
      </c>
      <c r="B516" s="149" t="s">
        <v>537</v>
      </c>
      <c r="C516" s="150" t="s">
        <v>479</v>
      </c>
      <c r="D516" s="134" t="s">
        <v>489</v>
      </c>
      <c r="E516" s="146">
        <v>40000.0</v>
      </c>
      <c r="F516" s="134" t="s">
        <v>538</v>
      </c>
      <c r="G516" s="144" t="s">
        <v>283</v>
      </c>
      <c r="H516" s="144" t="s">
        <v>42</v>
      </c>
      <c r="I516" s="144" t="s">
        <v>332</v>
      </c>
      <c r="J516" s="144">
        <v>43894.0</v>
      </c>
      <c r="K516" s="147" t="s">
        <v>507</v>
      </c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</row>
    <row r="517" ht="15.75" customHeight="1">
      <c r="A517" s="148">
        <v>44433.0</v>
      </c>
      <c r="B517" s="149" t="s">
        <v>505</v>
      </c>
      <c r="C517" s="150" t="s">
        <v>479</v>
      </c>
      <c r="D517" s="134" t="s">
        <v>489</v>
      </c>
      <c r="E517" s="146">
        <v>75000.0</v>
      </c>
      <c r="F517" s="134" t="s">
        <v>506</v>
      </c>
      <c r="G517" s="144" t="s">
        <v>283</v>
      </c>
      <c r="H517" s="144" t="s">
        <v>42</v>
      </c>
      <c r="I517" s="144" t="s">
        <v>332</v>
      </c>
      <c r="J517" s="144">
        <v>43605.0</v>
      </c>
      <c r="K517" s="147" t="s">
        <v>507</v>
      </c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</row>
    <row r="518" ht="15.75" customHeight="1">
      <c r="A518" s="148">
        <v>44434.0</v>
      </c>
      <c r="B518" s="149" t="s">
        <v>693</v>
      </c>
      <c r="C518" s="150" t="s">
        <v>495</v>
      </c>
      <c r="D518" s="134" t="s">
        <v>489</v>
      </c>
      <c r="E518" s="146">
        <v>3000.0</v>
      </c>
      <c r="F518" s="134" t="s">
        <v>694</v>
      </c>
      <c r="G518" s="134" t="s">
        <v>41</v>
      </c>
      <c r="H518" s="134" t="s">
        <v>42</v>
      </c>
      <c r="I518" s="134" t="s">
        <v>388</v>
      </c>
      <c r="J518" s="144">
        <v>44180.0</v>
      </c>
      <c r="K518" s="151" t="s">
        <v>493</v>
      </c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</row>
    <row r="519" ht="15.75" customHeight="1">
      <c r="A519" s="148">
        <v>44434.0</v>
      </c>
      <c r="B519" s="149" t="s">
        <v>757</v>
      </c>
      <c r="C519" s="150" t="s">
        <v>479</v>
      </c>
      <c r="D519" s="134" t="s">
        <v>489</v>
      </c>
      <c r="E519" s="146">
        <v>2000.0</v>
      </c>
      <c r="F519" s="134" t="s">
        <v>758</v>
      </c>
      <c r="G519" s="144" t="s">
        <v>288</v>
      </c>
      <c r="H519" s="144" t="s">
        <v>629</v>
      </c>
      <c r="I519" s="144" t="s">
        <v>424</v>
      </c>
      <c r="J519" s="144">
        <v>44322.0</v>
      </c>
      <c r="K519" s="147" t="s">
        <v>493</v>
      </c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</row>
    <row r="520" ht="15.75" customHeight="1">
      <c r="A520" s="144">
        <v>44435.0</v>
      </c>
      <c r="B520" s="145" t="s">
        <v>682</v>
      </c>
      <c r="C520" s="134" t="s">
        <v>479</v>
      </c>
      <c r="D520" s="134" t="s">
        <v>480</v>
      </c>
      <c r="E520" s="146">
        <v>104633.35</v>
      </c>
      <c r="F520" s="134" t="s">
        <v>683</v>
      </c>
      <c r="G520" s="144" t="s">
        <v>288</v>
      </c>
      <c r="H520" s="144" t="s">
        <v>629</v>
      </c>
      <c r="I520" s="144" t="s">
        <v>428</v>
      </c>
      <c r="J520" s="144">
        <v>44273.0</v>
      </c>
      <c r="K520" s="147" t="s">
        <v>493</v>
      </c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</row>
    <row r="521" ht="15.75" customHeight="1">
      <c r="A521" s="144">
        <v>44438.0</v>
      </c>
      <c r="B521" s="145" t="s">
        <v>876</v>
      </c>
      <c r="C521" s="134" t="s">
        <v>495</v>
      </c>
      <c r="D521" s="134" t="s">
        <v>480</v>
      </c>
      <c r="E521" s="146">
        <v>0.0</v>
      </c>
      <c r="F521" s="134" t="s">
        <v>877</v>
      </c>
      <c r="G521" s="134" t="s">
        <v>288</v>
      </c>
      <c r="H521" s="134" t="s">
        <v>42</v>
      </c>
      <c r="I521" s="134" t="s">
        <v>293</v>
      </c>
      <c r="J521" s="144">
        <v>44133.0</v>
      </c>
      <c r="K521" s="151" t="s">
        <v>507</v>
      </c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</row>
    <row r="522" ht="15.75" customHeight="1">
      <c r="A522" s="148">
        <v>44438.0</v>
      </c>
      <c r="B522" s="149" t="s">
        <v>886</v>
      </c>
      <c r="C522" s="150" t="s">
        <v>479</v>
      </c>
      <c r="D522" s="134" t="s">
        <v>489</v>
      </c>
      <c r="E522" s="146">
        <v>50000.0</v>
      </c>
      <c r="F522" s="134" t="s">
        <v>887</v>
      </c>
      <c r="G522" s="144" t="s">
        <v>288</v>
      </c>
      <c r="H522" s="144" t="s">
        <v>629</v>
      </c>
      <c r="I522" s="144" t="s">
        <v>426</v>
      </c>
      <c r="J522" s="144">
        <v>44340.0</v>
      </c>
      <c r="K522" s="147" t="s">
        <v>507</v>
      </c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</row>
    <row r="523" ht="15.75" customHeight="1">
      <c r="A523" s="144">
        <v>44439.0</v>
      </c>
      <c r="B523" s="145" t="s">
        <v>888</v>
      </c>
      <c r="C523" s="134" t="s">
        <v>479</v>
      </c>
      <c r="D523" s="134" t="s">
        <v>480</v>
      </c>
      <c r="E523" s="146">
        <v>397214.14</v>
      </c>
      <c r="F523" s="134" t="s">
        <v>889</v>
      </c>
      <c r="G523" s="144" t="s">
        <v>283</v>
      </c>
      <c r="H523" s="144" t="s">
        <v>42</v>
      </c>
      <c r="I523" s="144" t="s">
        <v>422</v>
      </c>
      <c r="J523" s="144">
        <v>43539.0</v>
      </c>
      <c r="K523" s="147" t="s">
        <v>493</v>
      </c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</row>
    <row r="524" ht="15.75" customHeight="1">
      <c r="A524" s="144">
        <v>44439.0</v>
      </c>
      <c r="B524" s="145" t="s">
        <v>890</v>
      </c>
      <c r="C524" s="134" t="s">
        <v>479</v>
      </c>
      <c r="D524" s="134" t="s">
        <v>480</v>
      </c>
      <c r="E524" s="146">
        <v>40150.79</v>
      </c>
      <c r="F524" s="134" t="s">
        <v>889</v>
      </c>
      <c r="G524" s="144" t="s">
        <v>283</v>
      </c>
      <c r="H524" s="144" t="s">
        <v>42</v>
      </c>
      <c r="I524" s="144" t="s">
        <v>422</v>
      </c>
      <c r="J524" s="144">
        <v>44397.0</v>
      </c>
      <c r="K524" s="147" t="s">
        <v>891</v>
      </c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</row>
    <row r="525" ht="15.75" customHeight="1">
      <c r="A525" s="148">
        <v>44439.0</v>
      </c>
      <c r="B525" s="149" t="s">
        <v>823</v>
      </c>
      <c r="C525" s="150" t="s">
        <v>479</v>
      </c>
      <c r="D525" s="134" t="s">
        <v>489</v>
      </c>
      <c r="E525" s="146">
        <v>20000.0</v>
      </c>
      <c r="F525" s="134" t="s">
        <v>824</v>
      </c>
      <c r="G525" s="144" t="s">
        <v>288</v>
      </c>
      <c r="H525" s="144" t="s">
        <v>629</v>
      </c>
      <c r="I525" s="144" t="s">
        <v>426</v>
      </c>
      <c r="J525" s="144">
        <v>44319.0</v>
      </c>
      <c r="K525" s="147" t="s">
        <v>493</v>
      </c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</row>
    <row r="526" ht="15.75" customHeight="1">
      <c r="A526" s="148">
        <v>44439.0</v>
      </c>
      <c r="B526" s="149" t="s">
        <v>851</v>
      </c>
      <c r="C526" s="150" t="s">
        <v>479</v>
      </c>
      <c r="D526" s="134" t="s">
        <v>489</v>
      </c>
      <c r="E526" s="146">
        <v>130000.0</v>
      </c>
      <c r="F526" s="134" t="s">
        <v>852</v>
      </c>
      <c r="G526" s="144" t="s">
        <v>288</v>
      </c>
      <c r="H526" s="144" t="s">
        <v>629</v>
      </c>
      <c r="I526" s="144" t="s">
        <v>426</v>
      </c>
      <c r="J526" s="144">
        <v>44280.0</v>
      </c>
      <c r="K526" s="147" t="s">
        <v>493</v>
      </c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</row>
    <row r="527" ht="15.75" customHeight="1">
      <c r="A527" s="148">
        <v>44440.0</v>
      </c>
      <c r="B527" s="149" t="s">
        <v>627</v>
      </c>
      <c r="C527" s="150" t="s">
        <v>479</v>
      </c>
      <c r="D527" s="134" t="s">
        <v>489</v>
      </c>
      <c r="E527" s="146">
        <v>20000.0</v>
      </c>
      <c r="F527" s="134" t="s">
        <v>628</v>
      </c>
      <c r="G527" s="144" t="s">
        <v>288</v>
      </c>
      <c r="H527" s="144" t="s">
        <v>629</v>
      </c>
      <c r="I527" s="144" t="s">
        <v>426</v>
      </c>
      <c r="J527" s="144">
        <v>44321.0</v>
      </c>
      <c r="K527" s="147" t="s">
        <v>493</v>
      </c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</row>
    <row r="528" ht="15.75" customHeight="1">
      <c r="A528" s="148">
        <v>44440.0</v>
      </c>
      <c r="B528" s="149" t="s">
        <v>546</v>
      </c>
      <c r="C528" s="150" t="s">
        <v>479</v>
      </c>
      <c r="D528" s="134" t="s">
        <v>489</v>
      </c>
      <c r="E528" s="146">
        <v>300000.0</v>
      </c>
      <c r="F528" s="134" t="s">
        <v>547</v>
      </c>
      <c r="G528" s="144" t="s">
        <v>283</v>
      </c>
      <c r="H528" s="144" t="s">
        <v>42</v>
      </c>
      <c r="I528" s="144" t="s">
        <v>332</v>
      </c>
      <c r="J528" s="144">
        <v>43564.0</v>
      </c>
      <c r="K528" s="147" t="s">
        <v>482</v>
      </c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</row>
    <row r="529" ht="15.75" customHeight="1">
      <c r="A529" s="148">
        <v>44441.0</v>
      </c>
      <c r="B529" s="149" t="s">
        <v>636</v>
      </c>
      <c r="C529" s="150" t="s">
        <v>495</v>
      </c>
      <c r="D529" s="134" t="s">
        <v>489</v>
      </c>
      <c r="E529" s="146">
        <v>25000.0</v>
      </c>
      <c r="F529" s="134" t="s">
        <v>637</v>
      </c>
      <c r="G529" s="134" t="s">
        <v>41</v>
      </c>
      <c r="H529" s="134" t="s">
        <v>42</v>
      </c>
      <c r="I529" s="134" t="s">
        <v>365</v>
      </c>
      <c r="J529" s="181">
        <v>44263.0</v>
      </c>
      <c r="K529" s="151" t="s">
        <v>493</v>
      </c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</row>
    <row r="530" ht="15.75" customHeight="1">
      <c r="A530" s="148">
        <v>44441.0</v>
      </c>
      <c r="B530" s="149" t="s">
        <v>505</v>
      </c>
      <c r="C530" s="150" t="s">
        <v>479</v>
      </c>
      <c r="D530" s="134" t="s">
        <v>489</v>
      </c>
      <c r="E530" s="146">
        <v>17000.0</v>
      </c>
      <c r="F530" s="134" t="s">
        <v>506</v>
      </c>
      <c r="G530" s="144" t="s">
        <v>283</v>
      </c>
      <c r="H530" s="144" t="s">
        <v>42</v>
      </c>
      <c r="I530" s="144" t="s">
        <v>332</v>
      </c>
      <c r="J530" s="144">
        <v>43605.0</v>
      </c>
      <c r="K530" s="147" t="s">
        <v>507</v>
      </c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</row>
    <row r="531" ht="15.75" customHeight="1">
      <c r="A531" s="144">
        <v>44442.0</v>
      </c>
      <c r="B531" s="145" t="s">
        <v>892</v>
      </c>
      <c r="C531" s="134" t="s">
        <v>495</v>
      </c>
      <c r="D531" s="134" t="s">
        <v>480</v>
      </c>
      <c r="E531" s="146">
        <v>0.0</v>
      </c>
      <c r="F531" s="134" t="s">
        <v>893</v>
      </c>
      <c r="G531" s="134" t="s">
        <v>288</v>
      </c>
      <c r="H531" s="134" t="s">
        <v>42</v>
      </c>
      <c r="I531" s="134" t="s">
        <v>293</v>
      </c>
      <c r="J531" s="144">
        <v>44245.0</v>
      </c>
      <c r="K531" s="151" t="s">
        <v>493</v>
      </c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</row>
    <row r="532" ht="15.75" customHeight="1">
      <c r="A532" s="148">
        <v>44442.0</v>
      </c>
      <c r="B532" s="149" t="s">
        <v>894</v>
      </c>
      <c r="C532" s="150" t="s">
        <v>495</v>
      </c>
      <c r="D532" s="134" t="s">
        <v>489</v>
      </c>
      <c r="E532" s="146">
        <v>150000.0</v>
      </c>
      <c r="F532" s="134" t="s">
        <v>895</v>
      </c>
      <c r="G532" s="134" t="s">
        <v>288</v>
      </c>
      <c r="H532" s="134" t="s">
        <v>42</v>
      </c>
      <c r="I532" s="134" t="s">
        <v>293</v>
      </c>
      <c r="J532" s="144">
        <v>44326.0</v>
      </c>
      <c r="K532" s="151" t="s">
        <v>632</v>
      </c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</row>
    <row r="533" ht="15.75" customHeight="1">
      <c r="A533" s="148">
        <v>44442.0</v>
      </c>
      <c r="B533" s="149" t="s">
        <v>896</v>
      </c>
      <c r="C533" s="150" t="s">
        <v>495</v>
      </c>
      <c r="D533" s="134" t="s">
        <v>489</v>
      </c>
      <c r="E533" s="146">
        <v>84278.97</v>
      </c>
      <c r="F533" s="134" t="s">
        <v>897</v>
      </c>
      <c r="G533" s="134" t="s">
        <v>283</v>
      </c>
      <c r="H533" s="134" t="s">
        <v>42</v>
      </c>
      <c r="I533" s="134" t="s">
        <v>283</v>
      </c>
      <c r="J533" s="144">
        <v>44355.0</v>
      </c>
      <c r="K533" s="151" t="s">
        <v>507</v>
      </c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</row>
    <row r="534" ht="15.75" customHeight="1">
      <c r="A534" s="148">
        <v>44442.0</v>
      </c>
      <c r="B534" s="149" t="s">
        <v>798</v>
      </c>
      <c r="C534" s="150" t="s">
        <v>479</v>
      </c>
      <c r="D534" s="134" t="s">
        <v>489</v>
      </c>
      <c r="E534" s="146">
        <v>130000.0</v>
      </c>
      <c r="F534" s="134" t="s">
        <v>799</v>
      </c>
      <c r="G534" s="144" t="s">
        <v>288</v>
      </c>
      <c r="H534" s="144" t="s">
        <v>629</v>
      </c>
      <c r="I534" s="144" t="s">
        <v>426</v>
      </c>
      <c r="J534" s="144">
        <v>44313.0</v>
      </c>
      <c r="K534" s="147" t="s">
        <v>493</v>
      </c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</row>
    <row r="535" ht="15.75" customHeight="1">
      <c r="A535" s="144">
        <v>44445.0</v>
      </c>
      <c r="B535" s="145" t="s">
        <v>898</v>
      </c>
      <c r="C535" s="134" t="s">
        <v>495</v>
      </c>
      <c r="D535" s="134" t="s">
        <v>480</v>
      </c>
      <c r="E535" s="146">
        <v>0.0</v>
      </c>
      <c r="F535" s="134" t="s">
        <v>899</v>
      </c>
      <c r="G535" s="134" t="s">
        <v>288</v>
      </c>
      <c r="H535" s="134" t="s">
        <v>42</v>
      </c>
      <c r="I535" s="134" t="s">
        <v>293</v>
      </c>
      <c r="J535" s="144">
        <v>44085.0</v>
      </c>
      <c r="K535" s="151" t="s">
        <v>632</v>
      </c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</row>
    <row r="536" ht="15.75" customHeight="1">
      <c r="A536" s="144">
        <v>44445.0</v>
      </c>
      <c r="B536" s="145" t="s">
        <v>900</v>
      </c>
      <c r="C536" s="134" t="s">
        <v>495</v>
      </c>
      <c r="D536" s="134" t="s">
        <v>480</v>
      </c>
      <c r="E536" s="146">
        <v>0.0</v>
      </c>
      <c r="F536" s="134" t="s">
        <v>901</v>
      </c>
      <c r="G536" s="134" t="s">
        <v>288</v>
      </c>
      <c r="H536" s="134" t="s">
        <v>42</v>
      </c>
      <c r="I536" s="134" t="s">
        <v>293</v>
      </c>
      <c r="J536" s="144">
        <v>44147.0</v>
      </c>
      <c r="K536" s="151" t="s">
        <v>507</v>
      </c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</row>
    <row r="537" ht="15.75" customHeight="1">
      <c r="A537" s="148">
        <v>44445.0</v>
      </c>
      <c r="B537" s="149" t="s">
        <v>759</v>
      </c>
      <c r="C537" s="150" t="s">
        <v>479</v>
      </c>
      <c r="D537" s="134" t="s">
        <v>489</v>
      </c>
      <c r="E537" s="146">
        <v>20000.0</v>
      </c>
      <c r="F537" s="134" t="s">
        <v>760</v>
      </c>
      <c r="G537" s="144" t="s">
        <v>288</v>
      </c>
      <c r="H537" s="144" t="s">
        <v>629</v>
      </c>
      <c r="I537" s="144" t="s">
        <v>428</v>
      </c>
      <c r="J537" s="144">
        <v>44266.0</v>
      </c>
      <c r="K537" s="147" t="s">
        <v>507</v>
      </c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</row>
    <row r="538" ht="15.75" customHeight="1">
      <c r="A538" s="144">
        <v>44447.0</v>
      </c>
      <c r="B538" s="145" t="s">
        <v>902</v>
      </c>
      <c r="C538" s="134" t="s">
        <v>495</v>
      </c>
      <c r="D538" s="134" t="s">
        <v>480</v>
      </c>
      <c r="E538" s="146">
        <v>0.0</v>
      </c>
      <c r="F538" s="134" t="s">
        <v>903</v>
      </c>
      <c r="G538" s="134" t="s">
        <v>288</v>
      </c>
      <c r="H538" s="134" t="s">
        <v>42</v>
      </c>
      <c r="I538" s="134" t="s">
        <v>904</v>
      </c>
      <c r="J538" s="144">
        <v>44096.0</v>
      </c>
      <c r="K538" s="151" t="s">
        <v>493</v>
      </c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</row>
    <row r="539" ht="15.75" customHeight="1">
      <c r="A539" s="148">
        <v>44447.0</v>
      </c>
      <c r="B539" s="149" t="s">
        <v>905</v>
      </c>
      <c r="C539" s="150" t="s">
        <v>479</v>
      </c>
      <c r="D539" s="134" t="s">
        <v>489</v>
      </c>
      <c r="E539" s="146">
        <v>300000.0</v>
      </c>
      <c r="F539" s="134" t="s">
        <v>906</v>
      </c>
      <c r="G539" s="144" t="s">
        <v>430</v>
      </c>
      <c r="H539" s="144" t="s">
        <v>42</v>
      </c>
      <c r="I539" s="144" t="s">
        <v>430</v>
      </c>
      <c r="J539" s="144">
        <v>44021.0</v>
      </c>
      <c r="K539" s="147" t="s">
        <v>493</v>
      </c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</row>
    <row r="540" ht="15.75" customHeight="1">
      <c r="A540" s="148">
        <v>44447.0</v>
      </c>
      <c r="B540" s="149" t="s">
        <v>729</v>
      </c>
      <c r="C540" s="150" t="s">
        <v>479</v>
      </c>
      <c r="D540" s="134" t="s">
        <v>489</v>
      </c>
      <c r="E540" s="146">
        <v>25000.0</v>
      </c>
      <c r="F540" s="134" t="s">
        <v>730</v>
      </c>
      <c r="G540" s="144" t="s">
        <v>288</v>
      </c>
      <c r="H540" s="144" t="s">
        <v>629</v>
      </c>
      <c r="I540" s="144" t="s">
        <v>424</v>
      </c>
      <c r="J540" s="144">
        <v>44279.0</v>
      </c>
      <c r="K540" s="147" t="s">
        <v>493</v>
      </c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</row>
    <row r="541" ht="15.75" customHeight="1">
      <c r="A541" s="144">
        <v>44448.0</v>
      </c>
      <c r="B541" s="145" t="s">
        <v>907</v>
      </c>
      <c r="C541" s="134" t="s">
        <v>479</v>
      </c>
      <c r="D541" s="134" t="s">
        <v>480</v>
      </c>
      <c r="E541" s="146">
        <v>130029.24</v>
      </c>
      <c r="F541" s="134" t="s">
        <v>908</v>
      </c>
      <c r="G541" s="144" t="s">
        <v>430</v>
      </c>
      <c r="H541" s="144" t="s">
        <v>42</v>
      </c>
      <c r="I541" s="144" t="s">
        <v>430</v>
      </c>
      <c r="J541" s="144">
        <v>43441.0</v>
      </c>
      <c r="K541" s="147" t="s">
        <v>482</v>
      </c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</row>
    <row r="542" ht="15.75" customHeight="1">
      <c r="A542" s="144">
        <v>44448.0</v>
      </c>
      <c r="B542" s="182" t="s">
        <v>544</v>
      </c>
      <c r="C542" s="134" t="s">
        <v>479</v>
      </c>
      <c r="D542" s="134" t="s">
        <v>480</v>
      </c>
      <c r="E542" s="146">
        <v>555581.44</v>
      </c>
      <c r="F542" s="134" t="s">
        <v>545</v>
      </c>
      <c r="G542" s="144" t="s">
        <v>283</v>
      </c>
      <c r="H542" s="144" t="s">
        <v>42</v>
      </c>
      <c r="I542" s="144" t="s">
        <v>422</v>
      </c>
      <c r="J542" s="144">
        <v>43607.0</v>
      </c>
      <c r="K542" s="147" t="s">
        <v>485</v>
      </c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</row>
    <row r="543" ht="15.75" customHeight="1">
      <c r="A543" s="148">
        <v>44448.0</v>
      </c>
      <c r="B543" s="149" t="s">
        <v>909</v>
      </c>
      <c r="C543" s="150" t="s">
        <v>479</v>
      </c>
      <c r="D543" s="134" t="s">
        <v>489</v>
      </c>
      <c r="E543" s="146">
        <v>17000.0</v>
      </c>
      <c r="F543" s="134" t="s">
        <v>910</v>
      </c>
      <c r="G543" s="144" t="s">
        <v>288</v>
      </c>
      <c r="H543" s="144" t="s">
        <v>629</v>
      </c>
      <c r="I543" s="144" t="s">
        <v>426</v>
      </c>
      <c r="J543" s="144">
        <v>44263.0</v>
      </c>
      <c r="K543" s="147" t="s">
        <v>507</v>
      </c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</row>
    <row r="544" ht="15.75" customHeight="1">
      <c r="A544" s="148">
        <v>44449.0</v>
      </c>
      <c r="B544" s="149" t="s">
        <v>911</v>
      </c>
      <c r="C544" s="150" t="s">
        <v>479</v>
      </c>
      <c r="D544" s="134" t="s">
        <v>489</v>
      </c>
      <c r="E544" s="146">
        <v>2502500.1</v>
      </c>
      <c r="F544" s="134" t="s">
        <v>912</v>
      </c>
      <c r="G544" s="144" t="s">
        <v>288</v>
      </c>
      <c r="H544" s="144" t="s">
        <v>629</v>
      </c>
      <c r="I544" s="144" t="s">
        <v>426</v>
      </c>
      <c r="J544" s="144">
        <v>44266.0</v>
      </c>
      <c r="K544" s="147" t="s">
        <v>575</v>
      </c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</row>
    <row r="545" ht="15.75" customHeight="1">
      <c r="A545" s="148">
        <v>44449.0</v>
      </c>
      <c r="B545" s="149" t="s">
        <v>913</v>
      </c>
      <c r="C545" s="150" t="s">
        <v>495</v>
      </c>
      <c r="D545" s="134" t="s">
        <v>515</v>
      </c>
      <c r="E545" s="146">
        <v>0.0</v>
      </c>
      <c r="F545" s="134" t="s">
        <v>914</v>
      </c>
      <c r="G545" s="134" t="s">
        <v>283</v>
      </c>
      <c r="H545" s="134" t="s">
        <v>42</v>
      </c>
      <c r="I545" s="134" t="s">
        <v>283</v>
      </c>
      <c r="J545" s="144">
        <v>43869.0</v>
      </c>
      <c r="K545" s="151" t="s">
        <v>493</v>
      </c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</row>
    <row r="546" ht="15.75" customHeight="1">
      <c r="A546" s="144">
        <v>44450.0</v>
      </c>
      <c r="B546" s="182" t="s">
        <v>915</v>
      </c>
      <c r="C546" s="134" t="s">
        <v>495</v>
      </c>
      <c r="D546" s="134" t="s">
        <v>480</v>
      </c>
      <c r="E546" s="146">
        <v>0.0</v>
      </c>
      <c r="F546" s="134" t="s">
        <v>916</v>
      </c>
      <c r="G546" s="134" t="s">
        <v>288</v>
      </c>
      <c r="H546" s="134" t="s">
        <v>42</v>
      </c>
      <c r="I546" s="134" t="s">
        <v>293</v>
      </c>
      <c r="J546" s="144">
        <v>44203.0</v>
      </c>
      <c r="K546" s="151" t="s">
        <v>493</v>
      </c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</row>
    <row r="547" ht="15.75" customHeight="1">
      <c r="A547" s="144">
        <v>44450.0</v>
      </c>
      <c r="B547" s="182" t="s">
        <v>917</v>
      </c>
      <c r="C547" s="134" t="s">
        <v>495</v>
      </c>
      <c r="D547" s="134" t="s">
        <v>480</v>
      </c>
      <c r="E547" s="146">
        <v>0.0</v>
      </c>
      <c r="F547" s="134" t="s">
        <v>916</v>
      </c>
      <c r="G547" s="134" t="s">
        <v>288</v>
      </c>
      <c r="H547" s="134" t="s">
        <v>42</v>
      </c>
      <c r="I547" s="134" t="s">
        <v>293</v>
      </c>
      <c r="J547" s="144">
        <v>44203.0</v>
      </c>
      <c r="K547" s="151" t="s">
        <v>891</v>
      </c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</row>
    <row r="548" ht="15.75" customHeight="1">
      <c r="A548" s="157">
        <v>44452.0</v>
      </c>
      <c r="B548" s="149" t="s">
        <v>918</v>
      </c>
      <c r="C548" s="159" t="s">
        <v>495</v>
      </c>
      <c r="D548" s="134" t="s">
        <v>489</v>
      </c>
      <c r="E548" s="183">
        <v>4000.0</v>
      </c>
      <c r="F548" s="134" t="s">
        <v>919</v>
      </c>
      <c r="G548" s="134" t="s">
        <v>41</v>
      </c>
      <c r="H548" s="134" t="s">
        <v>42</v>
      </c>
      <c r="I548" s="134" t="s">
        <v>303</v>
      </c>
      <c r="J548" s="144">
        <v>44362.0</v>
      </c>
      <c r="K548" s="151" t="s">
        <v>507</v>
      </c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</row>
    <row r="549" ht="15.75" customHeight="1">
      <c r="A549" s="157">
        <v>44452.0</v>
      </c>
      <c r="B549" s="149" t="s">
        <v>630</v>
      </c>
      <c r="C549" s="159" t="s">
        <v>479</v>
      </c>
      <c r="D549" s="134" t="s">
        <v>489</v>
      </c>
      <c r="E549" s="183">
        <v>20000.0</v>
      </c>
      <c r="F549" s="134" t="s">
        <v>631</v>
      </c>
      <c r="G549" s="144" t="s">
        <v>288</v>
      </c>
      <c r="H549" s="144" t="s">
        <v>629</v>
      </c>
      <c r="I549" s="144" t="s">
        <v>426</v>
      </c>
      <c r="J549" s="144">
        <v>44295.0</v>
      </c>
      <c r="K549" s="147" t="s">
        <v>632</v>
      </c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</row>
    <row r="550" ht="15.75" customHeight="1">
      <c r="A550" s="157">
        <v>44452.0</v>
      </c>
      <c r="B550" s="149" t="s">
        <v>761</v>
      </c>
      <c r="C550" s="159" t="s">
        <v>479</v>
      </c>
      <c r="D550" s="134" t="s">
        <v>489</v>
      </c>
      <c r="E550" s="183">
        <v>5000.0</v>
      </c>
      <c r="F550" s="134" t="s">
        <v>762</v>
      </c>
      <c r="G550" s="144" t="s">
        <v>288</v>
      </c>
      <c r="H550" s="144" t="s">
        <v>629</v>
      </c>
      <c r="I550" s="144" t="s">
        <v>424</v>
      </c>
      <c r="J550" s="144">
        <v>44319.0</v>
      </c>
      <c r="K550" s="147" t="s">
        <v>493</v>
      </c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</row>
    <row r="551" ht="15.75" customHeight="1">
      <c r="A551" s="144">
        <v>44452.0</v>
      </c>
      <c r="B551" s="145" t="s">
        <v>920</v>
      </c>
      <c r="C551" s="134" t="s">
        <v>495</v>
      </c>
      <c r="D551" s="134" t="s">
        <v>480</v>
      </c>
      <c r="E551" s="146">
        <v>0.0</v>
      </c>
      <c r="F551" s="134" t="s">
        <v>921</v>
      </c>
      <c r="G551" s="134" t="s">
        <v>344</v>
      </c>
      <c r="H551" s="134" t="s">
        <v>42</v>
      </c>
      <c r="I551" s="134" t="s">
        <v>41</v>
      </c>
      <c r="J551" s="144">
        <v>44250.0</v>
      </c>
      <c r="K551" s="151" t="s">
        <v>891</v>
      </c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</row>
    <row r="552" ht="15.75" customHeight="1">
      <c r="A552" s="144">
        <v>44452.0</v>
      </c>
      <c r="B552" s="145" t="s">
        <v>922</v>
      </c>
      <c r="C552" s="134" t="s">
        <v>495</v>
      </c>
      <c r="D552" s="134" t="s">
        <v>480</v>
      </c>
      <c r="E552" s="146">
        <v>0.0</v>
      </c>
      <c r="F552" s="134" t="s">
        <v>923</v>
      </c>
      <c r="G552" s="134" t="s">
        <v>288</v>
      </c>
      <c r="H552" s="134" t="s">
        <v>42</v>
      </c>
      <c r="I552" s="134" t="s">
        <v>293</v>
      </c>
      <c r="J552" s="144">
        <v>44120.0</v>
      </c>
      <c r="K552" s="151" t="s">
        <v>493</v>
      </c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</row>
    <row r="553" ht="15.75" customHeight="1">
      <c r="A553" s="157">
        <v>44453.0</v>
      </c>
      <c r="B553" s="149" t="s">
        <v>755</v>
      </c>
      <c r="C553" s="159" t="s">
        <v>479</v>
      </c>
      <c r="D553" s="134" t="s">
        <v>489</v>
      </c>
      <c r="E553" s="183">
        <v>10000.0</v>
      </c>
      <c r="F553" s="134" t="s">
        <v>756</v>
      </c>
      <c r="G553" s="144" t="s">
        <v>288</v>
      </c>
      <c r="H553" s="144" t="s">
        <v>629</v>
      </c>
      <c r="I553" s="144" t="s">
        <v>424</v>
      </c>
      <c r="J553" s="144">
        <v>44295.0</v>
      </c>
      <c r="K553" s="147" t="s">
        <v>575</v>
      </c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</row>
    <row r="554" ht="15.75" customHeight="1">
      <c r="A554" s="157">
        <v>44453.0</v>
      </c>
      <c r="B554" s="149" t="s">
        <v>905</v>
      </c>
      <c r="C554" s="159" t="s">
        <v>479</v>
      </c>
      <c r="D554" s="134" t="s">
        <v>489</v>
      </c>
      <c r="E554" s="183">
        <v>300000.0</v>
      </c>
      <c r="F554" s="134" t="s">
        <v>906</v>
      </c>
      <c r="G554" s="144" t="s">
        <v>430</v>
      </c>
      <c r="H554" s="144" t="s">
        <v>42</v>
      </c>
      <c r="I554" s="144" t="s">
        <v>430</v>
      </c>
      <c r="J554" s="144">
        <v>44021.0</v>
      </c>
      <c r="K554" s="147" t="s">
        <v>493</v>
      </c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</row>
    <row r="555" ht="15.75" customHeight="1">
      <c r="A555" s="144">
        <v>44453.0</v>
      </c>
      <c r="B555" s="182" t="s">
        <v>924</v>
      </c>
      <c r="C555" s="134" t="s">
        <v>495</v>
      </c>
      <c r="D555" s="134" t="s">
        <v>480</v>
      </c>
      <c r="E555" s="146">
        <v>0.0</v>
      </c>
      <c r="F555" s="134" t="s">
        <v>925</v>
      </c>
      <c r="G555" s="134" t="s">
        <v>288</v>
      </c>
      <c r="H555" s="134" t="s">
        <v>42</v>
      </c>
      <c r="I555" s="134" t="s">
        <v>293</v>
      </c>
      <c r="J555" s="144">
        <v>44202.0</v>
      </c>
      <c r="K555" s="151" t="s">
        <v>493</v>
      </c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</row>
    <row r="556" ht="15.75" customHeight="1">
      <c r="A556" s="157">
        <v>44455.0</v>
      </c>
      <c r="B556" s="145" t="s">
        <v>926</v>
      </c>
      <c r="C556" s="159" t="s">
        <v>495</v>
      </c>
      <c r="D556" s="134" t="s">
        <v>489</v>
      </c>
      <c r="E556" s="183">
        <v>135728.28</v>
      </c>
      <c r="F556" s="134" t="s">
        <v>927</v>
      </c>
      <c r="G556" s="134" t="s">
        <v>288</v>
      </c>
      <c r="H556" s="134" t="s">
        <v>752</v>
      </c>
      <c r="I556" s="134" t="s">
        <v>340</v>
      </c>
      <c r="J556" s="144">
        <v>44204.0</v>
      </c>
      <c r="K556" s="151" t="s">
        <v>493</v>
      </c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</row>
    <row r="557" ht="15.75" customHeight="1">
      <c r="A557" s="144">
        <v>44455.0</v>
      </c>
      <c r="B557" s="145" t="s">
        <v>928</v>
      </c>
      <c r="C557" s="134" t="s">
        <v>479</v>
      </c>
      <c r="D557" s="134" t="s">
        <v>480</v>
      </c>
      <c r="E557" s="153">
        <v>107666.91</v>
      </c>
      <c r="F557" s="134" t="s">
        <v>929</v>
      </c>
      <c r="G557" s="144" t="s">
        <v>283</v>
      </c>
      <c r="H557" s="144" t="s">
        <v>42</v>
      </c>
      <c r="I557" s="144" t="s">
        <v>332</v>
      </c>
      <c r="J557" s="144">
        <v>43843.0</v>
      </c>
      <c r="K557" s="147" t="s">
        <v>507</v>
      </c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</row>
    <row r="558" ht="15.75" customHeight="1">
      <c r="A558" s="144">
        <v>44455.0</v>
      </c>
      <c r="B558" s="149" t="s">
        <v>930</v>
      </c>
      <c r="C558" s="134" t="s">
        <v>495</v>
      </c>
      <c r="D558" s="134" t="s">
        <v>480</v>
      </c>
      <c r="E558" s="146">
        <v>0.0</v>
      </c>
      <c r="F558" s="134" t="s">
        <v>931</v>
      </c>
      <c r="G558" s="134" t="s">
        <v>288</v>
      </c>
      <c r="H558" s="134" t="s">
        <v>42</v>
      </c>
      <c r="I558" s="134" t="s">
        <v>293</v>
      </c>
      <c r="J558" s="144">
        <v>44384.0</v>
      </c>
      <c r="K558" s="151" t="s">
        <v>632</v>
      </c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</row>
    <row r="559" ht="15.75" customHeight="1">
      <c r="A559" s="157">
        <v>44456.0</v>
      </c>
      <c r="B559" s="149" t="s">
        <v>501</v>
      </c>
      <c r="C559" s="159" t="s">
        <v>479</v>
      </c>
      <c r="D559" s="134" t="s">
        <v>489</v>
      </c>
      <c r="E559" s="183">
        <v>7500.0</v>
      </c>
      <c r="F559" s="134" t="s">
        <v>502</v>
      </c>
      <c r="G559" s="144" t="s">
        <v>283</v>
      </c>
      <c r="H559" s="144" t="s">
        <v>42</v>
      </c>
      <c r="I559" s="144" t="s">
        <v>332</v>
      </c>
      <c r="J559" s="144">
        <v>43703.0</v>
      </c>
      <c r="K559" s="147" t="s">
        <v>485</v>
      </c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</row>
    <row r="560" ht="15.75" customHeight="1">
      <c r="A560" s="144">
        <v>44456.0</v>
      </c>
      <c r="B560" s="145" t="s">
        <v>932</v>
      </c>
      <c r="C560" s="134" t="s">
        <v>495</v>
      </c>
      <c r="D560" s="134" t="s">
        <v>480</v>
      </c>
      <c r="E560" s="146">
        <v>0.0</v>
      </c>
      <c r="F560" s="134" t="s">
        <v>933</v>
      </c>
      <c r="G560" s="134" t="s">
        <v>288</v>
      </c>
      <c r="H560" s="134" t="s">
        <v>42</v>
      </c>
      <c r="I560" s="134" t="s">
        <v>293</v>
      </c>
      <c r="J560" s="144">
        <v>44186.0</v>
      </c>
      <c r="K560" s="151" t="s">
        <v>493</v>
      </c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</row>
    <row r="561" ht="15.75" customHeight="1">
      <c r="A561" s="144">
        <v>44456.0</v>
      </c>
      <c r="B561" s="145" t="s">
        <v>934</v>
      </c>
      <c r="C561" s="134" t="s">
        <v>495</v>
      </c>
      <c r="D561" s="134" t="s">
        <v>480</v>
      </c>
      <c r="E561" s="146">
        <v>0.0</v>
      </c>
      <c r="F561" s="134" t="s">
        <v>935</v>
      </c>
      <c r="G561" s="134" t="s">
        <v>288</v>
      </c>
      <c r="H561" s="134" t="s">
        <v>42</v>
      </c>
      <c r="I561" s="134" t="s">
        <v>293</v>
      </c>
      <c r="J561" s="144">
        <v>44456.0</v>
      </c>
      <c r="K561" s="151" t="s">
        <v>891</v>
      </c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</row>
    <row r="562" ht="15.75" customHeight="1">
      <c r="A562" s="157">
        <v>44459.0</v>
      </c>
      <c r="B562" s="149" t="s">
        <v>800</v>
      </c>
      <c r="C562" s="159" t="s">
        <v>479</v>
      </c>
      <c r="D562" s="134" t="s">
        <v>489</v>
      </c>
      <c r="E562" s="161">
        <v>159337.69</v>
      </c>
      <c r="F562" s="134" t="s">
        <v>801</v>
      </c>
      <c r="G562" s="144" t="s">
        <v>288</v>
      </c>
      <c r="H562" s="144" t="s">
        <v>629</v>
      </c>
      <c r="I562" s="144" t="s">
        <v>426</v>
      </c>
      <c r="J562" s="144">
        <v>44280.0</v>
      </c>
      <c r="K562" s="147" t="s">
        <v>632</v>
      </c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</row>
    <row r="563" ht="15.75" customHeight="1">
      <c r="A563" s="157">
        <v>44459.0</v>
      </c>
      <c r="B563" s="149" t="s">
        <v>936</v>
      </c>
      <c r="C563" s="159" t="s">
        <v>479</v>
      </c>
      <c r="D563" s="134" t="s">
        <v>489</v>
      </c>
      <c r="E563" s="183">
        <v>20000.0</v>
      </c>
      <c r="F563" s="134" t="s">
        <v>937</v>
      </c>
      <c r="G563" s="144" t="s">
        <v>288</v>
      </c>
      <c r="H563" s="144" t="s">
        <v>629</v>
      </c>
      <c r="I563" s="144" t="s">
        <v>424</v>
      </c>
      <c r="J563" s="144">
        <v>44319.0</v>
      </c>
      <c r="K563" s="147" t="s">
        <v>575</v>
      </c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</row>
    <row r="564" ht="15.75" customHeight="1">
      <c r="A564" s="157">
        <v>44459.0</v>
      </c>
      <c r="B564" s="149" t="s">
        <v>769</v>
      </c>
      <c r="C564" s="159" t="s">
        <v>479</v>
      </c>
      <c r="D564" s="134" t="s">
        <v>489</v>
      </c>
      <c r="E564" s="183">
        <v>271802.72</v>
      </c>
      <c r="F564" s="134" t="s">
        <v>770</v>
      </c>
      <c r="G564" s="144" t="s">
        <v>288</v>
      </c>
      <c r="H564" s="144" t="s">
        <v>629</v>
      </c>
      <c r="I564" s="144" t="s">
        <v>426</v>
      </c>
      <c r="J564" s="144">
        <v>44328.0</v>
      </c>
      <c r="K564" s="147" t="s">
        <v>493</v>
      </c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</row>
    <row r="565" ht="15.75" customHeight="1">
      <c r="A565" s="181">
        <v>44459.0</v>
      </c>
      <c r="B565" s="149" t="s">
        <v>839</v>
      </c>
      <c r="C565" s="134" t="s">
        <v>495</v>
      </c>
      <c r="D565" s="134" t="s">
        <v>480</v>
      </c>
      <c r="E565" s="146">
        <v>0.0</v>
      </c>
      <c r="F565" s="134" t="s">
        <v>840</v>
      </c>
      <c r="G565" s="134" t="s">
        <v>288</v>
      </c>
      <c r="H565" s="134" t="s">
        <v>42</v>
      </c>
      <c r="I565" s="134" t="s">
        <v>301</v>
      </c>
      <c r="J565" s="144"/>
      <c r="K565" s="151" t="s">
        <v>482</v>
      </c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</row>
    <row r="566" ht="15.75" customHeight="1">
      <c r="A566" s="157">
        <v>44460.0</v>
      </c>
      <c r="B566" s="149" t="s">
        <v>911</v>
      </c>
      <c r="C566" s="159" t="s">
        <v>479</v>
      </c>
      <c r="D566" s="134" t="s">
        <v>489</v>
      </c>
      <c r="E566" s="183">
        <v>100000.0</v>
      </c>
      <c r="F566" s="134" t="s">
        <v>912</v>
      </c>
      <c r="G566" s="144" t="s">
        <v>288</v>
      </c>
      <c r="H566" s="144" t="s">
        <v>629</v>
      </c>
      <c r="I566" s="144" t="s">
        <v>426</v>
      </c>
      <c r="J566" s="144">
        <v>44266.0</v>
      </c>
      <c r="K566" s="147" t="s">
        <v>575</v>
      </c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</row>
    <row r="567" ht="15.75" customHeight="1">
      <c r="A567" s="157">
        <v>44460.0</v>
      </c>
      <c r="B567" s="145" t="s">
        <v>938</v>
      </c>
      <c r="C567" s="159" t="s">
        <v>495</v>
      </c>
      <c r="D567" s="134" t="s">
        <v>515</v>
      </c>
      <c r="E567" s="146">
        <v>157308.25</v>
      </c>
      <c r="F567" s="134" t="s">
        <v>939</v>
      </c>
      <c r="G567" s="134" t="s">
        <v>283</v>
      </c>
      <c r="H567" s="134" t="s">
        <v>42</v>
      </c>
      <c r="I567" s="134" t="s">
        <v>283</v>
      </c>
      <c r="J567" s="144">
        <v>44250.0</v>
      </c>
      <c r="K567" s="151" t="s">
        <v>493</v>
      </c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</row>
    <row r="568" ht="15.75" customHeight="1">
      <c r="A568" s="181">
        <v>44460.0</v>
      </c>
      <c r="B568" s="145" t="s">
        <v>940</v>
      </c>
      <c r="C568" s="134" t="s">
        <v>495</v>
      </c>
      <c r="D568" s="134" t="s">
        <v>480</v>
      </c>
      <c r="E568" s="146">
        <v>0.0</v>
      </c>
      <c r="F568" s="134" t="s">
        <v>941</v>
      </c>
      <c r="G568" s="134" t="s">
        <v>288</v>
      </c>
      <c r="H568" s="134" t="s">
        <v>42</v>
      </c>
      <c r="I568" s="134" t="s">
        <v>293</v>
      </c>
      <c r="J568" s="144">
        <v>44088.0</v>
      </c>
      <c r="K568" s="151" t="s">
        <v>482</v>
      </c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</row>
    <row r="569" ht="15.75" customHeight="1">
      <c r="A569" s="157">
        <v>44461.0</v>
      </c>
      <c r="B569" s="149" t="s">
        <v>573</v>
      </c>
      <c r="C569" s="159" t="s">
        <v>529</v>
      </c>
      <c r="D569" s="134" t="s">
        <v>489</v>
      </c>
      <c r="E569" s="183">
        <v>50000.0</v>
      </c>
      <c r="F569" s="134" t="s">
        <v>574</v>
      </c>
      <c r="G569" s="144" t="s">
        <v>288</v>
      </c>
      <c r="H569" s="144" t="s">
        <v>42</v>
      </c>
      <c r="I569" s="144" t="s">
        <v>373</v>
      </c>
      <c r="J569" s="144">
        <v>43934.0</v>
      </c>
      <c r="K569" s="147" t="s">
        <v>575</v>
      </c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</row>
    <row r="570" ht="15.75" customHeight="1">
      <c r="A570" s="157">
        <v>44461.0</v>
      </c>
      <c r="B570" s="149" t="s">
        <v>942</v>
      </c>
      <c r="C570" s="159" t="s">
        <v>479</v>
      </c>
      <c r="D570" s="134" t="s">
        <v>489</v>
      </c>
      <c r="E570" s="183">
        <v>30000.0</v>
      </c>
      <c r="F570" s="134" t="s">
        <v>943</v>
      </c>
      <c r="G570" s="144" t="s">
        <v>288</v>
      </c>
      <c r="H570" s="144" t="s">
        <v>629</v>
      </c>
      <c r="I570" s="144" t="s">
        <v>426</v>
      </c>
      <c r="J570" s="144">
        <v>44319.0</v>
      </c>
      <c r="K570" s="147" t="s">
        <v>493</v>
      </c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</row>
    <row r="571" ht="15.75" customHeight="1">
      <c r="A571" s="157">
        <v>44462.0</v>
      </c>
      <c r="B571" s="145" t="s">
        <v>693</v>
      </c>
      <c r="C571" s="159" t="s">
        <v>495</v>
      </c>
      <c r="D571" s="134" t="s">
        <v>489</v>
      </c>
      <c r="E571" s="183">
        <v>20000.0</v>
      </c>
      <c r="F571" s="134" t="s">
        <v>694</v>
      </c>
      <c r="G571" s="134" t="s">
        <v>41</v>
      </c>
      <c r="H571" s="134" t="s">
        <v>42</v>
      </c>
      <c r="I571" s="134" t="s">
        <v>388</v>
      </c>
      <c r="J571" s="144">
        <v>44180.0</v>
      </c>
      <c r="K571" s="151" t="s">
        <v>493</v>
      </c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</row>
    <row r="572" ht="15.75" customHeight="1">
      <c r="A572" s="157">
        <v>44462.0</v>
      </c>
      <c r="B572" s="145" t="s">
        <v>944</v>
      </c>
      <c r="C572" s="159" t="s">
        <v>479</v>
      </c>
      <c r="D572" s="134" t="s">
        <v>515</v>
      </c>
      <c r="E572" s="183">
        <v>1421504.0</v>
      </c>
      <c r="F572" s="134" t="s">
        <v>945</v>
      </c>
      <c r="G572" s="144" t="s">
        <v>288</v>
      </c>
      <c r="H572" s="144" t="s">
        <v>629</v>
      </c>
      <c r="I572" s="144" t="s">
        <v>426</v>
      </c>
      <c r="J572" s="144">
        <v>44280.0</v>
      </c>
      <c r="K572" s="147" t="s">
        <v>482</v>
      </c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</row>
    <row r="573" ht="15.75" customHeight="1">
      <c r="A573" s="157">
        <v>44463.0</v>
      </c>
      <c r="B573" s="184" t="s">
        <v>946</v>
      </c>
      <c r="C573" s="159" t="s">
        <v>479</v>
      </c>
      <c r="D573" s="134" t="s">
        <v>489</v>
      </c>
      <c r="E573" s="183">
        <v>8000.0</v>
      </c>
      <c r="F573" s="134" t="s">
        <v>502</v>
      </c>
      <c r="G573" s="144" t="s">
        <v>283</v>
      </c>
      <c r="H573" s="144" t="s">
        <v>42</v>
      </c>
      <c r="I573" s="144" t="s">
        <v>332</v>
      </c>
      <c r="J573" s="144">
        <v>43704.0</v>
      </c>
      <c r="K573" s="147" t="s">
        <v>507</v>
      </c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</row>
    <row r="574" ht="15.75" customHeight="1">
      <c r="A574" s="157">
        <v>44463.0</v>
      </c>
      <c r="B574" s="184" t="s">
        <v>757</v>
      </c>
      <c r="C574" s="159" t="s">
        <v>479</v>
      </c>
      <c r="D574" s="134" t="s">
        <v>489</v>
      </c>
      <c r="E574" s="183">
        <v>20000.0</v>
      </c>
      <c r="F574" s="134" t="s">
        <v>758</v>
      </c>
      <c r="G574" s="144" t="s">
        <v>288</v>
      </c>
      <c r="H574" s="144" t="s">
        <v>629</v>
      </c>
      <c r="I574" s="144" t="s">
        <v>424</v>
      </c>
      <c r="J574" s="144">
        <v>44322.0</v>
      </c>
      <c r="K574" s="147" t="s">
        <v>493</v>
      </c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</row>
    <row r="575" ht="15.75" customHeight="1">
      <c r="A575" s="157">
        <v>44463.0</v>
      </c>
      <c r="B575" s="149" t="s">
        <v>911</v>
      </c>
      <c r="C575" s="159" t="s">
        <v>479</v>
      </c>
      <c r="D575" s="134" t="s">
        <v>489</v>
      </c>
      <c r="E575" s="183">
        <v>300000.0</v>
      </c>
      <c r="F575" s="134" t="s">
        <v>912</v>
      </c>
      <c r="G575" s="144" t="s">
        <v>288</v>
      </c>
      <c r="H575" s="144" t="s">
        <v>629</v>
      </c>
      <c r="I575" s="144" t="s">
        <v>426</v>
      </c>
      <c r="J575" s="144">
        <v>44266.0</v>
      </c>
      <c r="K575" s="147" t="s">
        <v>575</v>
      </c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</row>
    <row r="576" ht="15.75" customHeight="1">
      <c r="A576" s="157">
        <v>44466.0</v>
      </c>
      <c r="B576" s="184" t="s">
        <v>761</v>
      </c>
      <c r="C576" s="159" t="s">
        <v>479</v>
      </c>
      <c r="D576" s="134" t="s">
        <v>489</v>
      </c>
      <c r="E576" s="183">
        <v>10000.0</v>
      </c>
      <c r="F576" s="134" t="s">
        <v>762</v>
      </c>
      <c r="G576" s="144" t="s">
        <v>288</v>
      </c>
      <c r="H576" s="144" t="s">
        <v>629</v>
      </c>
      <c r="I576" s="144" t="s">
        <v>424</v>
      </c>
      <c r="J576" s="144">
        <v>44319.0</v>
      </c>
      <c r="K576" s="147" t="s">
        <v>493</v>
      </c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</row>
    <row r="577" ht="15.75" customHeight="1">
      <c r="A577" s="157">
        <v>44466.0</v>
      </c>
      <c r="B577" s="145" t="s">
        <v>505</v>
      </c>
      <c r="C577" s="159" t="s">
        <v>479</v>
      </c>
      <c r="D577" s="134" t="s">
        <v>489</v>
      </c>
      <c r="E577" s="183">
        <v>12000.0</v>
      </c>
      <c r="F577" s="134" t="s">
        <v>506</v>
      </c>
      <c r="G577" s="144" t="s">
        <v>283</v>
      </c>
      <c r="H577" s="144" t="s">
        <v>42</v>
      </c>
      <c r="I577" s="144" t="s">
        <v>332</v>
      </c>
      <c r="J577" s="144">
        <v>43605.0</v>
      </c>
      <c r="K577" s="147" t="s">
        <v>507</v>
      </c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</row>
    <row r="578" ht="15.75" customHeight="1">
      <c r="A578" s="157">
        <v>44466.0</v>
      </c>
      <c r="B578" s="184" t="s">
        <v>947</v>
      </c>
      <c r="C578" s="159" t="s">
        <v>479</v>
      </c>
      <c r="D578" s="134" t="s">
        <v>489</v>
      </c>
      <c r="E578" s="183">
        <v>100000.0</v>
      </c>
      <c r="F578" s="134" t="s">
        <v>948</v>
      </c>
      <c r="G578" s="144" t="s">
        <v>288</v>
      </c>
      <c r="H578" s="144" t="s">
        <v>629</v>
      </c>
      <c r="I578" s="144" t="s">
        <v>428</v>
      </c>
      <c r="J578" s="144">
        <v>44299.0</v>
      </c>
      <c r="K578" s="147" t="s">
        <v>493</v>
      </c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</row>
    <row r="579" ht="15.75" customHeight="1">
      <c r="A579" s="181">
        <v>44467.0</v>
      </c>
      <c r="B579" s="185" t="s">
        <v>949</v>
      </c>
      <c r="C579" s="134" t="s">
        <v>495</v>
      </c>
      <c r="D579" s="134" t="s">
        <v>480</v>
      </c>
      <c r="E579" s="146">
        <v>0.0</v>
      </c>
      <c r="F579" s="134" t="s">
        <v>950</v>
      </c>
      <c r="G579" s="134" t="s">
        <v>41</v>
      </c>
      <c r="H579" s="134" t="s">
        <v>42</v>
      </c>
      <c r="I579" s="134" t="s">
        <v>671</v>
      </c>
      <c r="J579" s="144">
        <v>44917.0</v>
      </c>
      <c r="K579" s="151" t="s">
        <v>575</v>
      </c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</row>
    <row r="580" ht="15.75" customHeight="1">
      <c r="A580" s="157">
        <v>44468.0</v>
      </c>
      <c r="B580" s="184" t="s">
        <v>951</v>
      </c>
      <c r="C580" s="159" t="s">
        <v>479</v>
      </c>
      <c r="D580" s="134" t="s">
        <v>489</v>
      </c>
      <c r="E580" s="183" t="s">
        <v>952</v>
      </c>
      <c r="F580" s="134" t="s">
        <v>953</v>
      </c>
      <c r="G580" s="144" t="s">
        <v>288</v>
      </c>
      <c r="H580" s="144" t="s">
        <v>629</v>
      </c>
      <c r="I580" s="144" t="s">
        <v>424</v>
      </c>
      <c r="J580" s="144">
        <v>44391.0</v>
      </c>
      <c r="K580" s="147" t="s">
        <v>493</v>
      </c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</row>
    <row r="581" ht="15.75" customHeight="1">
      <c r="A581" s="157">
        <v>44468.0</v>
      </c>
      <c r="B581" s="184" t="s">
        <v>783</v>
      </c>
      <c r="C581" s="159" t="s">
        <v>479</v>
      </c>
      <c r="D581" s="134" t="s">
        <v>489</v>
      </c>
      <c r="E581" s="183">
        <v>30000.0</v>
      </c>
      <c r="F581" s="134" t="s">
        <v>784</v>
      </c>
      <c r="G581" s="144" t="s">
        <v>288</v>
      </c>
      <c r="H581" s="144" t="s">
        <v>629</v>
      </c>
      <c r="I581" s="144" t="s">
        <v>426</v>
      </c>
      <c r="J581" s="144">
        <v>44319.0</v>
      </c>
      <c r="K581" s="147" t="s">
        <v>493</v>
      </c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</row>
    <row r="582" ht="15.75" customHeight="1">
      <c r="A582" s="157">
        <v>44468.0</v>
      </c>
      <c r="B582" s="184" t="s">
        <v>729</v>
      </c>
      <c r="C582" s="159" t="s">
        <v>479</v>
      </c>
      <c r="D582" s="134" t="s">
        <v>489</v>
      </c>
      <c r="E582" s="183">
        <v>100000.0</v>
      </c>
      <c r="F582" s="134" t="s">
        <v>730</v>
      </c>
      <c r="G582" s="144" t="s">
        <v>288</v>
      </c>
      <c r="H582" s="144" t="s">
        <v>629</v>
      </c>
      <c r="I582" s="144" t="s">
        <v>424</v>
      </c>
      <c r="J582" s="144">
        <v>44279.0</v>
      </c>
      <c r="K582" s="147" t="s">
        <v>493</v>
      </c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</row>
    <row r="583" ht="15.75" customHeight="1">
      <c r="A583" s="157">
        <v>44468.0</v>
      </c>
      <c r="B583" s="184" t="s">
        <v>954</v>
      </c>
      <c r="C583" s="159" t="s">
        <v>479</v>
      </c>
      <c r="D583" s="134" t="s">
        <v>489</v>
      </c>
      <c r="E583" s="183">
        <v>120000.0</v>
      </c>
      <c r="F583" s="134" t="s">
        <v>955</v>
      </c>
      <c r="G583" s="144" t="s">
        <v>288</v>
      </c>
      <c r="H583" s="144" t="s">
        <v>629</v>
      </c>
      <c r="I583" s="144" t="s">
        <v>428</v>
      </c>
      <c r="J583" s="144">
        <v>44279.0</v>
      </c>
      <c r="K583" s="147" t="s">
        <v>575</v>
      </c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</row>
    <row r="584" ht="15.75" customHeight="1">
      <c r="A584" s="157">
        <v>44469.0</v>
      </c>
      <c r="B584" s="186" t="s">
        <v>956</v>
      </c>
      <c r="C584" s="159" t="s">
        <v>495</v>
      </c>
      <c r="D584" s="134" t="s">
        <v>515</v>
      </c>
      <c r="E584" s="146">
        <v>456422.62</v>
      </c>
      <c r="F584" s="134" t="s">
        <v>957</v>
      </c>
      <c r="G584" s="134" t="s">
        <v>41</v>
      </c>
      <c r="H584" s="134" t="s">
        <v>42</v>
      </c>
      <c r="I584" s="134" t="s">
        <v>348</v>
      </c>
      <c r="J584" s="144">
        <v>44130.0</v>
      </c>
      <c r="K584" s="151" t="s">
        <v>493</v>
      </c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</row>
    <row r="585" ht="15.75" customHeight="1">
      <c r="A585" s="157">
        <v>44469.0</v>
      </c>
      <c r="B585" s="184" t="s">
        <v>821</v>
      </c>
      <c r="C585" s="159" t="s">
        <v>479</v>
      </c>
      <c r="D585" s="134" t="s">
        <v>489</v>
      </c>
      <c r="E585" s="183">
        <v>100000.0</v>
      </c>
      <c r="F585" s="134" t="s">
        <v>822</v>
      </c>
      <c r="G585" s="144" t="s">
        <v>288</v>
      </c>
      <c r="H585" s="144" t="s">
        <v>629</v>
      </c>
      <c r="I585" s="144" t="s">
        <v>424</v>
      </c>
      <c r="J585" s="144">
        <v>44321.0</v>
      </c>
      <c r="K585" s="147" t="s">
        <v>507</v>
      </c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</row>
    <row r="586" ht="15.75" customHeight="1">
      <c r="A586" s="157">
        <v>44470.0</v>
      </c>
      <c r="B586" s="149" t="s">
        <v>741</v>
      </c>
      <c r="C586" s="159" t="s">
        <v>479</v>
      </c>
      <c r="D586" s="134" t="s">
        <v>489</v>
      </c>
      <c r="E586" s="183">
        <v>14000.0</v>
      </c>
      <c r="F586" s="134" t="s">
        <v>742</v>
      </c>
      <c r="G586" s="144" t="s">
        <v>288</v>
      </c>
      <c r="H586" s="144" t="s">
        <v>629</v>
      </c>
      <c r="I586" s="144" t="s">
        <v>426</v>
      </c>
      <c r="J586" s="144">
        <v>44280.0</v>
      </c>
      <c r="K586" s="147" t="s">
        <v>493</v>
      </c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</row>
    <row r="587" ht="15.75" customHeight="1">
      <c r="A587" s="157">
        <v>44470.0</v>
      </c>
      <c r="B587" s="184" t="s">
        <v>759</v>
      </c>
      <c r="C587" s="159" t="s">
        <v>479</v>
      </c>
      <c r="D587" s="134" t="s">
        <v>489</v>
      </c>
      <c r="E587" s="183">
        <v>45000.0</v>
      </c>
      <c r="F587" s="134" t="s">
        <v>760</v>
      </c>
      <c r="G587" s="144" t="s">
        <v>288</v>
      </c>
      <c r="H587" s="144" t="s">
        <v>629</v>
      </c>
      <c r="I587" s="144" t="s">
        <v>428</v>
      </c>
      <c r="J587" s="144">
        <v>44266.0</v>
      </c>
      <c r="K587" s="147" t="s">
        <v>507</v>
      </c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</row>
    <row r="588" ht="15.75" customHeight="1">
      <c r="A588" s="157">
        <v>44470.0</v>
      </c>
      <c r="B588" s="184" t="s">
        <v>771</v>
      </c>
      <c r="C588" s="159" t="s">
        <v>479</v>
      </c>
      <c r="D588" s="134" t="s">
        <v>489</v>
      </c>
      <c r="E588" s="183">
        <v>10000.0</v>
      </c>
      <c r="F588" s="134" t="s">
        <v>772</v>
      </c>
      <c r="G588" s="144" t="s">
        <v>288</v>
      </c>
      <c r="H588" s="144" t="s">
        <v>629</v>
      </c>
      <c r="I588" s="144" t="s">
        <v>428</v>
      </c>
      <c r="J588" s="144">
        <v>44260.0</v>
      </c>
      <c r="K588" s="147" t="s">
        <v>493</v>
      </c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</row>
    <row r="589" ht="15.75" customHeight="1">
      <c r="A589" s="157">
        <v>44470.0</v>
      </c>
      <c r="B589" s="184" t="s">
        <v>958</v>
      </c>
      <c r="C589" s="159" t="s">
        <v>479</v>
      </c>
      <c r="D589" s="134" t="s">
        <v>489</v>
      </c>
      <c r="E589" s="183">
        <v>100000.0</v>
      </c>
      <c r="F589" s="134" t="s">
        <v>959</v>
      </c>
      <c r="G589" s="144" t="s">
        <v>288</v>
      </c>
      <c r="H589" s="144" t="s">
        <v>629</v>
      </c>
      <c r="I589" s="144" t="s">
        <v>424</v>
      </c>
      <c r="J589" s="144">
        <v>44393.0</v>
      </c>
      <c r="K589" s="147" t="s">
        <v>960</v>
      </c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</row>
    <row r="590" ht="15.75" customHeight="1">
      <c r="A590" s="181">
        <v>44470.0</v>
      </c>
      <c r="B590" s="168" t="s">
        <v>771</v>
      </c>
      <c r="C590" s="134" t="s">
        <v>479</v>
      </c>
      <c r="D590" s="134" t="s">
        <v>480</v>
      </c>
      <c r="E590" s="146">
        <v>151371.24</v>
      </c>
      <c r="F590" s="134" t="s">
        <v>772</v>
      </c>
      <c r="G590" s="144" t="s">
        <v>288</v>
      </c>
      <c r="H590" s="144" t="s">
        <v>629</v>
      </c>
      <c r="I590" s="144" t="s">
        <v>428</v>
      </c>
      <c r="J590" s="144">
        <v>44260.0</v>
      </c>
      <c r="K590" s="147" t="s">
        <v>493</v>
      </c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</row>
    <row r="591" ht="15.75" customHeight="1">
      <c r="A591" s="157">
        <v>44473.0</v>
      </c>
      <c r="B591" s="145" t="s">
        <v>954</v>
      </c>
      <c r="C591" s="159" t="s">
        <v>479</v>
      </c>
      <c r="D591" s="134" t="s">
        <v>489</v>
      </c>
      <c r="E591" s="183">
        <v>80000.0</v>
      </c>
      <c r="F591" s="134" t="s">
        <v>955</v>
      </c>
      <c r="G591" s="144" t="s">
        <v>288</v>
      </c>
      <c r="H591" s="144" t="s">
        <v>629</v>
      </c>
      <c r="I591" s="144" t="s">
        <v>428</v>
      </c>
      <c r="J591" s="144">
        <v>44279.0</v>
      </c>
      <c r="K591" s="147" t="s">
        <v>575</v>
      </c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</row>
    <row r="592" ht="15.75" customHeight="1">
      <c r="A592" s="181">
        <v>44473.0</v>
      </c>
      <c r="B592" s="149" t="s">
        <v>863</v>
      </c>
      <c r="C592" s="134" t="s">
        <v>495</v>
      </c>
      <c r="D592" s="134" t="s">
        <v>480</v>
      </c>
      <c r="E592" s="146">
        <v>0.0</v>
      </c>
      <c r="F592" s="134" t="s">
        <v>864</v>
      </c>
      <c r="G592" s="134" t="s">
        <v>41</v>
      </c>
      <c r="H592" s="134" t="s">
        <v>42</v>
      </c>
      <c r="I592" s="134" t="s">
        <v>418</v>
      </c>
      <c r="J592" s="144">
        <v>44397.0</v>
      </c>
      <c r="K592" s="151" t="s">
        <v>507</v>
      </c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</row>
    <row r="593" ht="15.75" customHeight="1">
      <c r="A593" s="181">
        <v>44473.0</v>
      </c>
      <c r="B593" s="185" t="s">
        <v>961</v>
      </c>
      <c r="C593" s="134" t="s">
        <v>495</v>
      </c>
      <c r="D593" s="134" t="s">
        <v>480</v>
      </c>
      <c r="E593" s="146">
        <v>0.0</v>
      </c>
      <c r="F593" s="134" t="s">
        <v>962</v>
      </c>
      <c r="G593" s="134" t="s">
        <v>288</v>
      </c>
      <c r="H593" s="134" t="s">
        <v>42</v>
      </c>
      <c r="I593" s="134" t="s">
        <v>301</v>
      </c>
      <c r="J593" s="144">
        <v>44302.0</v>
      </c>
      <c r="K593" s="151" t="s">
        <v>482</v>
      </c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</row>
    <row r="594" ht="15.75" customHeight="1">
      <c r="A594" s="181">
        <v>44473.0</v>
      </c>
      <c r="B594" s="145" t="s">
        <v>963</v>
      </c>
      <c r="C594" s="134" t="s">
        <v>479</v>
      </c>
      <c r="D594" s="134" t="s">
        <v>480</v>
      </c>
      <c r="E594" s="146">
        <v>172836.33</v>
      </c>
      <c r="F594" s="134" t="s">
        <v>964</v>
      </c>
      <c r="G594" s="144" t="s">
        <v>283</v>
      </c>
      <c r="H594" s="144" t="s">
        <v>42</v>
      </c>
      <c r="I594" s="144" t="s">
        <v>332</v>
      </c>
      <c r="J594" s="144">
        <v>43865.0</v>
      </c>
      <c r="K594" s="147" t="s">
        <v>493</v>
      </c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</row>
    <row r="595" ht="15.75" customHeight="1">
      <c r="A595" s="181">
        <v>44473.0</v>
      </c>
      <c r="B595" s="185" t="s">
        <v>613</v>
      </c>
      <c r="C595" s="134" t="s">
        <v>479</v>
      </c>
      <c r="D595" s="134" t="s">
        <v>480</v>
      </c>
      <c r="E595" s="146">
        <v>154589.27</v>
      </c>
      <c r="F595" s="134" t="s">
        <v>614</v>
      </c>
      <c r="G595" s="144" t="s">
        <v>283</v>
      </c>
      <c r="H595" s="144" t="s">
        <v>42</v>
      </c>
      <c r="I595" s="144" t="s">
        <v>332</v>
      </c>
      <c r="J595" s="144">
        <v>43873.0</v>
      </c>
      <c r="K595" s="147" t="s">
        <v>493</v>
      </c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</row>
    <row r="596" ht="15.75" customHeight="1">
      <c r="A596" s="181">
        <v>44473.0</v>
      </c>
      <c r="B596" s="168" t="s">
        <v>954</v>
      </c>
      <c r="C596" s="134" t="s">
        <v>479</v>
      </c>
      <c r="D596" s="134" t="s">
        <v>480</v>
      </c>
      <c r="E596" s="146">
        <v>237009.79</v>
      </c>
      <c r="F596" s="134" t="s">
        <v>955</v>
      </c>
      <c r="G596" s="144" t="s">
        <v>288</v>
      </c>
      <c r="H596" s="144" t="s">
        <v>629</v>
      </c>
      <c r="I596" s="144" t="s">
        <v>428</v>
      </c>
      <c r="J596" s="144">
        <v>44279.0</v>
      </c>
      <c r="K596" s="147" t="s">
        <v>575</v>
      </c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</row>
    <row r="597" ht="15.75" customHeight="1">
      <c r="A597" s="157">
        <v>44474.0</v>
      </c>
      <c r="B597" s="149" t="s">
        <v>771</v>
      </c>
      <c r="C597" s="159" t="s">
        <v>479</v>
      </c>
      <c r="D597" s="134" t="s">
        <v>489</v>
      </c>
      <c r="E597" s="161">
        <v>49307.71</v>
      </c>
      <c r="F597" s="134" t="s">
        <v>772</v>
      </c>
      <c r="G597" s="144" t="s">
        <v>288</v>
      </c>
      <c r="H597" s="144" t="s">
        <v>629</v>
      </c>
      <c r="I597" s="144" t="s">
        <v>428</v>
      </c>
      <c r="J597" s="144">
        <v>44260.0</v>
      </c>
      <c r="K597" s="147" t="s">
        <v>493</v>
      </c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</row>
    <row r="598" ht="15.75" customHeight="1">
      <c r="A598" s="157">
        <v>44474.0</v>
      </c>
      <c r="B598" s="149" t="s">
        <v>800</v>
      </c>
      <c r="C598" s="159" t="s">
        <v>479</v>
      </c>
      <c r="D598" s="134" t="s">
        <v>489</v>
      </c>
      <c r="E598" s="183">
        <v>56000.0</v>
      </c>
      <c r="F598" s="134" t="s">
        <v>801</v>
      </c>
      <c r="G598" s="144" t="s">
        <v>288</v>
      </c>
      <c r="H598" s="144" t="s">
        <v>629</v>
      </c>
      <c r="I598" s="144" t="s">
        <v>426</v>
      </c>
      <c r="J598" s="144">
        <v>44280.0</v>
      </c>
      <c r="K598" s="147" t="s">
        <v>632</v>
      </c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</row>
    <row r="599" ht="15.75" customHeight="1">
      <c r="A599" s="157">
        <v>44474.0</v>
      </c>
      <c r="B599" s="149" t="s">
        <v>936</v>
      </c>
      <c r="C599" s="159" t="s">
        <v>479</v>
      </c>
      <c r="D599" s="134" t="s">
        <v>489</v>
      </c>
      <c r="E599" s="183">
        <v>5500.0</v>
      </c>
      <c r="F599" s="134" t="s">
        <v>937</v>
      </c>
      <c r="G599" s="144" t="s">
        <v>288</v>
      </c>
      <c r="H599" s="144" t="s">
        <v>629</v>
      </c>
      <c r="I599" s="144" t="s">
        <v>424</v>
      </c>
      <c r="J599" s="144">
        <v>44319.0</v>
      </c>
      <c r="K599" s="147" t="s">
        <v>575</v>
      </c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</row>
    <row r="600" ht="15.75" customHeight="1">
      <c r="A600" s="157">
        <v>44474.0</v>
      </c>
      <c r="B600" s="149" t="s">
        <v>798</v>
      </c>
      <c r="C600" s="159" t="s">
        <v>479</v>
      </c>
      <c r="D600" s="134" t="s">
        <v>489</v>
      </c>
      <c r="E600" s="183">
        <v>175000.0</v>
      </c>
      <c r="F600" s="134" t="s">
        <v>799</v>
      </c>
      <c r="G600" s="144" t="s">
        <v>288</v>
      </c>
      <c r="H600" s="144" t="s">
        <v>629</v>
      </c>
      <c r="I600" s="144" t="s">
        <v>426</v>
      </c>
      <c r="J600" s="144">
        <v>44313.0</v>
      </c>
      <c r="K600" s="147" t="s">
        <v>493</v>
      </c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</row>
    <row r="601" ht="15.75" customHeight="1">
      <c r="A601" s="157">
        <v>44474.0</v>
      </c>
      <c r="B601" s="149" t="s">
        <v>965</v>
      </c>
      <c r="C601" s="159" t="s">
        <v>479</v>
      </c>
      <c r="D601" s="134" t="s">
        <v>489</v>
      </c>
      <c r="E601" s="183">
        <v>10000.0</v>
      </c>
      <c r="F601" s="134" t="s">
        <v>966</v>
      </c>
      <c r="G601" s="144" t="s">
        <v>288</v>
      </c>
      <c r="H601" s="144" t="s">
        <v>629</v>
      </c>
      <c r="I601" s="144" t="s">
        <v>426</v>
      </c>
      <c r="J601" s="144">
        <v>44421.0</v>
      </c>
      <c r="K601" s="147" t="s">
        <v>493</v>
      </c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</row>
    <row r="602" ht="15.75" customHeight="1">
      <c r="A602" s="157">
        <v>44474.0</v>
      </c>
      <c r="B602" s="149" t="s">
        <v>851</v>
      </c>
      <c r="C602" s="159" t="s">
        <v>479</v>
      </c>
      <c r="D602" s="134" t="s">
        <v>489</v>
      </c>
      <c r="E602" s="183">
        <v>10000.0</v>
      </c>
      <c r="F602" s="134" t="s">
        <v>852</v>
      </c>
      <c r="G602" s="144" t="s">
        <v>288</v>
      </c>
      <c r="H602" s="144" t="s">
        <v>629</v>
      </c>
      <c r="I602" s="144" t="s">
        <v>426</v>
      </c>
      <c r="J602" s="144">
        <v>44280.0</v>
      </c>
      <c r="K602" s="147" t="s">
        <v>493</v>
      </c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</row>
    <row r="603" ht="15.75" customHeight="1">
      <c r="A603" s="157">
        <v>44474.0</v>
      </c>
      <c r="B603" s="149" t="s">
        <v>501</v>
      </c>
      <c r="C603" s="159" t="s">
        <v>479</v>
      </c>
      <c r="D603" s="134" t="s">
        <v>489</v>
      </c>
      <c r="E603" s="183">
        <v>10000.0</v>
      </c>
      <c r="F603" s="134" t="s">
        <v>502</v>
      </c>
      <c r="G603" s="144" t="s">
        <v>283</v>
      </c>
      <c r="H603" s="144" t="s">
        <v>42</v>
      </c>
      <c r="I603" s="144" t="s">
        <v>332</v>
      </c>
      <c r="J603" s="144">
        <v>43703.0</v>
      </c>
      <c r="K603" s="147" t="s">
        <v>485</v>
      </c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</row>
    <row r="604" ht="15.75" customHeight="1">
      <c r="A604" s="157">
        <v>44474.0</v>
      </c>
      <c r="B604" s="149" t="s">
        <v>627</v>
      </c>
      <c r="C604" s="159" t="s">
        <v>479</v>
      </c>
      <c r="D604" s="134" t="s">
        <v>489</v>
      </c>
      <c r="E604" s="183">
        <v>40000.0</v>
      </c>
      <c r="F604" s="134" t="s">
        <v>628</v>
      </c>
      <c r="G604" s="144" t="s">
        <v>288</v>
      </c>
      <c r="H604" s="144" t="s">
        <v>629</v>
      </c>
      <c r="I604" s="144" t="s">
        <v>426</v>
      </c>
      <c r="J604" s="144">
        <v>44321.0</v>
      </c>
      <c r="K604" s="147" t="s">
        <v>493</v>
      </c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</row>
    <row r="605" ht="15.75" customHeight="1">
      <c r="A605" s="157">
        <v>44474.0</v>
      </c>
      <c r="B605" s="149" t="s">
        <v>967</v>
      </c>
      <c r="C605" s="159" t="s">
        <v>479</v>
      </c>
      <c r="D605" s="134" t="s">
        <v>489</v>
      </c>
      <c r="E605" s="183">
        <v>150000.0</v>
      </c>
      <c r="F605" s="134" t="s">
        <v>968</v>
      </c>
      <c r="G605" s="144" t="s">
        <v>283</v>
      </c>
      <c r="H605" s="144" t="s">
        <v>42</v>
      </c>
      <c r="I605" s="144" t="s">
        <v>332</v>
      </c>
      <c r="J605" s="144">
        <v>43879.0</v>
      </c>
      <c r="K605" s="147" t="s">
        <v>493</v>
      </c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</row>
    <row r="606" ht="15.75" customHeight="1">
      <c r="A606" s="157">
        <v>44475.0</v>
      </c>
      <c r="B606" s="149" t="s">
        <v>954</v>
      </c>
      <c r="C606" s="159" t="s">
        <v>479</v>
      </c>
      <c r="D606" s="134" t="s">
        <v>489</v>
      </c>
      <c r="E606" s="183">
        <v>30000.0</v>
      </c>
      <c r="F606" s="134" t="s">
        <v>955</v>
      </c>
      <c r="G606" s="144" t="s">
        <v>288</v>
      </c>
      <c r="H606" s="144" t="s">
        <v>629</v>
      </c>
      <c r="I606" s="144" t="s">
        <v>428</v>
      </c>
      <c r="J606" s="144">
        <v>44279.0</v>
      </c>
      <c r="K606" s="147" t="s">
        <v>575</v>
      </c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</row>
    <row r="607" ht="15.75" customHeight="1">
      <c r="A607" s="157">
        <v>44475.0</v>
      </c>
      <c r="B607" s="149" t="s">
        <v>757</v>
      </c>
      <c r="C607" s="159" t="s">
        <v>479</v>
      </c>
      <c r="D607" s="134" t="s">
        <v>489</v>
      </c>
      <c r="E607" s="183">
        <v>20000.0</v>
      </c>
      <c r="F607" s="134" t="s">
        <v>758</v>
      </c>
      <c r="G607" s="144" t="s">
        <v>288</v>
      </c>
      <c r="H607" s="144" t="s">
        <v>629</v>
      </c>
      <c r="I607" s="144" t="s">
        <v>424</v>
      </c>
      <c r="J607" s="144">
        <v>44322.0</v>
      </c>
      <c r="K607" s="147" t="s">
        <v>493</v>
      </c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</row>
    <row r="608" ht="15.75" customHeight="1">
      <c r="A608" s="157">
        <v>44476.0</v>
      </c>
      <c r="B608" s="149" t="s">
        <v>969</v>
      </c>
      <c r="C608" s="159" t="s">
        <v>479</v>
      </c>
      <c r="D608" s="134" t="s">
        <v>515</v>
      </c>
      <c r="E608" s="187">
        <v>121689.31</v>
      </c>
      <c r="F608" s="134" t="s">
        <v>970</v>
      </c>
      <c r="G608" s="144" t="s">
        <v>288</v>
      </c>
      <c r="H608" s="144" t="s">
        <v>629</v>
      </c>
      <c r="I608" s="144" t="s">
        <v>426</v>
      </c>
      <c r="J608" s="144">
        <v>44333.0</v>
      </c>
      <c r="K608" s="147" t="s">
        <v>493</v>
      </c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</row>
    <row r="609" ht="15.75" customHeight="1">
      <c r="A609" s="157">
        <v>44477.0</v>
      </c>
      <c r="B609" s="188" t="s">
        <v>680</v>
      </c>
      <c r="C609" s="159" t="s">
        <v>495</v>
      </c>
      <c r="D609" s="134" t="s">
        <v>515</v>
      </c>
      <c r="E609" s="187">
        <v>94947.93</v>
      </c>
      <c r="F609" s="134" t="s">
        <v>681</v>
      </c>
      <c r="G609" s="134" t="s">
        <v>41</v>
      </c>
      <c r="H609" s="134" t="s">
        <v>42</v>
      </c>
      <c r="I609" s="134" t="s">
        <v>414</v>
      </c>
      <c r="J609" s="144">
        <v>44105.0</v>
      </c>
      <c r="K609" s="151" t="s">
        <v>482</v>
      </c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</row>
    <row r="610" ht="15.75" customHeight="1">
      <c r="A610" s="181">
        <v>44477.0</v>
      </c>
      <c r="B610" s="145" t="s">
        <v>971</v>
      </c>
      <c r="C610" s="134" t="s">
        <v>495</v>
      </c>
      <c r="D610" s="134" t="s">
        <v>480</v>
      </c>
      <c r="E610" s="146">
        <v>0.0</v>
      </c>
      <c r="F610" s="134" t="s">
        <v>844</v>
      </c>
      <c r="G610" s="134" t="s">
        <v>41</v>
      </c>
      <c r="H610" s="134" t="s">
        <v>42</v>
      </c>
      <c r="I610" s="134" t="s">
        <v>303</v>
      </c>
      <c r="J610" s="144">
        <v>44238.0</v>
      </c>
      <c r="K610" s="151" t="s">
        <v>575</v>
      </c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</row>
    <row r="611" ht="15.75" customHeight="1">
      <c r="A611" s="157">
        <v>44480.0</v>
      </c>
      <c r="B611" s="184" t="s">
        <v>909</v>
      </c>
      <c r="C611" s="159" t="s">
        <v>479</v>
      </c>
      <c r="D611" s="134" t="s">
        <v>489</v>
      </c>
      <c r="E611" s="183">
        <v>20000.0</v>
      </c>
      <c r="F611" s="134" t="s">
        <v>910</v>
      </c>
      <c r="G611" s="144" t="s">
        <v>288</v>
      </c>
      <c r="H611" s="144" t="s">
        <v>629</v>
      </c>
      <c r="I611" s="144" t="s">
        <v>426</v>
      </c>
      <c r="J611" s="144">
        <v>44263.0</v>
      </c>
      <c r="K611" s="147" t="s">
        <v>507</v>
      </c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</row>
    <row r="612" ht="15.75" customHeight="1">
      <c r="A612" s="181">
        <v>44480.0</v>
      </c>
      <c r="B612" s="168" t="s">
        <v>972</v>
      </c>
      <c r="C612" s="134" t="s">
        <v>479</v>
      </c>
      <c r="D612" s="134" t="s">
        <v>480</v>
      </c>
      <c r="E612" s="146">
        <v>489398.81</v>
      </c>
      <c r="F612" s="134" t="s">
        <v>973</v>
      </c>
      <c r="G612" s="144" t="s">
        <v>288</v>
      </c>
      <c r="H612" s="144" t="s">
        <v>629</v>
      </c>
      <c r="I612" s="144" t="s">
        <v>424</v>
      </c>
      <c r="J612" s="144">
        <v>44280.0</v>
      </c>
      <c r="K612" s="147" t="s">
        <v>575</v>
      </c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</row>
    <row r="613" ht="15.75" customHeight="1">
      <c r="A613" s="157">
        <v>44482.0</v>
      </c>
      <c r="B613" s="149" t="s">
        <v>974</v>
      </c>
      <c r="C613" s="159" t="s">
        <v>495</v>
      </c>
      <c r="D613" s="134" t="s">
        <v>515</v>
      </c>
      <c r="E613" s="187">
        <v>274363.67</v>
      </c>
      <c r="F613" s="134" t="s">
        <v>975</v>
      </c>
      <c r="G613" s="134" t="s">
        <v>288</v>
      </c>
      <c r="H613" s="134" t="s">
        <v>752</v>
      </c>
      <c r="I613" s="134" t="s">
        <v>295</v>
      </c>
      <c r="J613" s="144">
        <v>44356.0</v>
      </c>
      <c r="K613" s="151" t="s">
        <v>507</v>
      </c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</row>
    <row r="614" ht="15.75" customHeight="1">
      <c r="A614" s="157">
        <v>44482.0</v>
      </c>
      <c r="B614" s="145" t="s">
        <v>976</v>
      </c>
      <c r="C614" s="159" t="s">
        <v>495</v>
      </c>
      <c r="D614" s="134" t="s">
        <v>489</v>
      </c>
      <c r="E614" s="187">
        <v>150000.0</v>
      </c>
      <c r="F614" s="134" t="s">
        <v>977</v>
      </c>
      <c r="G614" s="134" t="s">
        <v>283</v>
      </c>
      <c r="H614" s="134" t="s">
        <v>42</v>
      </c>
      <c r="I614" s="134" t="s">
        <v>283</v>
      </c>
      <c r="J614" s="144">
        <v>44118.0</v>
      </c>
      <c r="K614" s="151" t="s">
        <v>482</v>
      </c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</row>
    <row r="615" ht="15.75" customHeight="1">
      <c r="A615" s="181">
        <v>44482.0</v>
      </c>
      <c r="B615" s="145" t="s">
        <v>518</v>
      </c>
      <c r="C615" s="134" t="s">
        <v>479</v>
      </c>
      <c r="D615" s="134" t="s">
        <v>480</v>
      </c>
      <c r="E615" s="146">
        <v>15.64</v>
      </c>
      <c r="F615" s="134" t="s">
        <v>519</v>
      </c>
      <c r="G615" s="144" t="s">
        <v>283</v>
      </c>
      <c r="H615" s="144" t="s">
        <v>42</v>
      </c>
      <c r="I615" s="144" t="s">
        <v>422</v>
      </c>
      <c r="J615" s="144">
        <v>43559.0</v>
      </c>
      <c r="K615" s="147" t="s">
        <v>485</v>
      </c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</row>
    <row r="616" ht="15.75" customHeight="1">
      <c r="A616" s="181">
        <v>44482.0</v>
      </c>
      <c r="B616" s="145" t="s">
        <v>559</v>
      </c>
      <c r="C616" s="134" t="s">
        <v>479</v>
      </c>
      <c r="D616" s="134" t="s">
        <v>480</v>
      </c>
      <c r="E616" s="146">
        <v>115.28</v>
      </c>
      <c r="F616" s="134" t="s">
        <v>560</v>
      </c>
      <c r="G616" s="144" t="s">
        <v>283</v>
      </c>
      <c r="H616" s="144" t="s">
        <v>42</v>
      </c>
      <c r="I616" s="144" t="s">
        <v>332</v>
      </c>
      <c r="J616" s="144">
        <v>43620.0</v>
      </c>
      <c r="K616" s="147" t="s">
        <v>482</v>
      </c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</row>
    <row r="617" ht="15.75" customHeight="1">
      <c r="A617" s="181">
        <v>44482.0</v>
      </c>
      <c r="B617" s="145" t="s">
        <v>583</v>
      </c>
      <c r="C617" s="134" t="s">
        <v>479</v>
      </c>
      <c r="D617" s="134" t="s">
        <v>480</v>
      </c>
      <c r="E617" s="146">
        <v>13.08</v>
      </c>
      <c r="F617" s="134" t="s">
        <v>584</v>
      </c>
      <c r="G617" s="144" t="s">
        <v>283</v>
      </c>
      <c r="H617" s="144" t="s">
        <v>42</v>
      </c>
      <c r="I617" s="144" t="s">
        <v>332</v>
      </c>
      <c r="J617" s="144">
        <v>43675.0</v>
      </c>
      <c r="K617" s="147" t="s">
        <v>485</v>
      </c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</row>
    <row r="618" ht="15.75" customHeight="1">
      <c r="A618" s="181">
        <v>44482.0</v>
      </c>
      <c r="B618" s="145" t="s">
        <v>978</v>
      </c>
      <c r="C618" s="134" t="s">
        <v>479</v>
      </c>
      <c r="D618" s="134" t="s">
        <v>480</v>
      </c>
      <c r="E618" s="146"/>
      <c r="F618" s="134" t="s">
        <v>979</v>
      </c>
      <c r="G618" s="144" t="s">
        <v>283</v>
      </c>
      <c r="H618" s="144" t="s">
        <v>42</v>
      </c>
      <c r="I618" s="144" t="s">
        <v>283</v>
      </c>
      <c r="J618" s="144" t="s">
        <v>717</v>
      </c>
      <c r="K618" s="147" t="s">
        <v>493</v>
      </c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</row>
    <row r="619" ht="15.75" customHeight="1">
      <c r="A619" s="181">
        <v>44482.0</v>
      </c>
      <c r="B619" s="145" t="s">
        <v>739</v>
      </c>
      <c r="C619" s="134" t="s">
        <v>479</v>
      </c>
      <c r="D619" s="134" t="s">
        <v>480</v>
      </c>
      <c r="E619" s="146">
        <v>3049.18</v>
      </c>
      <c r="F619" s="134" t="s">
        <v>740</v>
      </c>
      <c r="G619" s="144" t="s">
        <v>283</v>
      </c>
      <c r="H619" s="144" t="s">
        <v>42</v>
      </c>
      <c r="I619" s="144" t="s">
        <v>283</v>
      </c>
      <c r="J619" s="144">
        <v>44124.0</v>
      </c>
      <c r="K619" s="147" t="s">
        <v>493</v>
      </c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</row>
    <row r="620" ht="15.75" customHeight="1">
      <c r="A620" s="181">
        <v>44482.0</v>
      </c>
      <c r="B620" s="145" t="s">
        <v>737</v>
      </c>
      <c r="C620" s="134" t="s">
        <v>479</v>
      </c>
      <c r="D620" s="134" t="s">
        <v>480</v>
      </c>
      <c r="E620" s="146">
        <v>693.98</v>
      </c>
      <c r="F620" s="134" t="s">
        <v>738</v>
      </c>
      <c r="G620" s="144" t="s">
        <v>283</v>
      </c>
      <c r="H620" s="144" t="s">
        <v>42</v>
      </c>
      <c r="I620" s="144" t="s">
        <v>283</v>
      </c>
      <c r="J620" s="144">
        <v>44118.0</v>
      </c>
      <c r="K620" s="147" t="s">
        <v>493</v>
      </c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</row>
    <row r="621" ht="15.75" customHeight="1">
      <c r="A621" s="181">
        <v>44482.0</v>
      </c>
      <c r="B621" s="145" t="s">
        <v>980</v>
      </c>
      <c r="C621" s="134" t="s">
        <v>479</v>
      </c>
      <c r="D621" s="134" t="s">
        <v>480</v>
      </c>
      <c r="E621" s="146"/>
      <c r="F621" s="134" t="s">
        <v>981</v>
      </c>
      <c r="G621" s="144" t="s">
        <v>283</v>
      </c>
      <c r="H621" s="144" t="s">
        <v>42</v>
      </c>
      <c r="I621" s="144" t="s">
        <v>422</v>
      </c>
      <c r="J621" s="144">
        <v>43609.0</v>
      </c>
      <c r="K621" s="147" t="s">
        <v>482</v>
      </c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</row>
    <row r="622" ht="15.75" customHeight="1">
      <c r="A622" s="181">
        <v>44482.0</v>
      </c>
      <c r="B622" s="145" t="s">
        <v>982</v>
      </c>
      <c r="C622" s="134" t="s">
        <v>479</v>
      </c>
      <c r="D622" s="134" t="s">
        <v>480</v>
      </c>
      <c r="E622" s="146"/>
      <c r="F622" s="134" t="s">
        <v>981</v>
      </c>
      <c r="G622" s="144" t="s">
        <v>283</v>
      </c>
      <c r="H622" s="144" t="s">
        <v>42</v>
      </c>
      <c r="I622" s="144" t="s">
        <v>422</v>
      </c>
      <c r="J622" s="144">
        <v>43609.0</v>
      </c>
      <c r="K622" s="147" t="s">
        <v>507</v>
      </c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</row>
    <row r="623" ht="15.75" customHeight="1">
      <c r="A623" s="181">
        <v>44482.0</v>
      </c>
      <c r="B623" s="145" t="s">
        <v>983</v>
      </c>
      <c r="C623" s="134" t="s">
        <v>479</v>
      </c>
      <c r="D623" s="134" t="s">
        <v>480</v>
      </c>
      <c r="E623" s="146"/>
      <c r="F623" s="134"/>
      <c r="G623" s="144"/>
      <c r="H623" s="144"/>
      <c r="I623" s="144"/>
      <c r="J623" s="144"/>
      <c r="K623" s="147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</row>
    <row r="624" ht="15.75" customHeight="1">
      <c r="A624" s="181">
        <v>44482.0</v>
      </c>
      <c r="B624" s="145" t="s">
        <v>984</v>
      </c>
      <c r="C624" s="134" t="s">
        <v>479</v>
      </c>
      <c r="D624" s="134" t="s">
        <v>480</v>
      </c>
      <c r="E624" s="146"/>
      <c r="F624" s="134" t="s">
        <v>985</v>
      </c>
      <c r="G624" s="144" t="s">
        <v>283</v>
      </c>
      <c r="H624" s="144" t="s">
        <v>42</v>
      </c>
      <c r="I624" s="144" t="s">
        <v>332</v>
      </c>
      <c r="J624" s="144" t="s">
        <v>717</v>
      </c>
      <c r="K624" s="147" t="s">
        <v>493</v>
      </c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</row>
    <row r="625" ht="15.75" customHeight="1">
      <c r="A625" s="181">
        <v>44482.0</v>
      </c>
      <c r="B625" s="145" t="s">
        <v>680</v>
      </c>
      <c r="C625" s="134" t="s">
        <v>495</v>
      </c>
      <c r="D625" s="134" t="s">
        <v>480</v>
      </c>
      <c r="E625" s="146">
        <v>0.0</v>
      </c>
      <c r="F625" s="134" t="s">
        <v>681</v>
      </c>
      <c r="G625" s="134" t="s">
        <v>41</v>
      </c>
      <c r="H625" s="134" t="s">
        <v>42</v>
      </c>
      <c r="I625" s="134" t="s">
        <v>414</v>
      </c>
      <c r="J625" s="144">
        <v>44105.0</v>
      </c>
      <c r="K625" s="151" t="s">
        <v>482</v>
      </c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</row>
    <row r="626" ht="15.75" customHeight="1">
      <c r="A626" s="157">
        <v>44483.0</v>
      </c>
      <c r="B626" s="189" t="s">
        <v>615</v>
      </c>
      <c r="C626" s="134" t="s">
        <v>479</v>
      </c>
      <c r="D626" s="134" t="s">
        <v>515</v>
      </c>
      <c r="E626" s="190">
        <v>73572.75</v>
      </c>
      <c r="F626" s="134" t="s">
        <v>616</v>
      </c>
      <c r="G626" s="144" t="s">
        <v>283</v>
      </c>
      <c r="H626" s="144" t="s">
        <v>42</v>
      </c>
      <c r="I626" s="144" t="s">
        <v>332</v>
      </c>
      <c r="J626" s="144">
        <v>43875.0</v>
      </c>
      <c r="K626" s="147" t="s">
        <v>507</v>
      </c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</row>
    <row r="627" ht="15.75" customHeight="1">
      <c r="A627" s="157">
        <v>44483.0</v>
      </c>
      <c r="B627" s="189" t="s">
        <v>630</v>
      </c>
      <c r="C627" s="134" t="s">
        <v>479</v>
      </c>
      <c r="D627" s="134" t="s">
        <v>489</v>
      </c>
      <c r="E627" s="183">
        <v>10000.0</v>
      </c>
      <c r="F627" s="134" t="s">
        <v>631</v>
      </c>
      <c r="G627" s="144" t="s">
        <v>288</v>
      </c>
      <c r="H627" s="144" t="s">
        <v>629</v>
      </c>
      <c r="I627" s="144" t="s">
        <v>426</v>
      </c>
      <c r="J627" s="144">
        <v>44295.0</v>
      </c>
      <c r="K627" s="147" t="s">
        <v>632</v>
      </c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</row>
    <row r="628" ht="15.75" customHeight="1">
      <c r="A628" s="157">
        <v>44484.0</v>
      </c>
      <c r="B628" s="162" t="s">
        <v>936</v>
      </c>
      <c r="C628" s="159" t="s">
        <v>479</v>
      </c>
      <c r="D628" s="134" t="s">
        <v>480</v>
      </c>
      <c r="E628" s="191">
        <v>161212.56</v>
      </c>
      <c r="F628" s="134" t="s">
        <v>937</v>
      </c>
      <c r="G628" s="144" t="s">
        <v>288</v>
      </c>
      <c r="H628" s="144" t="s">
        <v>629</v>
      </c>
      <c r="I628" s="144" t="s">
        <v>424</v>
      </c>
      <c r="J628" s="144">
        <v>44319.0</v>
      </c>
      <c r="K628" s="147" t="s">
        <v>575</v>
      </c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</row>
    <row r="629" ht="15.75" customHeight="1">
      <c r="A629" s="181">
        <v>44484.0</v>
      </c>
      <c r="B629" s="145" t="s">
        <v>986</v>
      </c>
      <c r="C629" s="134" t="s">
        <v>479</v>
      </c>
      <c r="D629" s="134" t="s">
        <v>480</v>
      </c>
      <c r="E629" s="146"/>
      <c r="F629" s="134" t="s">
        <v>987</v>
      </c>
      <c r="G629" s="144" t="s">
        <v>283</v>
      </c>
      <c r="H629" s="144" t="s">
        <v>42</v>
      </c>
      <c r="I629" s="144" t="s">
        <v>422</v>
      </c>
      <c r="J629" s="144" t="s">
        <v>717</v>
      </c>
      <c r="K629" s="147" t="s">
        <v>507</v>
      </c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</row>
    <row r="630" ht="15.75" customHeight="1">
      <c r="A630" s="181">
        <v>44484.0</v>
      </c>
      <c r="B630" s="145" t="s">
        <v>988</v>
      </c>
      <c r="C630" s="134" t="s">
        <v>479</v>
      </c>
      <c r="D630" s="134" t="s">
        <v>480</v>
      </c>
      <c r="E630" s="146"/>
      <c r="F630" s="134" t="s">
        <v>987</v>
      </c>
      <c r="G630" s="144" t="s">
        <v>283</v>
      </c>
      <c r="H630" s="144" t="s">
        <v>42</v>
      </c>
      <c r="I630" s="144" t="s">
        <v>422</v>
      </c>
      <c r="J630" s="144" t="s">
        <v>717</v>
      </c>
      <c r="K630" s="147" t="s">
        <v>482</v>
      </c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</row>
    <row r="631" ht="15.75" customHeight="1">
      <c r="A631" s="181">
        <v>44484.0</v>
      </c>
      <c r="B631" s="185" t="s">
        <v>688</v>
      </c>
      <c r="C631" s="134" t="s">
        <v>479</v>
      </c>
      <c r="D631" s="134" t="s">
        <v>480</v>
      </c>
      <c r="E631" s="146">
        <v>1.47</v>
      </c>
      <c r="F631" s="134" t="s">
        <v>689</v>
      </c>
      <c r="G631" s="144" t="s">
        <v>283</v>
      </c>
      <c r="H631" s="144" t="s">
        <v>42</v>
      </c>
      <c r="I631" s="144" t="s">
        <v>422</v>
      </c>
      <c r="J631" s="144">
        <v>43861.0</v>
      </c>
      <c r="K631" s="147" t="s">
        <v>507</v>
      </c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</row>
    <row r="632" ht="15.75" customHeight="1">
      <c r="A632" s="181">
        <v>44484.0</v>
      </c>
      <c r="B632" s="145" t="s">
        <v>609</v>
      </c>
      <c r="C632" s="134" t="s">
        <v>479</v>
      </c>
      <c r="D632" s="134" t="s">
        <v>480</v>
      </c>
      <c r="E632" s="146">
        <v>2.93</v>
      </c>
      <c r="F632" s="134" t="s">
        <v>610</v>
      </c>
      <c r="G632" s="144" t="s">
        <v>283</v>
      </c>
      <c r="H632" s="144" t="s">
        <v>42</v>
      </c>
      <c r="I632" s="144" t="s">
        <v>422</v>
      </c>
      <c r="J632" s="144">
        <v>43622.0</v>
      </c>
      <c r="K632" s="147" t="s">
        <v>507</v>
      </c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</row>
    <row r="633" ht="15.75" customHeight="1">
      <c r="A633" s="181">
        <v>44484.0</v>
      </c>
      <c r="B633" s="145" t="s">
        <v>989</v>
      </c>
      <c r="C633" s="134" t="s">
        <v>479</v>
      </c>
      <c r="D633" s="134" t="s">
        <v>480</v>
      </c>
      <c r="E633" s="146"/>
      <c r="F633" s="134" t="s">
        <v>610</v>
      </c>
      <c r="G633" s="144" t="s">
        <v>283</v>
      </c>
      <c r="H633" s="144" t="s">
        <v>42</v>
      </c>
      <c r="I633" s="144" t="s">
        <v>422</v>
      </c>
      <c r="J633" s="144">
        <v>43622.0</v>
      </c>
      <c r="K633" s="147" t="s">
        <v>493</v>
      </c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</row>
    <row r="634" ht="15.75" customHeight="1">
      <c r="A634" s="181">
        <v>44484.0</v>
      </c>
      <c r="B634" s="185" t="s">
        <v>777</v>
      </c>
      <c r="C634" s="134" t="s">
        <v>479</v>
      </c>
      <c r="D634" s="134" t="s">
        <v>480</v>
      </c>
      <c r="E634" s="146">
        <v>0.22</v>
      </c>
      <c r="F634" s="134" t="s">
        <v>778</v>
      </c>
      <c r="G634" s="144" t="s">
        <v>283</v>
      </c>
      <c r="H634" s="144" t="s">
        <v>42</v>
      </c>
      <c r="I634" s="144" t="s">
        <v>283</v>
      </c>
      <c r="J634" s="144">
        <v>44036.0</v>
      </c>
      <c r="K634" s="147" t="s">
        <v>507</v>
      </c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</row>
    <row r="635" ht="15.75" customHeight="1">
      <c r="A635" s="181">
        <v>44484.0</v>
      </c>
      <c r="B635" s="145" t="s">
        <v>990</v>
      </c>
      <c r="C635" s="134" t="s">
        <v>479</v>
      </c>
      <c r="D635" s="134" t="s">
        <v>480</v>
      </c>
      <c r="E635" s="146"/>
      <c r="F635" s="134" t="s">
        <v>991</v>
      </c>
      <c r="G635" s="144" t="s">
        <v>283</v>
      </c>
      <c r="H635" s="144" t="s">
        <v>42</v>
      </c>
      <c r="I635" s="144" t="s">
        <v>422</v>
      </c>
      <c r="J635" s="144" t="s">
        <v>717</v>
      </c>
      <c r="K635" s="147" t="s">
        <v>507</v>
      </c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</row>
    <row r="636" ht="15.75" customHeight="1">
      <c r="A636" s="181">
        <v>44484.0</v>
      </c>
      <c r="B636" s="185" t="s">
        <v>564</v>
      </c>
      <c r="C636" s="134" t="s">
        <v>479</v>
      </c>
      <c r="D636" s="134" t="s">
        <v>480</v>
      </c>
      <c r="E636" s="146">
        <v>146.69</v>
      </c>
      <c r="F636" s="134" t="s">
        <v>565</v>
      </c>
      <c r="G636" s="144" t="s">
        <v>283</v>
      </c>
      <c r="H636" s="144" t="s">
        <v>42</v>
      </c>
      <c r="I636" s="144" t="s">
        <v>332</v>
      </c>
      <c r="J636" s="144">
        <v>43732.0</v>
      </c>
      <c r="K636" s="147" t="s">
        <v>485</v>
      </c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</row>
    <row r="637" ht="15.75" customHeight="1">
      <c r="A637" s="181">
        <v>44484.0</v>
      </c>
      <c r="B637" s="145" t="s">
        <v>992</v>
      </c>
      <c r="C637" s="134" t="s">
        <v>479</v>
      </c>
      <c r="D637" s="134" t="s">
        <v>480</v>
      </c>
      <c r="E637" s="146">
        <v>78.0</v>
      </c>
      <c r="F637" s="134" t="s">
        <v>993</v>
      </c>
      <c r="G637" s="144" t="s">
        <v>283</v>
      </c>
      <c r="H637" s="144" t="s">
        <v>42</v>
      </c>
      <c r="I637" s="144" t="s">
        <v>422</v>
      </c>
      <c r="J637" s="144">
        <v>43853.0</v>
      </c>
      <c r="K637" s="147" t="s">
        <v>493</v>
      </c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</row>
    <row r="638" ht="15.75" customHeight="1">
      <c r="A638" s="157">
        <v>44488.0</v>
      </c>
      <c r="B638" s="192" t="s">
        <v>994</v>
      </c>
      <c r="C638" s="159" t="s">
        <v>495</v>
      </c>
      <c r="D638" s="134" t="s">
        <v>515</v>
      </c>
      <c r="E638" s="191">
        <v>44080.95</v>
      </c>
      <c r="F638" s="134" t="s">
        <v>995</v>
      </c>
      <c r="G638" s="134" t="s">
        <v>41</v>
      </c>
      <c r="H638" s="134" t="s">
        <v>42</v>
      </c>
      <c r="I638" s="134" t="s">
        <v>996</v>
      </c>
      <c r="J638" s="144">
        <v>44537.0</v>
      </c>
      <c r="K638" s="151" t="s">
        <v>575</v>
      </c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</row>
    <row r="639" ht="15.75" customHeight="1">
      <c r="A639" s="157">
        <v>44489.0</v>
      </c>
      <c r="B639" s="189" t="s">
        <v>958</v>
      </c>
      <c r="C639" s="159" t="s">
        <v>479</v>
      </c>
      <c r="D639" s="134" t="s">
        <v>489</v>
      </c>
      <c r="E639" s="191">
        <v>70000.0</v>
      </c>
      <c r="F639" s="134" t="s">
        <v>959</v>
      </c>
      <c r="G639" s="144" t="s">
        <v>288</v>
      </c>
      <c r="H639" s="144" t="s">
        <v>629</v>
      </c>
      <c r="I639" s="144" t="s">
        <v>424</v>
      </c>
      <c r="J639" s="144">
        <v>44393.0</v>
      </c>
      <c r="K639" s="147" t="s">
        <v>960</v>
      </c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</row>
    <row r="640" ht="15.75" customHeight="1">
      <c r="A640" s="157">
        <v>44489.0</v>
      </c>
      <c r="B640" s="189" t="s">
        <v>997</v>
      </c>
      <c r="C640" s="159" t="s">
        <v>495</v>
      </c>
      <c r="D640" s="134" t="s">
        <v>489</v>
      </c>
      <c r="E640" s="191">
        <v>100000.0</v>
      </c>
      <c r="F640" s="193" t="s">
        <v>993</v>
      </c>
      <c r="G640" s="134" t="s">
        <v>283</v>
      </c>
      <c r="H640" s="134" t="s">
        <v>42</v>
      </c>
      <c r="I640" s="134" t="s">
        <v>283</v>
      </c>
      <c r="J640" s="134" t="s">
        <v>998</v>
      </c>
      <c r="K640" s="151" t="s">
        <v>507</v>
      </c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</row>
    <row r="641" ht="15.75" customHeight="1">
      <c r="A641" s="157">
        <v>44489.0</v>
      </c>
      <c r="B641" s="158" t="s">
        <v>999</v>
      </c>
      <c r="C641" s="159" t="s">
        <v>495</v>
      </c>
      <c r="D641" s="134" t="s">
        <v>480</v>
      </c>
      <c r="E641" s="191">
        <v>90625.34</v>
      </c>
      <c r="F641" s="134" t="s">
        <v>1000</v>
      </c>
      <c r="G641" s="134" t="s">
        <v>288</v>
      </c>
      <c r="H641" s="134" t="s">
        <v>752</v>
      </c>
      <c r="I641" s="134" t="s">
        <v>340</v>
      </c>
      <c r="J641" s="144">
        <v>44362.0</v>
      </c>
      <c r="K641" s="151" t="s">
        <v>575</v>
      </c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</row>
    <row r="642" ht="15.75" customHeight="1">
      <c r="A642" s="157">
        <v>44490.0</v>
      </c>
      <c r="B642" s="192" t="s">
        <v>693</v>
      </c>
      <c r="C642" s="159" t="s">
        <v>495</v>
      </c>
      <c r="D642" s="134" t="s">
        <v>489</v>
      </c>
      <c r="E642" s="191">
        <v>16000.0</v>
      </c>
      <c r="F642" s="134" t="s">
        <v>694</v>
      </c>
      <c r="G642" s="134" t="s">
        <v>41</v>
      </c>
      <c r="H642" s="134" t="s">
        <v>42</v>
      </c>
      <c r="I642" s="134" t="s">
        <v>388</v>
      </c>
      <c r="J642" s="144">
        <v>44180.0</v>
      </c>
      <c r="K642" s="151" t="s">
        <v>493</v>
      </c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</row>
    <row r="643" ht="15.75" customHeight="1">
      <c r="A643" s="157">
        <v>44490.0</v>
      </c>
      <c r="B643" s="194" t="s">
        <v>1001</v>
      </c>
      <c r="C643" s="159" t="s">
        <v>495</v>
      </c>
      <c r="D643" s="134" t="s">
        <v>480</v>
      </c>
      <c r="E643" s="191">
        <v>661576.63</v>
      </c>
      <c r="F643" s="134" t="s">
        <v>1002</v>
      </c>
      <c r="G643" s="134" t="s">
        <v>41</v>
      </c>
      <c r="H643" s="134" t="s">
        <v>42</v>
      </c>
      <c r="I643" s="134" t="s">
        <v>297</v>
      </c>
      <c r="J643" s="144">
        <v>44490.0</v>
      </c>
      <c r="K643" s="151" t="s">
        <v>575</v>
      </c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</row>
    <row r="644" ht="15.75" customHeight="1">
      <c r="A644" s="157">
        <v>44490.0</v>
      </c>
      <c r="B644" s="145" t="s">
        <v>644</v>
      </c>
      <c r="C644" s="159" t="s">
        <v>479</v>
      </c>
      <c r="D644" s="134" t="s">
        <v>480</v>
      </c>
      <c r="E644" s="191">
        <v>1915.0</v>
      </c>
      <c r="F644" s="134" t="s">
        <v>645</v>
      </c>
      <c r="G644" s="144" t="s">
        <v>283</v>
      </c>
      <c r="H644" s="144" t="s">
        <v>42</v>
      </c>
      <c r="I644" s="144" t="s">
        <v>332</v>
      </c>
      <c r="J644" s="144">
        <v>43725.0</v>
      </c>
      <c r="K644" s="147" t="s">
        <v>485</v>
      </c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</row>
    <row r="645" ht="15.75" customHeight="1">
      <c r="A645" s="157">
        <v>44490.0</v>
      </c>
      <c r="B645" s="158" t="s">
        <v>537</v>
      </c>
      <c r="C645" s="159" t="s">
        <v>479</v>
      </c>
      <c r="D645" s="134" t="s">
        <v>489</v>
      </c>
      <c r="E645" s="191">
        <v>3000.0</v>
      </c>
      <c r="F645" s="134" t="s">
        <v>538</v>
      </c>
      <c r="G645" s="144" t="s">
        <v>283</v>
      </c>
      <c r="H645" s="144" t="s">
        <v>42</v>
      </c>
      <c r="I645" s="144" t="s">
        <v>332</v>
      </c>
      <c r="J645" s="144">
        <v>43894.0</v>
      </c>
      <c r="K645" s="147" t="s">
        <v>507</v>
      </c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</row>
    <row r="646" ht="15.75" customHeight="1">
      <c r="A646" s="157">
        <v>44494.0</v>
      </c>
      <c r="B646" s="195" t="s">
        <v>1003</v>
      </c>
      <c r="C646" s="159" t="s">
        <v>495</v>
      </c>
      <c r="D646" s="134" t="s">
        <v>480</v>
      </c>
      <c r="E646" s="191">
        <v>792665.02</v>
      </c>
      <c r="F646" s="134" t="s">
        <v>1004</v>
      </c>
      <c r="G646" s="134" t="s">
        <v>41</v>
      </c>
      <c r="H646" s="134" t="s">
        <v>42</v>
      </c>
      <c r="I646" s="134" t="s">
        <v>356</v>
      </c>
      <c r="J646" s="144">
        <v>44368.0</v>
      </c>
      <c r="K646" s="151" t="s">
        <v>482</v>
      </c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</row>
    <row r="647" ht="15.75" customHeight="1">
      <c r="A647" s="157">
        <v>44494.0</v>
      </c>
      <c r="B647" s="158" t="s">
        <v>630</v>
      </c>
      <c r="C647" s="159" t="s">
        <v>479</v>
      </c>
      <c r="D647" s="134" t="s">
        <v>489</v>
      </c>
      <c r="E647" s="191">
        <v>10000.0</v>
      </c>
      <c r="F647" s="134" t="s">
        <v>631</v>
      </c>
      <c r="G647" s="144" t="s">
        <v>288</v>
      </c>
      <c r="H647" s="144" t="s">
        <v>629</v>
      </c>
      <c r="I647" s="144" t="s">
        <v>426</v>
      </c>
      <c r="J647" s="144">
        <v>44295.0</v>
      </c>
      <c r="K647" s="147" t="s">
        <v>632</v>
      </c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</row>
    <row r="648" ht="15.75" customHeight="1">
      <c r="A648" s="157">
        <v>44494.0</v>
      </c>
      <c r="B648" s="158" t="s">
        <v>505</v>
      </c>
      <c r="C648" s="159" t="s">
        <v>479</v>
      </c>
      <c r="D648" s="134" t="s">
        <v>489</v>
      </c>
      <c r="E648" s="191">
        <v>12000.0</v>
      </c>
      <c r="F648" s="134" t="s">
        <v>506</v>
      </c>
      <c r="G648" s="144" t="s">
        <v>283</v>
      </c>
      <c r="H648" s="144" t="s">
        <v>42</v>
      </c>
      <c r="I648" s="144" t="s">
        <v>332</v>
      </c>
      <c r="J648" s="144">
        <v>43605.0</v>
      </c>
      <c r="K648" s="147" t="s">
        <v>507</v>
      </c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</row>
    <row r="649" ht="15.75" customHeight="1">
      <c r="A649" s="157">
        <v>44494.0</v>
      </c>
      <c r="B649" s="158" t="s">
        <v>1005</v>
      </c>
      <c r="C649" s="159" t="s">
        <v>479</v>
      </c>
      <c r="D649" s="134" t="s">
        <v>489</v>
      </c>
      <c r="E649" s="191">
        <v>33000.0</v>
      </c>
      <c r="F649" s="134" t="s">
        <v>1006</v>
      </c>
      <c r="G649" s="134" t="s">
        <v>288</v>
      </c>
      <c r="H649" s="134" t="s">
        <v>629</v>
      </c>
      <c r="I649" s="134" t="s">
        <v>428</v>
      </c>
      <c r="J649" s="144">
        <v>44383.0</v>
      </c>
      <c r="K649" s="151" t="s">
        <v>507</v>
      </c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</row>
    <row r="650" ht="15.75" customHeight="1">
      <c r="A650" s="157">
        <v>44494.0</v>
      </c>
      <c r="B650" s="158" t="s">
        <v>761</v>
      </c>
      <c r="C650" s="159" t="s">
        <v>479</v>
      </c>
      <c r="D650" s="134" t="s">
        <v>489</v>
      </c>
      <c r="E650" s="191">
        <v>10000.0</v>
      </c>
      <c r="F650" s="134" t="s">
        <v>762</v>
      </c>
      <c r="G650" s="144" t="s">
        <v>288</v>
      </c>
      <c r="H650" s="144" t="s">
        <v>629</v>
      </c>
      <c r="I650" s="144" t="s">
        <v>424</v>
      </c>
      <c r="J650" s="144">
        <v>44319.0</v>
      </c>
      <c r="K650" s="147" t="s">
        <v>493</v>
      </c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</row>
    <row r="651" ht="15.75" customHeight="1">
      <c r="A651" s="157">
        <v>44495.0</v>
      </c>
      <c r="B651" s="194" t="s">
        <v>1007</v>
      </c>
      <c r="C651" s="159" t="s">
        <v>495</v>
      </c>
      <c r="D651" s="134" t="s">
        <v>480</v>
      </c>
      <c r="E651" s="191">
        <v>295388.82</v>
      </c>
      <c r="F651" s="134" t="s">
        <v>1008</v>
      </c>
      <c r="G651" s="134" t="s">
        <v>41</v>
      </c>
      <c r="H651" s="134" t="s">
        <v>42</v>
      </c>
      <c r="I651" s="134" t="s">
        <v>344</v>
      </c>
      <c r="J651" s="144">
        <v>44111.0</v>
      </c>
      <c r="K651" s="151" t="s">
        <v>575</v>
      </c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</row>
    <row r="652" ht="15.75" customHeight="1">
      <c r="A652" s="157">
        <v>44495.0</v>
      </c>
      <c r="B652" s="158" t="s">
        <v>741</v>
      </c>
      <c r="C652" s="159" t="s">
        <v>479</v>
      </c>
      <c r="D652" s="134" t="s">
        <v>489</v>
      </c>
      <c r="E652" s="191">
        <v>14000.0</v>
      </c>
      <c r="F652" s="134" t="s">
        <v>742</v>
      </c>
      <c r="G652" s="144" t="s">
        <v>288</v>
      </c>
      <c r="H652" s="144" t="s">
        <v>629</v>
      </c>
      <c r="I652" s="144" t="s">
        <v>426</v>
      </c>
      <c r="J652" s="144">
        <v>44280.0</v>
      </c>
      <c r="K652" s="147" t="s">
        <v>493</v>
      </c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</row>
    <row r="653" ht="15.75" customHeight="1">
      <c r="A653" s="157">
        <v>44497.0</v>
      </c>
      <c r="B653" s="158" t="s">
        <v>759</v>
      </c>
      <c r="C653" s="159" t="s">
        <v>479</v>
      </c>
      <c r="D653" s="134" t="s">
        <v>489</v>
      </c>
      <c r="E653" s="191">
        <v>40000.0</v>
      </c>
      <c r="F653" s="134" t="s">
        <v>760</v>
      </c>
      <c r="G653" s="144" t="s">
        <v>288</v>
      </c>
      <c r="H653" s="144" t="s">
        <v>629</v>
      </c>
      <c r="I653" s="144" t="s">
        <v>428</v>
      </c>
      <c r="J653" s="144">
        <v>44266.0</v>
      </c>
      <c r="K653" s="147" t="s">
        <v>507</v>
      </c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</row>
    <row r="654" ht="15.75" customHeight="1">
      <c r="A654" s="157">
        <v>44497.0</v>
      </c>
      <c r="B654" s="194" t="s">
        <v>1009</v>
      </c>
      <c r="C654" s="159" t="s">
        <v>495</v>
      </c>
      <c r="D654" s="134" t="s">
        <v>480</v>
      </c>
      <c r="E654" s="191">
        <v>142605.94</v>
      </c>
      <c r="F654" s="134" t="s">
        <v>1010</v>
      </c>
      <c r="G654" s="134" t="s">
        <v>288</v>
      </c>
      <c r="H654" s="134" t="s">
        <v>42</v>
      </c>
      <c r="I654" s="134" t="s">
        <v>320</v>
      </c>
      <c r="J654" s="144">
        <v>44271.0</v>
      </c>
      <c r="K654" s="151" t="s">
        <v>891</v>
      </c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</row>
    <row r="655" ht="15.75" customHeight="1">
      <c r="A655" s="157">
        <v>44497.0</v>
      </c>
      <c r="B655" s="194" t="s">
        <v>1011</v>
      </c>
      <c r="C655" s="159" t="s">
        <v>495</v>
      </c>
      <c r="D655" s="134" t="s">
        <v>480</v>
      </c>
      <c r="E655" s="191">
        <v>148678.48</v>
      </c>
      <c r="F655" s="134" t="s">
        <v>1010</v>
      </c>
      <c r="G655" s="134" t="s">
        <v>288</v>
      </c>
      <c r="H655" s="134" t="s">
        <v>42</v>
      </c>
      <c r="I655" s="134" t="s">
        <v>293</v>
      </c>
      <c r="J655" s="144">
        <v>44272.0</v>
      </c>
      <c r="K655" s="151" t="s">
        <v>507</v>
      </c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</row>
    <row r="656" ht="15.75" customHeight="1">
      <c r="A656" s="157">
        <v>44498.0</v>
      </c>
      <c r="B656" s="158" t="s">
        <v>720</v>
      </c>
      <c r="C656" s="159" t="s">
        <v>479</v>
      </c>
      <c r="D656" s="134" t="s">
        <v>489</v>
      </c>
      <c r="E656" s="191">
        <v>20000.0</v>
      </c>
      <c r="F656" s="134" t="s">
        <v>721</v>
      </c>
      <c r="G656" s="144" t="s">
        <v>288</v>
      </c>
      <c r="H656" s="144" t="s">
        <v>629</v>
      </c>
      <c r="I656" s="144" t="s">
        <v>424</v>
      </c>
      <c r="J656" s="144">
        <v>44298.0</v>
      </c>
      <c r="K656" s="147" t="s">
        <v>493</v>
      </c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</row>
    <row r="657" ht="15.75" customHeight="1">
      <c r="A657" s="157">
        <v>44498.0</v>
      </c>
      <c r="B657" s="158" t="s">
        <v>763</v>
      </c>
      <c r="C657" s="159" t="s">
        <v>479</v>
      </c>
      <c r="D657" s="134" t="s">
        <v>489</v>
      </c>
      <c r="E657" s="191">
        <v>30000.0</v>
      </c>
      <c r="F657" s="134" t="s">
        <v>764</v>
      </c>
      <c r="G657" s="144" t="s">
        <v>288</v>
      </c>
      <c r="H657" s="144" t="s">
        <v>629</v>
      </c>
      <c r="I657" s="144" t="s">
        <v>426</v>
      </c>
      <c r="J657" s="144">
        <v>44280.0</v>
      </c>
      <c r="K657" s="147" t="s">
        <v>575</v>
      </c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</row>
    <row r="658" ht="15.75" customHeight="1">
      <c r="A658" s="157">
        <v>44501.0</v>
      </c>
      <c r="B658" s="158" t="s">
        <v>566</v>
      </c>
      <c r="C658" s="159" t="s">
        <v>479</v>
      </c>
      <c r="D658" s="134" t="s">
        <v>489</v>
      </c>
      <c r="E658" s="191">
        <v>200000.0</v>
      </c>
      <c r="F658" s="134" t="s">
        <v>567</v>
      </c>
      <c r="G658" s="144" t="s">
        <v>283</v>
      </c>
      <c r="H658" s="144" t="s">
        <v>42</v>
      </c>
      <c r="I658" s="144" t="s">
        <v>332</v>
      </c>
      <c r="J658" s="144">
        <v>43620.0</v>
      </c>
      <c r="K658" s="147" t="s">
        <v>493</v>
      </c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</row>
    <row r="659" ht="15.75" customHeight="1">
      <c r="A659" s="157">
        <v>44501.0</v>
      </c>
      <c r="B659" s="158" t="s">
        <v>720</v>
      </c>
      <c r="C659" s="159" t="s">
        <v>479</v>
      </c>
      <c r="D659" s="134" t="s">
        <v>489</v>
      </c>
      <c r="E659" s="191">
        <v>3000.0</v>
      </c>
      <c r="F659" s="134" t="s">
        <v>721</v>
      </c>
      <c r="G659" s="144" t="s">
        <v>288</v>
      </c>
      <c r="H659" s="144" t="s">
        <v>629</v>
      </c>
      <c r="I659" s="144" t="s">
        <v>424</v>
      </c>
      <c r="J659" s="144">
        <v>44298.0</v>
      </c>
      <c r="K659" s="147" t="s">
        <v>493</v>
      </c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</row>
    <row r="660" ht="15.75" customHeight="1">
      <c r="A660" s="157">
        <v>44501.0</v>
      </c>
      <c r="B660" s="158" t="s">
        <v>627</v>
      </c>
      <c r="C660" s="159" t="s">
        <v>479</v>
      </c>
      <c r="D660" s="134" t="s">
        <v>489</v>
      </c>
      <c r="E660" s="191">
        <v>40000.0</v>
      </c>
      <c r="F660" s="134" t="s">
        <v>628</v>
      </c>
      <c r="G660" s="144" t="s">
        <v>288</v>
      </c>
      <c r="H660" s="144" t="s">
        <v>629</v>
      </c>
      <c r="I660" s="144" t="s">
        <v>426</v>
      </c>
      <c r="J660" s="144">
        <v>44321.0</v>
      </c>
      <c r="K660" s="147" t="s">
        <v>493</v>
      </c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</row>
    <row r="661" ht="15.75" customHeight="1">
      <c r="A661" s="157">
        <v>44503.0</v>
      </c>
      <c r="B661" s="158" t="s">
        <v>729</v>
      </c>
      <c r="C661" s="159" t="s">
        <v>479</v>
      </c>
      <c r="D661" s="134" t="s">
        <v>489</v>
      </c>
      <c r="E661" s="191">
        <v>30000.0</v>
      </c>
      <c r="F661" s="134" t="s">
        <v>730</v>
      </c>
      <c r="G661" s="144" t="s">
        <v>288</v>
      </c>
      <c r="H661" s="144" t="s">
        <v>629</v>
      </c>
      <c r="I661" s="144" t="s">
        <v>424</v>
      </c>
      <c r="J661" s="144">
        <v>44279.0</v>
      </c>
      <c r="K661" s="147" t="s">
        <v>493</v>
      </c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</row>
    <row r="662" ht="15.75" customHeight="1">
      <c r="A662" s="157">
        <v>44503.0</v>
      </c>
      <c r="B662" s="192" t="s">
        <v>636</v>
      </c>
      <c r="C662" s="159" t="s">
        <v>495</v>
      </c>
      <c r="D662" s="134" t="s">
        <v>489</v>
      </c>
      <c r="E662" s="191">
        <v>5000.0</v>
      </c>
      <c r="F662" s="134" t="s">
        <v>637</v>
      </c>
      <c r="G662" s="134" t="s">
        <v>41</v>
      </c>
      <c r="H662" s="134" t="s">
        <v>42</v>
      </c>
      <c r="I662" s="134" t="s">
        <v>365</v>
      </c>
      <c r="J662" s="181">
        <v>44263.0</v>
      </c>
      <c r="K662" s="151" t="s">
        <v>493</v>
      </c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</row>
    <row r="663" ht="15.75" customHeight="1">
      <c r="A663" s="157">
        <v>44504.0</v>
      </c>
      <c r="B663" s="196" t="s">
        <v>794</v>
      </c>
      <c r="C663" s="159" t="s">
        <v>495</v>
      </c>
      <c r="D663" s="134" t="s">
        <v>489</v>
      </c>
      <c r="E663" s="191">
        <v>12284.53</v>
      </c>
      <c r="F663" s="134" t="s">
        <v>795</v>
      </c>
      <c r="G663" s="134" t="s">
        <v>41</v>
      </c>
      <c r="H663" s="134" t="s">
        <v>42</v>
      </c>
      <c r="I663" s="134" t="s">
        <v>1012</v>
      </c>
      <c r="J663" s="144">
        <v>44180.0</v>
      </c>
      <c r="K663" s="151" t="s">
        <v>507</v>
      </c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</row>
    <row r="664" ht="15.75" customHeight="1">
      <c r="A664" s="157">
        <v>44504.0</v>
      </c>
      <c r="B664" s="194" t="s">
        <v>1013</v>
      </c>
      <c r="C664" s="159" t="s">
        <v>495</v>
      </c>
      <c r="D664" s="134" t="s">
        <v>480</v>
      </c>
      <c r="E664" s="191">
        <v>282779.84</v>
      </c>
      <c r="F664" s="134" t="s">
        <v>1014</v>
      </c>
      <c r="G664" s="134" t="s">
        <v>41</v>
      </c>
      <c r="H664" s="134" t="s">
        <v>42</v>
      </c>
      <c r="I664" s="134" t="s">
        <v>303</v>
      </c>
      <c r="J664" s="181">
        <v>44238.0</v>
      </c>
      <c r="K664" s="151" t="s">
        <v>575</v>
      </c>
      <c r="L664" s="143"/>
      <c r="M664" s="197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</row>
    <row r="665" ht="15.75" customHeight="1">
      <c r="A665" s="157">
        <v>44504.0</v>
      </c>
      <c r="B665" s="189" t="s">
        <v>909</v>
      </c>
      <c r="C665" s="159" t="s">
        <v>479</v>
      </c>
      <c r="D665" s="134" t="s">
        <v>489</v>
      </c>
      <c r="E665" s="191">
        <v>25000.0</v>
      </c>
      <c r="F665" s="134" t="s">
        <v>910</v>
      </c>
      <c r="G665" s="144" t="s">
        <v>288</v>
      </c>
      <c r="H665" s="144" t="s">
        <v>629</v>
      </c>
      <c r="I665" s="144" t="s">
        <v>426</v>
      </c>
      <c r="J665" s="144">
        <v>44263.0</v>
      </c>
      <c r="K665" s="147" t="s">
        <v>507</v>
      </c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</row>
    <row r="666" ht="15.75" customHeight="1">
      <c r="A666" s="157">
        <v>44504.0</v>
      </c>
      <c r="B666" s="162" t="s">
        <v>831</v>
      </c>
      <c r="C666" s="159" t="s">
        <v>479</v>
      </c>
      <c r="D666" s="134" t="s">
        <v>489</v>
      </c>
      <c r="E666" s="191">
        <v>50000.0</v>
      </c>
      <c r="F666" s="134" t="s">
        <v>832</v>
      </c>
      <c r="G666" s="144" t="s">
        <v>288</v>
      </c>
      <c r="H666" s="144" t="s">
        <v>629</v>
      </c>
      <c r="I666" s="144" t="s">
        <v>426</v>
      </c>
      <c r="J666" s="144">
        <v>44263.0</v>
      </c>
      <c r="K666" s="147" t="s">
        <v>575</v>
      </c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</row>
    <row r="667" ht="15.75" customHeight="1">
      <c r="A667" s="157">
        <v>44504.0</v>
      </c>
      <c r="B667" s="162" t="s">
        <v>1015</v>
      </c>
      <c r="C667" s="159" t="s">
        <v>479</v>
      </c>
      <c r="D667" s="134" t="s">
        <v>489</v>
      </c>
      <c r="E667" s="191">
        <v>10000.0</v>
      </c>
      <c r="F667" s="134" t="s">
        <v>1016</v>
      </c>
      <c r="G667" s="144" t="s">
        <v>288</v>
      </c>
      <c r="H667" s="144" t="s">
        <v>629</v>
      </c>
      <c r="I667" s="144" t="s">
        <v>426</v>
      </c>
      <c r="J667" s="144">
        <v>44323.0</v>
      </c>
      <c r="K667" s="147" t="s">
        <v>891</v>
      </c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</row>
    <row r="668" ht="15.75" customHeight="1">
      <c r="A668" s="157">
        <v>44505.0</v>
      </c>
      <c r="B668" s="192" t="s">
        <v>1017</v>
      </c>
      <c r="C668" s="159" t="s">
        <v>495</v>
      </c>
      <c r="D668" s="134" t="s">
        <v>489</v>
      </c>
      <c r="E668" s="191">
        <v>18000.0</v>
      </c>
      <c r="F668" s="134" t="s">
        <v>1018</v>
      </c>
      <c r="G668" s="134" t="s">
        <v>283</v>
      </c>
      <c r="H668" s="134" t="s">
        <v>42</v>
      </c>
      <c r="I668" s="134" t="s">
        <v>283</v>
      </c>
      <c r="J668" s="144">
        <v>44151.0</v>
      </c>
      <c r="K668" s="151" t="s">
        <v>493</v>
      </c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</row>
    <row r="669" ht="15.75" customHeight="1">
      <c r="A669" s="157">
        <v>44505.0</v>
      </c>
      <c r="B669" s="189" t="s">
        <v>1019</v>
      </c>
      <c r="C669" s="159" t="s">
        <v>479</v>
      </c>
      <c r="D669" s="134" t="s">
        <v>515</v>
      </c>
      <c r="E669" s="161">
        <v>52493.45</v>
      </c>
      <c r="F669" s="134" t="s">
        <v>1020</v>
      </c>
      <c r="G669" s="144" t="s">
        <v>288</v>
      </c>
      <c r="H669" s="144" t="s">
        <v>629</v>
      </c>
      <c r="I669" s="144" t="s">
        <v>426</v>
      </c>
      <c r="J669" s="144">
        <v>44411.0</v>
      </c>
      <c r="K669" s="147" t="s">
        <v>493</v>
      </c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</row>
    <row r="670" ht="15.75" customHeight="1">
      <c r="A670" s="157">
        <v>44505.0</v>
      </c>
      <c r="B670" s="189" t="s">
        <v>503</v>
      </c>
      <c r="C670" s="159" t="s">
        <v>479</v>
      </c>
      <c r="D670" s="134" t="s">
        <v>489</v>
      </c>
      <c r="E670" s="191">
        <v>200000.0</v>
      </c>
      <c r="F670" s="134" t="s">
        <v>504</v>
      </c>
      <c r="G670" s="144" t="s">
        <v>283</v>
      </c>
      <c r="H670" s="144" t="s">
        <v>42</v>
      </c>
      <c r="I670" s="144" t="s">
        <v>332</v>
      </c>
      <c r="J670" s="144">
        <v>43567.0</v>
      </c>
      <c r="K670" s="147" t="s">
        <v>493</v>
      </c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</row>
    <row r="671" ht="15.75" customHeight="1">
      <c r="A671" s="157">
        <v>44505.0</v>
      </c>
      <c r="B671" s="198" t="s">
        <v>1021</v>
      </c>
      <c r="C671" s="159" t="s">
        <v>479</v>
      </c>
      <c r="D671" s="134" t="s">
        <v>480</v>
      </c>
      <c r="E671" s="191">
        <v>386234.9</v>
      </c>
      <c r="F671" s="134" t="s">
        <v>1022</v>
      </c>
      <c r="G671" s="144" t="s">
        <v>283</v>
      </c>
      <c r="H671" s="144" t="s">
        <v>42</v>
      </c>
      <c r="I671" s="144" t="s">
        <v>332</v>
      </c>
      <c r="J671" s="144">
        <v>43692.0</v>
      </c>
      <c r="K671" s="147" t="s">
        <v>485</v>
      </c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</row>
    <row r="672" ht="15.75" customHeight="1">
      <c r="A672" s="157">
        <v>44509.0</v>
      </c>
      <c r="B672" s="189" t="s">
        <v>942</v>
      </c>
      <c r="C672" s="159" t="s">
        <v>479</v>
      </c>
      <c r="D672" s="134" t="s">
        <v>515</v>
      </c>
      <c r="E672" s="191">
        <v>1035319.0</v>
      </c>
      <c r="F672" s="134" t="s">
        <v>943</v>
      </c>
      <c r="G672" s="144" t="s">
        <v>288</v>
      </c>
      <c r="H672" s="144" t="s">
        <v>629</v>
      </c>
      <c r="I672" s="144" t="s">
        <v>426</v>
      </c>
      <c r="J672" s="144">
        <v>44319.0</v>
      </c>
      <c r="K672" s="147" t="s">
        <v>493</v>
      </c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</row>
    <row r="673" ht="15.75" customHeight="1">
      <c r="A673" s="157">
        <v>44509.0</v>
      </c>
      <c r="B673" s="189" t="s">
        <v>1023</v>
      </c>
      <c r="C673" s="159" t="s">
        <v>479</v>
      </c>
      <c r="D673" s="134" t="s">
        <v>489</v>
      </c>
      <c r="E673" s="191">
        <v>359568.24</v>
      </c>
      <c r="F673" s="134" t="s">
        <v>1024</v>
      </c>
      <c r="G673" s="144" t="s">
        <v>283</v>
      </c>
      <c r="H673" s="144" t="s">
        <v>42</v>
      </c>
      <c r="I673" s="144" t="s">
        <v>332</v>
      </c>
      <c r="J673" s="144">
        <v>43570.0</v>
      </c>
      <c r="K673" s="147" t="s">
        <v>507</v>
      </c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</row>
    <row r="674" ht="15.75" customHeight="1">
      <c r="A674" s="157">
        <v>44509.0</v>
      </c>
      <c r="B674" s="158" t="s">
        <v>501</v>
      </c>
      <c r="C674" s="159" t="s">
        <v>479</v>
      </c>
      <c r="D674" s="134" t="s">
        <v>489</v>
      </c>
      <c r="E674" s="160">
        <v>10000.0</v>
      </c>
      <c r="F674" s="134" t="s">
        <v>502</v>
      </c>
      <c r="G674" s="144" t="s">
        <v>283</v>
      </c>
      <c r="H674" s="144" t="s">
        <v>42</v>
      </c>
      <c r="I674" s="144" t="s">
        <v>332</v>
      </c>
      <c r="J674" s="144">
        <v>43703.0</v>
      </c>
      <c r="K674" s="147" t="s">
        <v>485</v>
      </c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</row>
    <row r="675" ht="15.75" customHeight="1">
      <c r="A675" s="157">
        <v>44509.0</v>
      </c>
      <c r="B675" s="198" t="s">
        <v>1025</v>
      </c>
      <c r="C675" s="159" t="s">
        <v>479</v>
      </c>
      <c r="D675" s="134" t="s">
        <v>480</v>
      </c>
      <c r="E675" s="160">
        <v>103527.44</v>
      </c>
      <c r="F675" s="134" t="s">
        <v>1026</v>
      </c>
      <c r="G675" s="144" t="s">
        <v>283</v>
      </c>
      <c r="H675" s="144" t="s">
        <v>42</v>
      </c>
      <c r="I675" s="144" t="s">
        <v>422</v>
      </c>
      <c r="J675" s="144">
        <v>43633.0</v>
      </c>
      <c r="K675" s="147" t="s">
        <v>507</v>
      </c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</row>
    <row r="676" ht="15.75" customHeight="1">
      <c r="A676" s="157">
        <v>44510.0</v>
      </c>
      <c r="B676" s="192" t="s">
        <v>693</v>
      </c>
      <c r="C676" s="159" t="s">
        <v>495</v>
      </c>
      <c r="D676" s="134" t="s">
        <v>489</v>
      </c>
      <c r="E676" s="160">
        <v>20000.0</v>
      </c>
      <c r="F676" s="134" t="s">
        <v>694</v>
      </c>
      <c r="G676" s="134" t="s">
        <v>41</v>
      </c>
      <c r="H676" s="134" t="s">
        <v>42</v>
      </c>
      <c r="I676" s="134" t="s">
        <v>388</v>
      </c>
      <c r="J676" s="144">
        <v>44180.0</v>
      </c>
      <c r="K676" s="151" t="s">
        <v>493</v>
      </c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</row>
    <row r="677" ht="15.75" customHeight="1">
      <c r="A677" s="157">
        <v>44510.0</v>
      </c>
      <c r="B677" s="158" t="s">
        <v>630</v>
      </c>
      <c r="C677" s="159" t="s">
        <v>479</v>
      </c>
      <c r="D677" s="134" t="s">
        <v>489</v>
      </c>
      <c r="E677" s="160">
        <v>10000.0</v>
      </c>
      <c r="F677" s="134" t="s">
        <v>631</v>
      </c>
      <c r="G677" s="144" t="s">
        <v>288</v>
      </c>
      <c r="H677" s="144" t="s">
        <v>629</v>
      </c>
      <c r="I677" s="144" t="s">
        <v>426</v>
      </c>
      <c r="J677" s="144">
        <v>44295.0</v>
      </c>
      <c r="K677" s="147" t="s">
        <v>632</v>
      </c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</row>
    <row r="678" ht="15.75" customHeight="1">
      <c r="A678" s="157">
        <v>44511.0</v>
      </c>
      <c r="B678" s="158" t="s">
        <v>767</v>
      </c>
      <c r="C678" s="159" t="s">
        <v>479</v>
      </c>
      <c r="D678" s="134" t="s">
        <v>515</v>
      </c>
      <c r="E678" s="199">
        <v>52575.43</v>
      </c>
      <c r="F678" s="134" t="s">
        <v>768</v>
      </c>
      <c r="G678" s="144" t="s">
        <v>288</v>
      </c>
      <c r="H678" s="144" t="s">
        <v>629</v>
      </c>
      <c r="I678" s="144" t="s">
        <v>426</v>
      </c>
      <c r="J678" s="144">
        <v>44322.0</v>
      </c>
      <c r="K678" s="147" t="s">
        <v>493</v>
      </c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</row>
    <row r="679" ht="15.75" customHeight="1">
      <c r="A679" s="157">
        <v>44511.0</v>
      </c>
      <c r="B679" s="158" t="s">
        <v>965</v>
      </c>
      <c r="C679" s="159" t="s">
        <v>479</v>
      </c>
      <c r="D679" s="134" t="s">
        <v>489</v>
      </c>
      <c r="E679" s="161">
        <v>6843.64</v>
      </c>
      <c r="F679" s="134" t="s">
        <v>966</v>
      </c>
      <c r="G679" s="144" t="s">
        <v>288</v>
      </c>
      <c r="H679" s="144" t="s">
        <v>629</v>
      </c>
      <c r="I679" s="144" t="s">
        <v>426</v>
      </c>
      <c r="J679" s="144">
        <v>44421.0</v>
      </c>
      <c r="K679" s="147" t="s">
        <v>493</v>
      </c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</row>
    <row r="680" ht="15.75" customHeight="1">
      <c r="A680" s="157">
        <v>44512.0</v>
      </c>
      <c r="B680" s="194" t="s">
        <v>1027</v>
      </c>
      <c r="C680" s="159" t="s">
        <v>495</v>
      </c>
      <c r="D680" s="134" t="s">
        <v>480</v>
      </c>
      <c r="E680" s="160">
        <v>124370.77</v>
      </c>
      <c r="F680" s="134" t="s">
        <v>1028</v>
      </c>
      <c r="G680" s="134" t="s">
        <v>41</v>
      </c>
      <c r="H680" s="134" t="s">
        <v>42</v>
      </c>
      <c r="I680" s="134" t="s">
        <v>420</v>
      </c>
      <c r="J680" s="144">
        <v>44209.0</v>
      </c>
      <c r="K680" s="151" t="s">
        <v>891</v>
      </c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</row>
    <row r="681" ht="15.75" customHeight="1">
      <c r="A681" s="157">
        <v>44512.0</v>
      </c>
      <c r="B681" s="158" t="s">
        <v>757</v>
      </c>
      <c r="C681" s="159" t="s">
        <v>479</v>
      </c>
      <c r="D681" s="134" t="s">
        <v>489</v>
      </c>
      <c r="E681" s="160">
        <v>3000.0</v>
      </c>
      <c r="F681" s="134" t="s">
        <v>758</v>
      </c>
      <c r="G681" s="144" t="s">
        <v>288</v>
      </c>
      <c r="H681" s="144" t="s">
        <v>629</v>
      </c>
      <c r="I681" s="144" t="s">
        <v>424</v>
      </c>
      <c r="J681" s="144">
        <v>44322.0</v>
      </c>
      <c r="K681" s="147" t="s">
        <v>493</v>
      </c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</row>
    <row r="682" ht="15.75" customHeight="1">
      <c r="A682" s="157">
        <v>44512.0</v>
      </c>
      <c r="B682" s="200" t="s">
        <v>1019</v>
      </c>
      <c r="C682" s="159" t="s">
        <v>479</v>
      </c>
      <c r="D682" s="134" t="s">
        <v>480</v>
      </c>
      <c r="E682" s="160">
        <v>0.0</v>
      </c>
      <c r="F682" s="134" t="s">
        <v>1020</v>
      </c>
      <c r="G682" s="144" t="s">
        <v>288</v>
      </c>
      <c r="H682" s="144" t="s">
        <v>629</v>
      </c>
      <c r="I682" s="144" t="s">
        <v>426</v>
      </c>
      <c r="J682" s="144">
        <v>44411.0</v>
      </c>
      <c r="K682" s="147" t="s">
        <v>493</v>
      </c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</row>
    <row r="683" ht="15.75" customHeight="1">
      <c r="A683" s="157">
        <v>44512.0</v>
      </c>
      <c r="B683" s="200" t="s">
        <v>767</v>
      </c>
      <c r="C683" s="159" t="s">
        <v>479</v>
      </c>
      <c r="D683" s="134" t="s">
        <v>480</v>
      </c>
      <c r="E683" s="199">
        <v>52575.43</v>
      </c>
      <c r="F683" s="134" t="s">
        <v>768</v>
      </c>
      <c r="G683" s="144" t="s">
        <v>288</v>
      </c>
      <c r="H683" s="144" t="s">
        <v>629</v>
      </c>
      <c r="I683" s="144" t="s">
        <v>426</v>
      </c>
      <c r="J683" s="144">
        <v>44322.0</v>
      </c>
      <c r="K683" s="147" t="s">
        <v>493</v>
      </c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</row>
    <row r="684" ht="15.75" customHeight="1">
      <c r="A684" s="157">
        <v>44512.0</v>
      </c>
      <c r="B684" s="195" t="s">
        <v>969</v>
      </c>
      <c r="C684" s="159" t="s">
        <v>479</v>
      </c>
      <c r="D684" s="134" t="s">
        <v>480</v>
      </c>
      <c r="E684" s="199">
        <v>3940.3</v>
      </c>
      <c r="F684" s="134" t="s">
        <v>970</v>
      </c>
      <c r="G684" s="144" t="s">
        <v>288</v>
      </c>
      <c r="H684" s="144" t="s">
        <v>629</v>
      </c>
      <c r="I684" s="144" t="s">
        <v>426</v>
      </c>
      <c r="J684" s="144">
        <v>44333.0</v>
      </c>
      <c r="K684" s="147" t="s">
        <v>493</v>
      </c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</row>
    <row r="685" ht="15.75" customHeight="1">
      <c r="A685" s="157">
        <v>44512.0</v>
      </c>
      <c r="B685" s="198" t="s">
        <v>944</v>
      </c>
      <c r="C685" s="159" t="s">
        <v>479</v>
      </c>
      <c r="D685" s="134" t="s">
        <v>480</v>
      </c>
      <c r="E685" s="160">
        <v>2041.36</v>
      </c>
      <c r="F685" s="134" t="s">
        <v>945</v>
      </c>
      <c r="G685" s="144" t="s">
        <v>288</v>
      </c>
      <c r="H685" s="144" t="s">
        <v>629</v>
      </c>
      <c r="I685" s="144" t="s">
        <v>426</v>
      </c>
      <c r="J685" s="144">
        <v>44280.0</v>
      </c>
      <c r="K685" s="147" t="s">
        <v>482</v>
      </c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</row>
    <row r="686" ht="15.75" customHeight="1">
      <c r="A686" s="157">
        <v>44516.0</v>
      </c>
      <c r="B686" s="158" t="s">
        <v>729</v>
      </c>
      <c r="C686" s="159" t="s">
        <v>479</v>
      </c>
      <c r="D686" s="134" t="s">
        <v>489</v>
      </c>
      <c r="E686" s="160">
        <v>54835.4</v>
      </c>
      <c r="F686" s="134" t="s">
        <v>730</v>
      </c>
      <c r="G686" s="144" t="s">
        <v>288</v>
      </c>
      <c r="H686" s="144" t="s">
        <v>629</v>
      </c>
      <c r="I686" s="144" t="s">
        <v>424</v>
      </c>
      <c r="J686" s="144">
        <v>44279.0</v>
      </c>
      <c r="K686" s="147" t="s">
        <v>493</v>
      </c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</row>
    <row r="687" ht="15.75" customHeight="1">
      <c r="A687" s="157">
        <v>44516.0</v>
      </c>
      <c r="B687" s="158" t="s">
        <v>821</v>
      </c>
      <c r="C687" s="159" t="s">
        <v>479</v>
      </c>
      <c r="D687" s="134" t="s">
        <v>489</v>
      </c>
      <c r="E687" s="160">
        <v>100000.0</v>
      </c>
      <c r="F687" s="134" t="s">
        <v>822</v>
      </c>
      <c r="G687" s="144" t="s">
        <v>288</v>
      </c>
      <c r="H687" s="144" t="s">
        <v>629</v>
      </c>
      <c r="I687" s="144" t="s">
        <v>424</v>
      </c>
      <c r="J687" s="144">
        <v>44321.0</v>
      </c>
      <c r="K687" s="147" t="s">
        <v>507</v>
      </c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</row>
    <row r="688" ht="15.75" customHeight="1">
      <c r="A688" s="157">
        <v>44516.0</v>
      </c>
      <c r="B688" s="192" t="s">
        <v>1029</v>
      </c>
      <c r="C688" s="159" t="s">
        <v>495</v>
      </c>
      <c r="D688" s="134" t="s">
        <v>480</v>
      </c>
      <c r="E688" s="160">
        <v>290532.13</v>
      </c>
      <c r="F688" s="134" t="s">
        <v>1030</v>
      </c>
      <c r="G688" s="134" t="s">
        <v>288</v>
      </c>
      <c r="H688" s="134" t="s">
        <v>752</v>
      </c>
      <c r="I688" s="134" t="s">
        <v>340</v>
      </c>
      <c r="J688" s="144">
        <v>44259.0</v>
      </c>
      <c r="K688" s="151" t="s">
        <v>482</v>
      </c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</row>
    <row r="689" ht="15.75" customHeight="1">
      <c r="A689" s="157">
        <v>44516.0</v>
      </c>
      <c r="B689" s="162" t="s">
        <v>636</v>
      </c>
      <c r="C689" s="159" t="s">
        <v>495</v>
      </c>
      <c r="D689" s="134" t="s">
        <v>489</v>
      </c>
      <c r="E689" s="160">
        <v>5000.0</v>
      </c>
      <c r="F689" s="134" t="s">
        <v>637</v>
      </c>
      <c r="G689" s="134" t="s">
        <v>41</v>
      </c>
      <c r="H689" s="134" t="s">
        <v>42</v>
      </c>
      <c r="I689" s="134" t="s">
        <v>365</v>
      </c>
      <c r="J689" s="144">
        <v>44263.0</v>
      </c>
      <c r="K689" s="151" t="s">
        <v>575</v>
      </c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</row>
    <row r="690" ht="15.75" customHeight="1">
      <c r="A690" s="157">
        <v>44516.0</v>
      </c>
      <c r="B690" s="195" t="s">
        <v>1031</v>
      </c>
      <c r="C690" s="159" t="s">
        <v>495</v>
      </c>
      <c r="D690" s="134" t="s">
        <v>480</v>
      </c>
      <c r="E690" s="160">
        <v>93114.82</v>
      </c>
      <c r="F690" s="134" t="s">
        <v>1032</v>
      </c>
      <c r="G690" s="134" t="s">
        <v>41</v>
      </c>
      <c r="H690" s="134" t="s">
        <v>42</v>
      </c>
      <c r="I690" s="134" t="s">
        <v>384</v>
      </c>
      <c r="J690" s="144">
        <v>44407.0</v>
      </c>
      <c r="K690" s="147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</row>
    <row r="691" ht="15.75" customHeight="1">
      <c r="A691" s="157">
        <v>44516.0</v>
      </c>
      <c r="B691" s="158" t="s">
        <v>1033</v>
      </c>
      <c r="C691" s="159" t="s">
        <v>495</v>
      </c>
      <c r="D691" s="134" t="s">
        <v>489</v>
      </c>
      <c r="E691" s="160">
        <v>48809.84</v>
      </c>
      <c r="F691" s="134" t="s">
        <v>1034</v>
      </c>
      <c r="G691" s="134" t="s">
        <v>288</v>
      </c>
      <c r="H691" s="134" t="s">
        <v>752</v>
      </c>
      <c r="I691" s="134" t="s">
        <v>295</v>
      </c>
      <c r="J691" s="144">
        <v>44340.0</v>
      </c>
      <c r="K691" s="151" t="s">
        <v>482</v>
      </c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</row>
    <row r="692" ht="15.75" customHeight="1">
      <c r="A692" s="157">
        <v>44517.0</v>
      </c>
      <c r="B692" s="201" t="s">
        <v>1035</v>
      </c>
      <c r="C692" s="159" t="s">
        <v>495</v>
      </c>
      <c r="D692" s="134" t="s">
        <v>489</v>
      </c>
      <c r="E692" s="160">
        <v>10000.0</v>
      </c>
      <c r="F692" s="134" t="s">
        <v>1036</v>
      </c>
      <c r="G692" s="134" t="s">
        <v>288</v>
      </c>
      <c r="H692" s="134" t="s">
        <v>42</v>
      </c>
      <c r="I692" s="134" t="s">
        <v>373</v>
      </c>
      <c r="J692" s="144">
        <v>44399.0</v>
      </c>
      <c r="K692" s="151" t="s">
        <v>493</v>
      </c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</row>
    <row r="693" ht="15.75" customHeight="1">
      <c r="A693" s="157">
        <v>44517.0</v>
      </c>
      <c r="B693" s="198" t="s">
        <v>775</v>
      </c>
      <c r="C693" s="159" t="s">
        <v>479</v>
      </c>
      <c r="D693" s="134" t="s">
        <v>480</v>
      </c>
      <c r="E693" s="160">
        <v>370651.89</v>
      </c>
      <c r="F693" s="134" t="s">
        <v>776</v>
      </c>
      <c r="G693" s="144" t="s">
        <v>283</v>
      </c>
      <c r="H693" s="144" t="s">
        <v>42</v>
      </c>
      <c r="I693" s="144" t="s">
        <v>422</v>
      </c>
      <c r="J693" s="144">
        <v>43752.0</v>
      </c>
      <c r="K693" s="147" t="s">
        <v>493</v>
      </c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</row>
    <row r="694" ht="15.75" customHeight="1">
      <c r="A694" s="157">
        <v>44517.0</v>
      </c>
      <c r="B694" s="158" t="s">
        <v>761</v>
      </c>
      <c r="C694" s="159" t="s">
        <v>479</v>
      </c>
      <c r="D694" s="134" t="s">
        <v>489</v>
      </c>
      <c r="E694" s="160">
        <v>10000.0</v>
      </c>
      <c r="F694" s="134" t="s">
        <v>762</v>
      </c>
      <c r="G694" s="144" t="s">
        <v>288</v>
      </c>
      <c r="H694" s="144" t="s">
        <v>629</v>
      </c>
      <c r="I694" s="144" t="s">
        <v>424</v>
      </c>
      <c r="J694" s="144">
        <v>44319.0</v>
      </c>
      <c r="K694" s="147" t="s">
        <v>493</v>
      </c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</row>
    <row r="695" ht="15.75" customHeight="1">
      <c r="A695" s="157">
        <v>44518.0</v>
      </c>
      <c r="B695" s="158" t="s">
        <v>1037</v>
      </c>
      <c r="C695" s="159" t="s">
        <v>495</v>
      </c>
      <c r="D695" s="134" t="s">
        <v>489</v>
      </c>
      <c r="E695" s="160">
        <v>25000.0</v>
      </c>
      <c r="F695" s="134" t="s">
        <v>1038</v>
      </c>
      <c r="G695" s="123" t="s">
        <v>283</v>
      </c>
      <c r="H695" s="202" t="s">
        <v>42</v>
      </c>
      <c r="I695" s="202" t="s">
        <v>283</v>
      </c>
      <c r="J695" s="203">
        <v>44452.0</v>
      </c>
      <c r="K695" s="151" t="s">
        <v>493</v>
      </c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</row>
    <row r="696" ht="15.75" customHeight="1">
      <c r="A696" s="157">
        <v>44518.0</v>
      </c>
      <c r="B696" s="158" t="s">
        <v>601</v>
      </c>
      <c r="C696" s="159" t="s">
        <v>479</v>
      </c>
      <c r="D696" s="134" t="s">
        <v>515</v>
      </c>
      <c r="E696" s="160">
        <v>282315.92</v>
      </c>
      <c r="F696" s="134" t="s">
        <v>602</v>
      </c>
      <c r="G696" s="144" t="s">
        <v>283</v>
      </c>
      <c r="H696" s="144" t="s">
        <v>42</v>
      </c>
      <c r="I696" s="144" t="s">
        <v>332</v>
      </c>
      <c r="J696" s="144">
        <v>43707.0</v>
      </c>
      <c r="K696" s="147" t="s">
        <v>482</v>
      </c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</row>
    <row r="697" ht="15.75" customHeight="1">
      <c r="A697" s="157">
        <v>44518.0</v>
      </c>
      <c r="B697" s="204" t="s">
        <v>1039</v>
      </c>
      <c r="C697" s="159" t="s">
        <v>479</v>
      </c>
      <c r="D697" s="134" t="s">
        <v>515</v>
      </c>
      <c r="E697" s="160">
        <v>33813.28</v>
      </c>
      <c r="F697" s="134" t="s">
        <v>1040</v>
      </c>
      <c r="G697" s="144" t="s">
        <v>283</v>
      </c>
      <c r="H697" s="144" t="s">
        <v>42</v>
      </c>
      <c r="I697" s="144" t="s">
        <v>332</v>
      </c>
      <c r="J697" s="144">
        <v>43769.0</v>
      </c>
      <c r="K697" s="147" t="s">
        <v>507</v>
      </c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</row>
    <row r="698" ht="15.75" customHeight="1">
      <c r="A698" s="157">
        <v>44518.0</v>
      </c>
      <c r="B698" s="158" t="s">
        <v>781</v>
      </c>
      <c r="C698" s="159" t="s">
        <v>479</v>
      </c>
      <c r="D698" s="134" t="s">
        <v>515</v>
      </c>
      <c r="E698" s="160">
        <v>90662.42</v>
      </c>
      <c r="F698" s="134" t="s">
        <v>782</v>
      </c>
      <c r="G698" s="144" t="s">
        <v>283</v>
      </c>
      <c r="H698" s="144" t="s">
        <v>42</v>
      </c>
      <c r="I698" s="144" t="s">
        <v>332</v>
      </c>
      <c r="J698" s="144">
        <v>43753.0</v>
      </c>
      <c r="K698" s="147" t="s">
        <v>493</v>
      </c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</row>
    <row r="699" ht="15.75" customHeight="1">
      <c r="A699" s="157">
        <v>44518.0</v>
      </c>
      <c r="B699" s="145" t="s">
        <v>505</v>
      </c>
      <c r="C699" s="159" t="s">
        <v>479</v>
      </c>
      <c r="D699" s="134" t="s">
        <v>489</v>
      </c>
      <c r="E699" s="160">
        <v>2000.0</v>
      </c>
      <c r="F699" s="134" t="s">
        <v>506</v>
      </c>
      <c r="G699" s="144" t="s">
        <v>283</v>
      </c>
      <c r="H699" s="144" t="s">
        <v>42</v>
      </c>
      <c r="I699" s="144" t="s">
        <v>332</v>
      </c>
      <c r="J699" s="144">
        <v>43605.0</v>
      </c>
      <c r="K699" s="147" t="s">
        <v>507</v>
      </c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</row>
    <row r="700" ht="15.75" customHeight="1">
      <c r="A700" s="157">
        <v>44518.0</v>
      </c>
      <c r="B700" s="194" t="s">
        <v>1041</v>
      </c>
      <c r="C700" s="159" t="s">
        <v>495</v>
      </c>
      <c r="D700" s="134" t="s">
        <v>480</v>
      </c>
      <c r="E700" s="160">
        <v>121773.16</v>
      </c>
      <c r="F700" s="134" t="s">
        <v>1042</v>
      </c>
      <c r="G700" s="134" t="s">
        <v>288</v>
      </c>
      <c r="H700" s="134" t="s">
        <v>42</v>
      </c>
      <c r="I700" s="134" t="s">
        <v>293</v>
      </c>
      <c r="J700" s="144">
        <v>44231.0</v>
      </c>
      <c r="K700" s="151" t="s">
        <v>507</v>
      </c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</row>
    <row r="701" ht="15.75" customHeight="1">
      <c r="A701" s="157">
        <v>44518.0</v>
      </c>
      <c r="B701" s="201" t="s">
        <v>1043</v>
      </c>
      <c r="C701" s="159" t="s">
        <v>495</v>
      </c>
      <c r="D701" s="134" t="s">
        <v>489</v>
      </c>
      <c r="E701" s="160">
        <v>31579.5</v>
      </c>
      <c r="F701" s="134" t="s">
        <v>1044</v>
      </c>
      <c r="G701" s="134" t="s">
        <v>288</v>
      </c>
      <c r="H701" s="134" t="s">
        <v>752</v>
      </c>
      <c r="I701" s="134" t="s">
        <v>340</v>
      </c>
      <c r="J701" s="144">
        <v>44413.0</v>
      </c>
      <c r="K701" s="151" t="s">
        <v>482</v>
      </c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</row>
    <row r="702" ht="15.75" customHeight="1">
      <c r="A702" s="157">
        <v>44519.0</v>
      </c>
      <c r="B702" s="189" t="s">
        <v>755</v>
      </c>
      <c r="C702" s="159" t="s">
        <v>479</v>
      </c>
      <c r="D702" s="134" t="s">
        <v>489</v>
      </c>
      <c r="E702" s="160">
        <v>313886.59</v>
      </c>
      <c r="F702" s="134" t="s">
        <v>756</v>
      </c>
      <c r="G702" s="144" t="s">
        <v>288</v>
      </c>
      <c r="H702" s="144" t="s">
        <v>629</v>
      </c>
      <c r="I702" s="144" t="s">
        <v>424</v>
      </c>
      <c r="J702" s="144">
        <v>44295.0</v>
      </c>
      <c r="K702" s="147" t="s">
        <v>575</v>
      </c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</row>
    <row r="703" ht="15.75" customHeight="1">
      <c r="A703" s="157">
        <v>44519.0</v>
      </c>
      <c r="B703" s="194" t="s">
        <v>603</v>
      </c>
      <c r="C703" s="159" t="s">
        <v>495</v>
      </c>
      <c r="D703" s="134" t="s">
        <v>480</v>
      </c>
      <c r="E703" s="160">
        <v>251499.32</v>
      </c>
      <c r="F703" s="134" t="s">
        <v>604</v>
      </c>
      <c r="G703" s="123" t="s">
        <v>283</v>
      </c>
      <c r="H703" s="202" t="s">
        <v>42</v>
      </c>
      <c r="I703" s="202" t="s">
        <v>283</v>
      </c>
      <c r="J703" s="203">
        <v>43901.0</v>
      </c>
      <c r="K703" s="151" t="s">
        <v>575</v>
      </c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</row>
    <row r="704" ht="15.75" customHeight="1">
      <c r="A704" s="157">
        <v>44522.0</v>
      </c>
      <c r="B704" s="189" t="s">
        <v>909</v>
      </c>
      <c r="C704" s="159" t="s">
        <v>479</v>
      </c>
      <c r="D704" s="134" t="s">
        <v>489</v>
      </c>
      <c r="E704" s="160">
        <v>20000.0</v>
      </c>
      <c r="F704" s="134" t="s">
        <v>910</v>
      </c>
      <c r="G704" s="144" t="s">
        <v>288</v>
      </c>
      <c r="H704" s="144" t="s">
        <v>629</v>
      </c>
      <c r="I704" s="144" t="s">
        <v>426</v>
      </c>
      <c r="J704" s="144">
        <v>44263.0</v>
      </c>
      <c r="K704" s="147" t="s">
        <v>507</v>
      </c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</row>
    <row r="705" ht="15.75" customHeight="1">
      <c r="A705" s="157">
        <v>44522.0</v>
      </c>
      <c r="B705" s="189" t="s">
        <v>942</v>
      </c>
      <c r="C705" s="159" t="s">
        <v>479</v>
      </c>
      <c r="D705" s="134" t="s">
        <v>480</v>
      </c>
      <c r="E705" s="160">
        <v>261364.56</v>
      </c>
      <c r="F705" s="134" t="s">
        <v>943</v>
      </c>
      <c r="G705" s="144" t="s">
        <v>288</v>
      </c>
      <c r="H705" s="144" t="s">
        <v>629</v>
      </c>
      <c r="I705" s="144" t="s">
        <v>426</v>
      </c>
      <c r="J705" s="144">
        <v>44319.0</v>
      </c>
      <c r="K705" s="147" t="s">
        <v>493</v>
      </c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</row>
    <row r="706" ht="15.75" customHeight="1">
      <c r="A706" s="157">
        <v>44522.0</v>
      </c>
      <c r="B706" s="158" t="s">
        <v>720</v>
      </c>
      <c r="C706" s="159" t="s">
        <v>479</v>
      </c>
      <c r="D706" s="134" t="s">
        <v>489</v>
      </c>
      <c r="E706" s="160">
        <v>80000.0</v>
      </c>
      <c r="F706" s="134" t="s">
        <v>721</v>
      </c>
      <c r="G706" s="144" t="s">
        <v>288</v>
      </c>
      <c r="H706" s="144" t="s">
        <v>629</v>
      </c>
      <c r="I706" s="144" t="s">
        <v>424</v>
      </c>
      <c r="J706" s="144">
        <v>44298.0</v>
      </c>
      <c r="K706" s="147" t="s">
        <v>493</v>
      </c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</row>
    <row r="707" ht="15.75" customHeight="1">
      <c r="A707" s="157">
        <v>44522.0</v>
      </c>
      <c r="B707" s="189" t="s">
        <v>857</v>
      </c>
      <c r="C707" s="159" t="s">
        <v>479</v>
      </c>
      <c r="D707" s="134" t="s">
        <v>489</v>
      </c>
      <c r="E707" s="160">
        <v>500.0</v>
      </c>
      <c r="F707" s="134" t="s">
        <v>858</v>
      </c>
      <c r="G707" s="144" t="s">
        <v>288</v>
      </c>
      <c r="H707" s="144" t="s">
        <v>629</v>
      </c>
      <c r="I707" s="144" t="s">
        <v>426</v>
      </c>
      <c r="J707" s="144">
        <v>44263.0</v>
      </c>
      <c r="K707" s="147" t="s">
        <v>493</v>
      </c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</row>
    <row r="708" ht="15.75" customHeight="1">
      <c r="A708" s="157">
        <v>44522.0</v>
      </c>
      <c r="B708" s="158" t="s">
        <v>1045</v>
      </c>
      <c r="C708" s="159" t="s">
        <v>479</v>
      </c>
      <c r="D708" s="134" t="s">
        <v>489</v>
      </c>
      <c r="E708" s="160">
        <v>650000.0</v>
      </c>
      <c r="F708" s="134" t="s">
        <v>832</v>
      </c>
      <c r="G708" s="144" t="s">
        <v>288</v>
      </c>
      <c r="H708" s="144" t="s">
        <v>629</v>
      </c>
      <c r="I708" s="144" t="s">
        <v>426</v>
      </c>
      <c r="J708" s="144">
        <v>44390.0</v>
      </c>
      <c r="K708" s="147" t="s">
        <v>493</v>
      </c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</row>
    <row r="709" ht="15.75" customHeight="1">
      <c r="A709" s="157">
        <v>44522.0</v>
      </c>
      <c r="B709" s="189" t="s">
        <v>911</v>
      </c>
      <c r="C709" s="159" t="s">
        <v>479</v>
      </c>
      <c r="D709" s="134" t="s">
        <v>489</v>
      </c>
      <c r="E709" s="160">
        <v>1250000.0</v>
      </c>
      <c r="F709" s="134" t="s">
        <v>912</v>
      </c>
      <c r="G709" s="144" t="s">
        <v>288</v>
      </c>
      <c r="H709" s="144" t="s">
        <v>629</v>
      </c>
      <c r="I709" s="144" t="s">
        <v>426</v>
      </c>
      <c r="J709" s="144">
        <v>44266.0</v>
      </c>
      <c r="K709" s="147" t="s">
        <v>575</v>
      </c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</row>
    <row r="710" ht="15.75" customHeight="1">
      <c r="A710" s="157">
        <v>44523.0</v>
      </c>
      <c r="B710" s="158" t="s">
        <v>1046</v>
      </c>
      <c r="C710" s="159" t="s">
        <v>495</v>
      </c>
      <c r="D710" s="134" t="s">
        <v>489</v>
      </c>
      <c r="E710" s="160">
        <v>20000.0</v>
      </c>
      <c r="F710" s="134" t="s">
        <v>1047</v>
      </c>
      <c r="G710" s="123" t="s">
        <v>288</v>
      </c>
      <c r="H710" s="202" t="s">
        <v>752</v>
      </c>
      <c r="I710" s="202" t="s">
        <v>340</v>
      </c>
      <c r="J710" s="203">
        <v>44287.0</v>
      </c>
      <c r="K710" s="151" t="s">
        <v>493</v>
      </c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</row>
    <row r="711" ht="15.75" customHeight="1">
      <c r="A711" s="157">
        <v>44523.0</v>
      </c>
      <c r="B711" s="158" t="s">
        <v>773</v>
      </c>
      <c r="C711" s="159" t="s">
        <v>495</v>
      </c>
      <c r="D711" s="134" t="s">
        <v>515</v>
      </c>
      <c r="E711" s="160">
        <v>114197.45</v>
      </c>
      <c r="F711" s="134" t="s">
        <v>1048</v>
      </c>
      <c r="G711" s="123" t="s">
        <v>288</v>
      </c>
      <c r="H711" s="202" t="s">
        <v>752</v>
      </c>
      <c r="I711" s="202" t="s">
        <v>340</v>
      </c>
      <c r="J711" s="203">
        <v>44298.0</v>
      </c>
      <c r="K711" s="134" t="s">
        <v>507</v>
      </c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</row>
    <row r="712" ht="15.75" customHeight="1">
      <c r="A712" s="157">
        <v>44523.0</v>
      </c>
      <c r="B712" s="158" t="s">
        <v>630</v>
      </c>
      <c r="C712" s="159" t="s">
        <v>479</v>
      </c>
      <c r="D712" s="134" t="s">
        <v>489</v>
      </c>
      <c r="E712" s="160">
        <v>35000.0</v>
      </c>
      <c r="F712" s="134" t="s">
        <v>631</v>
      </c>
      <c r="G712" s="144" t="s">
        <v>288</v>
      </c>
      <c r="H712" s="144" t="s">
        <v>629</v>
      </c>
      <c r="I712" s="144" t="s">
        <v>426</v>
      </c>
      <c r="J712" s="144">
        <v>44295.0</v>
      </c>
      <c r="K712" s="144" t="s">
        <v>632</v>
      </c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</row>
    <row r="713" ht="15.75" customHeight="1">
      <c r="A713" s="157">
        <v>44524.0</v>
      </c>
      <c r="B713" s="158" t="s">
        <v>1049</v>
      </c>
      <c r="C713" s="159" t="s">
        <v>495</v>
      </c>
      <c r="D713" s="134" t="s">
        <v>480</v>
      </c>
      <c r="E713" s="160">
        <v>130920.08</v>
      </c>
      <c r="F713" s="134" t="s">
        <v>1050</v>
      </c>
      <c r="G713" s="134" t="s">
        <v>288</v>
      </c>
      <c r="H713" s="134" t="s">
        <v>752</v>
      </c>
      <c r="I713" s="134" t="s">
        <v>340</v>
      </c>
      <c r="J713" s="144">
        <v>44252.0</v>
      </c>
      <c r="K713" s="134" t="s">
        <v>482</v>
      </c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</row>
    <row r="714" ht="15.75" customHeight="1">
      <c r="A714" s="157">
        <v>44524.0</v>
      </c>
      <c r="B714" s="158" t="s">
        <v>1051</v>
      </c>
      <c r="C714" s="159" t="s">
        <v>495</v>
      </c>
      <c r="D714" s="134" t="s">
        <v>480</v>
      </c>
      <c r="E714" s="160">
        <v>98719.08</v>
      </c>
      <c r="F714" s="134" t="s">
        <v>1052</v>
      </c>
      <c r="G714" s="134" t="s">
        <v>283</v>
      </c>
      <c r="H714" s="134" t="s">
        <v>42</v>
      </c>
      <c r="I714" s="134" t="s">
        <v>283</v>
      </c>
      <c r="J714" s="144">
        <v>44390.0</v>
      </c>
      <c r="K714" s="134" t="s">
        <v>493</v>
      </c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</row>
    <row r="715" ht="15.75" customHeight="1">
      <c r="A715" s="157">
        <v>44524.0</v>
      </c>
      <c r="B715" s="189" t="s">
        <v>741</v>
      </c>
      <c r="C715" s="159" t="s">
        <v>479</v>
      </c>
      <c r="D715" s="134" t="s">
        <v>489</v>
      </c>
      <c r="E715" s="160">
        <v>59000.0</v>
      </c>
      <c r="F715" s="134" t="s">
        <v>742</v>
      </c>
      <c r="G715" s="144" t="s">
        <v>288</v>
      </c>
      <c r="H715" s="144" t="s">
        <v>629</v>
      </c>
      <c r="I715" s="144" t="s">
        <v>426</v>
      </c>
      <c r="J715" s="144">
        <v>44280.0</v>
      </c>
      <c r="K715" s="144" t="s">
        <v>493</v>
      </c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</row>
    <row r="716" ht="15.75" customHeight="1">
      <c r="A716" s="157">
        <v>44525.0</v>
      </c>
      <c r="B716" s="158" t="s">
        <v>1053</v>
      </c>
      <c r="C716" s="159" t="s">
        <v>479</v>
      </c>
      <c r="D716" s="134" t="s">
        <v>515</v>
      </c>
      <c r="E716" s="160">
        <v>95072.23</v>
      </c>
      <c r="F716" s="134" t="s">
        <v>1054</v>
      </c>
      <c r="G716" s="144" t="s">
        <v>283</v>
      </c>
      <c r="H716" s="144" t="s">
        <v>42</v>
      </c>
      <c r="I716" s="144" t="s">
        <v>422</v>
      </c>
      <c r="J716" s="144">
        <v>43780.0</v>
      </c>
      <c r="K716" s="144" t="s">
        <v>507</v>
      </c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</row>
    <row r="717" ht="15.75" customHeight="1">
      <c r="A717" s="157">
        <v>44525.0</v>
      </c>
      <c r="B717" s="158" t="s">
        <v>958</v>
      </c>
      <c r="C717" s="159" t="s">
        <v>479</v>
      </c>
      <c r="D717" s="134" t="s">
        <v>515</v>
      </c>
      <c r="E717" s="160">
        <v>287057.81</v>
      </c>
      <c r="F717" s="134" t="s">
        <v>959</v>
      </c>
      <c r="G717" s="144" t="s">
        <v>288</v>
      </c>
      <c r="H717" s="144" t="s">
        <v>629</v>
      </c>
      <c r="I717" s="144" t="s">
        <v>424</v>
      </c>
      <c r="J717" s="144">
        <v>44393.0</v>
      </c>
      <c r="K717" s="144" t="s">
        <v>960</v>
      </c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</row>
    <row r="718" ht="15.75" customHeight="1">
      <c r="A718" s="157">
        <v>44525.0</v>
      </c>
      <c r="B718" s="158" t="s">
        <v>1055</v>
      </c>
      <c r="C718" s="159" t="s">
        <v>495</v>
      </c>
      <c r="D718" s="134" t="s">
        <v>489</v>
      </c>
      <c r="E718" s="160">
        <v>15000.0</v>
      </c>
      <c r="F718" s="134" t="s">
        <v>1056</v>
      </c>
      <c r="G718" s="134" t="s">
        <v>288</v>
      </c>
      <c r="H718" s="134" t="s">
        <v>42</v>
      </c>
      <c r="I718" s="134" t="s">
        <v>373</v>
      </c>
      <c r="J718" s="144">
        <v>44293.0</v>
      </c>
      <c r="K718" s="134" t="s">
        <v>575</v>
      </c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</row>
    <row r="719" ht="15.75" customHeight="1">
      <c r="A719" s="157">
        <v>44526.0</v>
      </c>
      <c r="B719" s="158" t="s">
        <v>867</v>
      </c>
      <c r="C719" s="159" t="s">
        <v>479</v>
      </c>
      <c r="D719" s="134" t="s">
        <v>489</v>
      </c>
      <c r="E719" s="160">
        <v>200000.0</v>
      </c>
      <c r="F719" s="134" t="s">
        <v>868</v>
      </c>
      <c r="G719" s="144" t="s">
        <v>288</v>
      </c>
      <c r="H719" s="144" t="s">
        <v>629</v>
      </c>
      <c r="I719" s="144" t="s">
        <v>424</v>
      </c>
      <c r="J719" s="144">
        <v>44291.0</v>
      </c>
      <c r="K719" s="144" t="s">
        <v>493</v>
      </c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</row>
    <row r="720" ht="15.75" customHeight="1">
      <c r="A720" s="157">
        <v>44529.0</v>
      </c>
      <c r="B720" s="158" t="s">
        <v>821</v>
      </c>
      <c r="C720" s="159" t="s">
        <v>479</v>
      </c>
      <c r="D720" s="134" t="s">
        <v>489</v>
      </c>
      <c r="E720" s="160">
        <v>150000.0</v>
      </c>
      <c r="F720" s="134" t="s">
        <v>822</v>
      </c>
      <c r="G720" s="144" t="s">
        <v>288</v>
      </c>
      <c r="H720" s="144" t="s">
        <v>629</v>
      </c>
      <c r="I720" s="144" t="s">
        <v>424</v>
      </c>
      <c r="J720" s="144">
        <v>44321.0</v>
      </c>
      <c r="K720" s="144" t="s">
        <v>507</v>
      </c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</row>
    <row r="721" ht="15.75" customHeight="1">
      <c r="A721" s="157">
        <v>44530.0</v>
      </c>
      <c r="B721" s="158" t="s">
        <v>1057</v>
      </c>
      <c r="C721" s="159" t="s">
        <v>479</v>
      </c>
      <c r="D721" s="134" t="s">
        <v>489</v>
      </c>
      <c r="E721" s="160">
        <v>500000.0</v>
      </c>
      <c r="F721" s="134" t="s">
        <v>1058</v>
      </c>
      <c r="G721" s="144" t="s">
        <v>288</v>
      </c>
      <c r="H721" s="144" t="s">
        <v>629</v>
      </c>
      <c r="I721" s="144" t="s">
        <v>424</v>
      </c>
      <c r="J721" s="144">
        <v>44280.0</v>
      </c>
      <c r="K721" s="144" t="s">
        <v>493</v>
      </c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</row>
    <row r="722" ht="15.75" customHeight="1">
      <c r="A722" s="157">
        <v>44530.0</v>
      </c>
      <c r="B722" s="158" t="s">
        <v>729</v>
      </c>
      <c r="C722" s="159" t="s">
        <v>479</v>
      </c>
      <c r="D722" s="134" t="s">
        <v>489</v>
      </c>
      <c r="E722" s="160">
        <v>50000.0</v>
      </c>
      <c r="F722" s="134" t="s">
        <v>730</v>
      </c>
      <c r="G722" s="144" t="s">
        <v>288</v>
      </c>
      <c r="H722" s="144" t="s">
        <v>629</v>
      </c>
      <c r="I722" s="144" t="s">
        <v>424</v>
      </c>
      <c r="J722" s="144">
        <v>44279.0</v>
      </c>
      <c r="K722" s="144" t="s">
        <v>493</v>
      </c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</row>
    <row r="723" ht="15.75" customHeight="1">
      <c r="A723" s="157">
        <v>44530.0</v>
      </c>
      <c r="B723" s="158" t="s">
        <v>630</v>
      </c>
      <c r="C723" s="159" t="s">
        <v>479</v>
      </c>
      <c r="D723" s="134" t="s">
        <v>489</v>
      </c>
      <c r="E723" s="160">
        <v>10000.0</v>
      </c>
      <c r="F723" s="134" t="s">
        <v>631</v>
      </c>
      <c r="G723" s="144" t="s">
        <v>288</v>
      </c>
      <c r="H723" s="144" t="s">
        <v>629</v>
      </c>
      <c r="I723" s="144" t="s">
        <v>426</v>
      </c>
      <c r="J723" s="144">
        <v>44295.0</v>
      </c>
      <c r="K723" s="144" t="s">
        <v>632</v>
      </c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</row>
    <row r="724" ht="15.75" customHeight="1">
      <c r="A724" s="157">
        <v>44530.0</v>
      </c>
      <c r="B724" s="158" t="s">
        <v>909</v>
      </c>
      <c r="C724" s="159" t="s">
        <v>479</v>
      </c>
      <c r="D724" s="134" t="s">
        <v>489</v>
      </c>
      <c r="E724" s="160">
        <v>20000.0</v>
      </c>
      <c r="F724" s="134" t="s">
        <v>910</v>
      </c>
      <c r="G724" s="144" t="s">
        <v>288</v>
      </c>
      <c r="H724" s="144" t="s">
        <v>629</v>
      </c>
      <c r="I724" s="144" t="s">
        <v>426</v>
      </c>
      <c r="J724" s="144">
        <v>44263.0</v>
      </c>
      <c r="K724" s="144" t="s">
        <v>507</v>
      </c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</row>
    <row r="725" ht="15.75" customHeight="1">
      <c r="A725" s="157">
        <v>44531.0</v>
      </c>
      <c r="B725" s="158" t="s">
        <v>761</v>
      </c>
      <c r="C725" s="159" t="s">
        <v>479</v>
      </c>
      <c r="D725" s="134" t="s">
        <v>489</v>
      </c>
      <c r="E725" s="160">
        <v>12000.0</v>
      </c>
      <c r="F725" s="134" t="s">
        <v>762</v>
      </c>
      <c r="G725" s="144" t="s">
        <v>288</v>
      </c>
      <c r="H725" s="144" t="s">
        <v>629</v>
      </c>
      <c r="I725" s="144" t="s">
        <v>424</v>
      </c>
      <c r="J725" s="144">
        <v>44319.0</v>
      </c>
      <c r="K725" s="144" t="s">
        <v>493</v>
      </c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</row>
    <row r="726" ht="15.75" customHeight="1">
      <c r="A726" s="157">
        <v>44531.0</v>
      </c>
      <c r="B726" s="158" t="s">
        <v>627</v>
      </c>
      <c r="C726" s="159" t="s">
        <v>479</v>
      </c>
      <c r="D726" s="134" t="s">
        <v>489</v>
      </c>
      <c r="E726" s="160">
        <v>40000.0</v>
      </c>
      <c r="F726" s="134" t="s">
        <v>628</v>
      </c>
      <c r="G726" s="144" t="s">
        <v>288</v>
      </c>
      <c r="H726" s="144" t="s">
        <v>629</v>
      </c>
      <c r="I726" s="144" t="s">
        <v>426</v>
      </c>
      <c r="J726" s="144">
        <v>44321.0</v>
      </c>
      <c r="K726" s="144" t="s">
        <v>493</v>
      </c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</row>
    <row r="727" ht="15.75" customHeight="1">
      <c r="A727" s="157">
        <v>44531.0</v>
      </c>
      <c r="B727" s="192" t="s">
        <v>693</v>
      </c>
      <c r="C727" s="159" t="s">
        <v>495</v>
      </c>
      <c r="D727" s="134" t="s">
        <v>489</v>
      </c>
      <c r="E727" s="160">
        <v>5800.0</v>
      </c>
      <c r="F727" s="134" t="s">
        <v>694</v>
      </c>
      <c r="G727" s="134" t="s">
        <v>41</v>
      </c>
      <c r="H727" s="134" t="s">
        <v>42</v>
      </c>
      <c r="I727" s="134" t="s">
        <v>388</v>
      </c>
      <c r="J727" s="144">
        <v>44180.0</v>
      </c>
      <c r="K727" s="134" t="s">
        <v>493</v>
      </c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</row>
    <row r="728" ht="15.75" customHeight="1">
      <c r="A728" s="157">
        <v>44531.0</v>
      </c>
      <c r="B728" s="196" t="s">
        <v>847</v>
      </c>
      <c r="C728" s="159" t="s">
        <v>495</v>
      </c>
      <c r="D728" s="134" t="s">
        <v>489</v>
      </c>
      <c r="E728" s="160">
        <v>200000.0</v>
      </c>
      <c r="F728" s="172" t="s">
        <v>848</v>
      </c>
      <c r="G728" s="123" t="s">
        <v>283</v>
      </c>
      <c r="H728" s="202" t="s">
        <v>42</v>
      </c>
      <c r="I728" s="202" t="s">
        <v>283</v>
      </c>
      <c r="J728" s="203">
        <v>44235.0</v>
      </c>
      <c r="K728" s="172" t="s">
        <v>493</v>
      </c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</row>
    <row r="729" ht="15.75" customHeight="1">
      <c r="A729" s="157">
        <v>44532.0</v>
      </c>
      <c r="B729" s="158" t="s">
        <v>857</v>
      </c>
      <c r="C729" s="159" t="s">
        <v>479</v>
      </c>
      <c r="D729" s="134" t="s">
        <v>489</v>
      </c>
      <c r="E729" s="160">
        <v>500.0</v>
      </c>
      <c r="F729" s="134" t="s">
        <v>858</v>
      </c>
      <c r="G729" s="144" t="s">
        <v>288</v>
      </c>
      <c r="H729" s="144" t="s">
        <v>629</v>
      </c>
      <c r="I729" s="144" t="s">
        <v>426</v>
      </c>
      <c r="J729" s="144">
        <v>44263.0</v>
      </c>
      <c r="K729" s="144" t="s">
        <v>493</v>
      </c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</row>
    <row r="730" ht="15.75" customHeight="1">
      <c r="A730" s="157">
        <v>44532.0</v>
      </c>
      <c r="B730" s="158" t="s">
        <v>757</v>
      </c>
      <c r="C730" s="159" t="s">
        <v>479</v>
      </c>
      <c r="D730" s="134" t="s">
        <v>489</v>
      </c>
      <c r="E730" s="160">
        <v>10000.0</v>
      </c>
      <c r="F730" s="134" t="s">
        <v>758</v>
      </c>
      <c r="G730" s="144" t="s">
        <v>288</v>
      </c>
      <c r="H730" s="144" t="s">
        <v>629</v>
      </c>
      <c r="I730" s="144" t="s">
        <v>424</v>
      </c>
      <c r="J730" s="144">
        <v>44322.0</v>
      </c>
      <c r="K730" s="144" t="s">
        <v>493</v>
      </c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</row>
    <row r="731" ht="15.75" customHeight="1">
      <c r="A731" s="157">
        <v>44532.0</v>
      </c>
      <c r="B731" s="158" t="s">
        <v>501</v>
      </c>
      <c r="C731" s="159" t="s">
        <v>479</v>
      </c>
      <c r="D731" s="134" t="s">
        <v>489</v>
      </c>
      <c r="E731" s="160">
        <v>25000.0</v>
      </c>
      <c r="F731" s="134" t="s">
        <v>502</v>
      </c>
      <c r="G731" s="144" t="s">
        <v>283</v>
      </c>
      <c r="H731" s="144" t="s">
        <v>42</v>
      </c>
      <c r="I731" s="144" t="s">
        <v>332</v>
      </c>
      <c r="J731" s="144">
        <v>43703.0</v>
      </c>
      <c r="K731" s="144" t="s">
        <v>485</v>
      </c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</row>
    <row r="732" ht="15.75" customHeight="1">
      <c r="A732" s="157">
        <v>44536.0</v>
      </c>
      <c r="B732" s="158" t="s">
        <v>535</v>
      </c>
      <c r="C732" s="159" t="s">
        <v>479</v>
      </c>
      <c r="D732" s="134" t="s">
        <v>489</v>
      </c>
      <c r="E732" s="160">
        <v>6000.0</v>
      </c>
      <c r="F732" s="134" t="s">
        <v>536</v>
      </c>
      <c r="G732" s="144" t="s">
        <v>283</v>
      </c>
      <c r="H732" s="144" t="s">
        <v>42</v>
      </c>
      <c r="I732" s="144" t="s">
        <v>332</v>
      </c>
      <c r="J732" s="144">
        <v>43717.0</v>
      </c>
      <c r="K732" s="144" t="s">
        <v>485</v>
      </c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</row>
    <row r="733" ht="15.75" customHeight="1">
      <c r="A733" s="157">
        <v>44536.0</v>
      </c>
      <c r="B733" s="145" t="s">
        <v>505</v>
      </c>
      <c r="C733" s="159" t="s">
        <v>479</v>
      </c>
      <c r="D733" s="134" t="s">
        <v>489</v>
      </c>
      <c r="E733" s="160">
        <v>12000.0</v>
      </c>
      <c r="F733" s="134" t="s">
        <v>506</v>
      </c>
      <c r="G733" s="144" t="s">
        <v>283</v>
      </c>
      <c r="H733" s="144" t="s">
        <v>42</v>
      </c>
      <c r="I733" s="144" t="s">
        <v>332</v>
      </c>
      <c r="J733" s="144">
        <v>43605.0</v>
      </c>
      <c r="K733" s="144" t="s">
        <v>507</v>
      </c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</row>
    <row r="734" ht="15.75" customHeight="1">
      <c r="A734" s="157">
        <v>44537.0</v>
      </c>
      <c r="B734" s="158" t="s">
        <v>541</v>
      </c>
      <c r="C734" s="159" t="s">
        <v>479</v>
      </c>
      <c r="D734" s="134" t="s">
        <v>489</v>
      </c>
      <c r="E734" s="160">
        <v>100000.0</v>
      </c>
      <c r="F734" s="134" t="s">
        <v>542</v>
      </c>
      <c r="G734" s="144" t="s">
        <v>283</v>
      </c>
      <c r="H734" s="144" t="s">
        <v>42</v>
      </c>
      <c r="I734" s="144" t="s">
        <v>332</v>
      </c>
      <c r="J734" s="144">
        <v>43867.0</v>
      </c>
      <c r="K734" s="144" t="s">
        <v>493</v>
      </c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</row>
    <row r="735" ht="15.75" customHeight="1">
      <c r="A735" s="157">
        <v>44537.0</v>
      </c>
      <c r="B735" s="158" t="s">
        <v>909</v>
      </c>
      <c r="C735" s="159" t="s">
        <v>479</v>
      </c>
      <c r="D735" s="134" t="s">
        <v>489</v>
      </c>
      <c r="E735" s="160">
        <v>20000.0</v>
      </c>
      <c r="F735" s="134" t="s">
        <v>910</v>
      </c>
      <c r="G735" s="144" t="s">
        <v>288</v>
      </c>
      <c r="H735" s="144" t="s">
        <v>629</v>
      </c>
      <c r="I735" s="144" t="s">
        <v>426</v>
      </c>
      <c r="J735" s="144">
        <v>44263.0</v>
      </c>
      <c r="K735" s="144" t="s">
        <v>507</v>
      </c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</row>
    <row r="736" ht="15.75" customHeight="1">
      <c r="A736" s="157">
        <v>44537.0</v>
      </c>
      <c r="B736" s="158" t="s">
        <v>537</v>
      </c>
      <c r="C736" s="159" t="s">
        <v>479</v>
      </c>
      <c r="D736" s="134" t="s">
        <v>489</v>
      </c>
      <c r="E736" s="160">
        <v>4000.0</v>
      </c>
      <c r="F736" s="134" t="s">
        <v>538</v>
      </c>
      <c r="G736" s="144" t="s">
        <v>283</v>
      </c>
      <c r="H736" s="144" t="s">
        <v>42</v>
      </c>
      <c r="I736" s="144" t="s">
        <v>332</v>
      </c>
      <c r="J736" s="144">
        <v>43894.0</v>
      </c>
      <c r="K736" s="144" t="s">
        <v>507</v>
      </c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</row>
    <row r="737" ht="15.75" customHeight="1">
      <c r="A737" s="157">
        <v>44537.0</v>
      </c>
      <c r="B737" s="194" t="s">
        <v>855</v>
      </c>
      <c r="C737" s="159" t="s">
        <v>495</v>
      </c>
      <c r="D737" s="134" t="s">
        <v>480</v>
      </c>
      <c r="E737" s="160">
        <v>165996.78</v>
      </c>
      <c r="F737" s="134" t="s">
        <v>856</v>
      </c>
      <c r="G737" s="134" t="s">
        <v>41</v>
      </c>
      <c r="H737" s="134" t="s">
        <v>42</v>
      </c>
      <c r="I737" s="180" t="s">
        <v>396</v>
      </c>
      <c r="J737" s="144">
        <v>44130.0</v>
      </c>
      <c r="K737" s="151" t="s">
        <v>493</v>
      </c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</row>
    <row r="738" ht="15.75" customHeight="1">
      <c r="A738" s="157">
        <v>44537.0</v>
      </c>
      <c r="B738" s="194" t="s">
        <v>994</v>
      </c>
      <c r="C738" s="159" t="s">
        <v>495</v>
      </c>
      <c r="D738" s="134" t="s">
        <v>480</v>
      </c>
      <c r="E738" s="160">
        <v>2049.55</v>
      </c>
      <c r="F738" s="134" t="s">
        <v>995</v>
      </c>
      <c r="G738" s="134" t="s">
        <v>41</v>
      </c>
      <c r="H738" s="134" t="s">
        <v>42</v>
      </c>
      <c r="I738" s="134" t="s">
        <v>309</v>
      </c>
      <c r="J738" s="144">
        <v>44075.0</v>
      </c>
      <c r="K738" s="134" t="s">
        <v>575</v>
      </c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</row>
    <row r="739" ht="15.75" customHeight="1">
      <c r="A739" s="157">
        <v>44538.0</v>
      </c>
      <c r="B739" s="205">
        <v>6549214.0</v>
      </c>
      <c r="C739" s="159" t="s">
        <v>495</v>
      </c>
      <c r="D739" s="134" t="s">
        <v>489</v>
      </c>
      <c r="E739" s="160">
        <v>24469.7</v>
      </c>
      <c r="F739" s="134" t="s">
        <v>1059</v>
      </c>
      <c r="G739" s="144" t="s">
        <v>288</v>
      </c>
      <c r="H739" s="144" t="s">
        <v>752</v>
      </c>
      <c r="I739" s="144" t="s">
        <v>359</v>
      </c>
      <c r="J739" s="144">
        <v>44487.0</v>
      </c>
      <c r="K739" s="144" t="s">
        <v>493</v>
      </c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</row>
    <row r="740" ht="15.75" customHeight="1">
      <c r="A740" s="157">
        <v>44540.0</v>
      </c>
      <c r="B740" s="158" t="s">
        <v>759</v>
      </c>
      <c r="C740" s="159" t="s">
        <v>479</v>
      </c>
      <c r="D740" s="134" t="s">
        <v>489</v>
      </c>
      <c r="E740" s="160">
        <v>10000.0</v>
      </c>
      <c r="F740" s="134" t="s">
        <v>760</v>
      </c>
      <c r="G740" s="144" t="s">
        <v>288</v>
      </c>
      <c r="H740" s="144" t="s">
        <v>629</v>
      </c>
      <c r="I740" s="144" t="s">
        <v>428</v>
      </c>
      <c r="J740" s="144">
        <v>44266.0</v>
      </c>
      <c r="K740" s="144" t="s">
        <v>507</v>
      </c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</row>
    <row r="741" ht="15.75" customHeight="1">
      <c r="A741" s="157">
        <v>44543.0</v>
      </c>
      <c r="B741" s="194" t="s">
        <v>1017</v>
      </c>
      <c r="C741" s="159" t="s">
        <v>495</v>
      </c>
      <c r="D741" s="134" t="s">
        <v>480</v>
      </c>
      <c r="E741" s="160">
        <v>79069.9</v>
      </c>
      <c r="F741" s="134" t="s">
        <v>1018</v>
      </c>
      <c r="G741" s="134" t="s">
        <v>283</v>
      </c>
      <c r="H741" s="134" t="s">
        <v>42</v>
      </c>
      <c r="I741" s="134" t="s">
        <v>283</v>
      </c>
      <c r="J741" s="144">
        <v>44151.0</v>
      </c>
      <c r="K741" s="134" t="s">
        <v>493</v>
      </c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</row>
    <row r="742" ht="15.75" customHeight="1">
      <c r="A742" s="157">
        <v>44543.0</v>
      </c>
      <c r="B742" s="158" t="s">
        <v>1060</v>
      </c>
      <c r="C742" s="159" t="s">
        <v>479</v>
      </c>
      <c r="D742" s="134" t="s">
        <v>489</v>
      </c>
      <c r="E742" s="160">
        <v>104000.0</v>
      </c>
      <c r="F742" s="134" t="s">
        <v>1061</v>
      </c>
      <c r="G742" s="144" t="s">
        <v>288</v>
      </c>
      <c r="H742" s="144" t="s">
        <v>629</v>
      </c>
      <c r="I742" s="144" t="s">
        <v>426</v>
      </c>
      <c r="J742" s="144">
        <v>44263.0</v>
      </c>
      <c r="K742" s="144" t="s">
        <v>493</v>
      </c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</row>
    <row r="743" ht="15.75" customHeight="1">
      <c r="A743" s="157">
        <v>44544.0</v>
      </c>
      <c r="B743" s="158" t="s">
        <v>1062</v>
      </c>
      <c r="C743" s="159" t="s">
        <v>495</v>
      </c>
      <c r="D743" s="134" t="s">
        <v>515</v>
      </c>
      <c r="E743" s="160">
        <v>47268.23</v>
      </c>
      <c r="F743" s="134" t="s">
        <v>1063</v>
      </c>
      <c r="G743" s="134" t="s">
        <v>283</v>
      </c>
      <c r="H743" s="134" t="s">
        <v>42</v>
      </c>
      <c r="I743" s="134" t="s">
        <v>283</v>
      </c>
      <c r="J743" s="144">
        <v>44734.0</v>
      </c>
      <c r="K743" s="134" t="s">
        <v>493</v>
      </c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</row>
    <row r="744" ht="15.75" customHeight="1">
      <c r="A744" s="157">
        <v>44544.0</v>
      </c>
      <c r="B744" s="196" t="s">
        <v>654</v>
      </c>
      <c r="C744" s="159" t="s">
        <v>495</v>
      </c>
      <c r="D744" s="134" t="s">
        <v>489</v>
      </c>
      <c r="E744" s="160">
        <v>5000.0</v>
      </c>
      <c r="F744" s="134" t="s">
        <v>655</v>
      </c>
      <c r="G744" s="134" t="s">
        <v>283</v>
      </c>
      <c r="H744" s="134" t="s">
        <v>42</v>
      </c>
      <c r="I744" s="134" t="s">
        <v>283</v>
      </c>
      <c r="J744" s="144">
        <v>44180.0</v>
      </c>
      <c r="K744" s="134" t="s">
        <v>493</v>
      </c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</row>
    <row r="745" ht="15.75" customHeight="1">
      <c r="A745" s="157">
        <v>44544.0</v>
      </c>
      <c r="B745" s="158" t="s">
        <v>630</v>
      </c>
      <c r="C745" s="159" t="s">
        <v>479</v>
      </c>
      <c r="D745" s="134" t="s">
        <v>489</v>
      </c>
      <c r="E745" s="160">
        <v>5000.0</v>
      </c>
      <c r="F745" s="134" t="s">
        <v>631</v>
      </c>
      <c r="G745" s="144" t="s">
        <v>288</v>
      </c>
      <c r="H745" s="144" t="s">
        <v>629</v>
      </c>
      <c r="I745" s="144" t="s">
        <v>426</v>
      </c>
      <c r="J745" s="144">
        <v>44295.0</v>
      </c>
      <c r="K745" s="144" t="s">
        <v>632</v>
      </c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</row>
    <row r="746" ht="15.75" customHeight="1">
      <c r="A746" s="157">
        <v>44545.0</v>
      </c>
      <c r="B746" s="162" t="s">
        <v>636</v>
      </c>
      <c r="C746" s="159" t="s">
        <v>495</v>
      </c>
      <c r="D746" s="134" t="s">
        <v>489</v>
      </c>
      <c r="E746" s="160">
        <v>5000.0</v>
      </c>
      <c r="F746" s="134" t="s">
        <v>1064</v>
      </c>
      <c r="G746" s="123" t="s">
        <v>41</v>
      </c>
      <c r="H746" s="202" t="s">
        <v>42</v>
      </c>
      <c r="I746" s="202" t="s">
        <v>365</v>
      </c>
      <c r="J746" s="203">
        <v>44263.0</v>
      </c>
      <c r="K746" s="134" t="s">
        <v>493</v>
      </c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</row>
    <row r="747" ht="15.75" customHeight="1">
      <c r="A747" s="157">
        <v>44545.0</v>
      </c>
      <c r="B747" s="195" t="s">
        <v>1065</v>
      </c>
      <c r="C747" s="159" t="s">
        <v>495</v>
      </c>
      <c r="D747" s="134" t="s">
        <v>480</v>
      </c>
      <c r="E747" s="160">
        <v>110068.61</v>
      </c>
      <c r="F747" s="134" t="s">
        <v>1066</v>
      </c>
      <c r="G747" s="134" t="s">
        <v>288</v>
      </c>
      <c r="H747" s="134" t="s">
        <v>752</v>
      </c>
      <c r="I747" s="134" t="s">
        <v>340</v>
      </c>
      <c r="J747" s="144">
        <v>44369.0</v>
      </c>
      <c r="K747" s="134" t="s">
        <v>482</v>
      </c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</row>
    <row r="748" ht="15.75" customHeight="1">
      <c r="A748" s="157">
        <v>44545.0</v>
      </c>
      <c r="B748" s="158" t="s">
        <v>1067</v>
      </c>
      <c r="C748" s="159" t="s">
        <v>479</v>
      </c>
      <c r="D748" s="134" t="s">
        <v>489</v>
      </c>
      <c r="E748" s="160">
        <v>114749.72</v>
      </c>
      <c r="F748" s="134" t="s">
        <v>1068</v>
      </c>
      <c r="G748" s="144" t="s">
        <v>288</v>
      </c>
      <c r="H748" s="144" t="s">
        <v>629</v>
      </c>
      <c r="I748" s="144" t="s">
        <v>424</v>
      </c>
      <c r="J748" s="144">
        <v>44321.0</v>
      </c>
      <c r="K748" s="144" t="s">
        <v>575</v>
      </c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</row>
    <row r="749" ht="15.75" customHeight="1">
      <c r="A749" s="157">
        <v>44545.0</v>
      </c>
      <c r="B749" s="158" t="s">
        <v>729</v>
      </c>
      <c r="C749" s="159" t="s">
        <v>479</v>
      </c>
      <c r="D749" s="134" t="s">
        <v>489</v>
      </c>
      <c r="E749" s="160">
        <v>30000.0</v>
      </c>
      <c r="F749" s="134" t="s">
        <v>730</v>
      </c>
      <c r="G749" s="144" t="s">
        <v>288</v>
      </c>
      <c r="H749" s="144" t="s">
        <v>629</v>
      </c>
      <c r="I749" s="144" t="s">
        <v>424</v>
      </c>
      <c r="J749" s="144">
        <v>44279.0</v>
      </c>
      <c r="K749" s="144" t="s">
        <v>493</v>
      </c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</row>
    <row r="750" ht="15.75" customHeight="1">
      <c r="A750" s="157">
        <v>44545.0</v>
      </c>
      <c r="B750" s="198" t="s">
        <v>509</v>
      </c>
      <c r="C750" s="159" t="s">
        <v>479</v>
      </c>
      <c r="D750" s="134" t="s">
        <v>480</v>
      </c>
      <c r="E750" s="160">
        <v>240263.39</v>
      </c>
      <c r="F750" s="134" t="s">
        <v>510</v>
      </c>
      <c r="G750" s="144" t="s">
        <v>283</v>
      </c>
      <c r="H750" s="144" t="s">
        <v>42</v>
      </c>
      <c r="I750" s="144" t="s">
        <v>332</v>
      </c>
      <c r="J750" s="144">
        <v>43822.0</v>
      </c>
      <c r="K750" s="144" t="s">
        <v>507</v>
      </c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</row>
    <row r="751" ht="15.75" customHeight="1">
      <c r="A751" s="157">
        <v>44546.0</v>
      </c>
      <c r="B751" s="145" t="s">
        <v>505</v>
      </c>
      <c r="C751" s="159" t="s">
        <v>479</v>
      </c>
      <c r="D751" s="134" t="s">
        <v>489</v>
      </c>
      <c r="E751" s="160">
        <v>5000.0</v>
      </c>
      <c r="F751" s="134" t="s">
        <v>506</v>
      </c>
      <c r="G751" s="144" t="s">
        <v>283</v>
      </c>
      <c r="H751" s="144" t="s">
        <v>42</v>
      </c>
      <c r="I751" s="144" t="s">
        <v>332</v>
      </c>
      <c r="J751" s="144">
        <v>43605.0</v>
      </c>
      <c r="K751" s="144" t="s">
        <v>507</v>
      </c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</row>
    <row r="752" ht="15.75" customHeight="1">
      <c r="A752" s="157">
        <v>44547.0</v>
      </c>
      <c r="B752" s="158" t="s">
        <v>800</v>
      </c>
      <c r="C752" s="159" t="s">
        <v>479</v>
      </c>
      <c r="D752" s="134" t="s">
        <v>489</v>
      </c>
      <c r="E752" s="160">
        <v>5000.0</v>
      </c>
      <c r="F752" s="134" t="s">
        <v>801</v>
      </c>
      <c r="G752" s="144" t="s">
        <v>288</v>
      </c>
      <c r="H752" s="144" t="s">
        <v>629</v>
      </c>
      <c r="I752" s="144" t="s">
        <v>426</v>
      </c>
      <c r="J752" s="144">
        <v>44280.0</v>
      </c>
      <c r="K752" s="144" t="s">
        <v>632</v>
      </c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</row>
    <row r="753" ht="15.75" customHeight="1">
      <c r="A753" s="157">
        <v>44551.0</v>
      </c>
      <c r="B753" s="198" t="s">
        <v>541</v>
      </c>
      <c r="C753" s="159" t="s">
        <v>479</v>
      </c>
      <c r="D753" s="134" t="s">
        <v>480</v>
      </c>
      <c r="E753" s="160">
        <v>840387.52</v>
      </c>
      <c r="F753" s="134" t="s">
        <v>542</v>
      </c>
      <c r="G753" s="144" t="s">
        <v>283</v>
      </c>
      <c r="H753" s="144" t="s">
        <v>42</v>
      </c>
      <c r="I753" s="144" t="s">
        <v>332</v>
      </c>
      <c r="J753" s="144">
        <v>43867.0</v>
      </c>
      <c r="K753" s="144" t="s">
        <v>493</v>
      </c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</row>
    <row r="754" ht="15.75" customHeight="1">
      <c r="A754" s="157">
        <v>44552.0</v>
      </c>
      <c r="B754" s="158" t="s">
        <v>851</v>
      </c>
      <c r="C754" s="159" t="s">
        <v>479</v>
      </c>
      <c r="D754" s="134" t="s">
        <v>489</v>
      </c>
      <c r="E754" s="160">
        <v>40000.0</v>
      </c>
      <c r="F754" s="134" t="s">
        <v>852</v>
      </c>
      <c r="G754" s="144" t="s">
        <v>288</v>
      </c>
      <c r="H754" s="144" t="s">
        <v>629</v>
      </c>
      <c r="I754" s="144" t="s">
        <v>426</v>
      </c>
      <c r="J754" s="144">
        <v>44280.0</v>
      </c>
      <c r="K754" s="144" t="s">
        <v>493</v>
      </c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</row>
    <row r="755" ht="15.75" customHeight="1">
      <c r="A755" s="157">
        <v>44553.0</v>
      </c>
      <c r="B755" s="192" t="s">
        <v>1069</v>
      </c>
      <c r="C755" s="159" t="s">
        <v>495</v>
      </c>
      <c r="D755" s="134" t="s">
        <v>515</v>
      </c>
      <c r="E755" s="160">
        <v>368899.52</v>
      </c>
      <c r="F755" s="134" t="s">
        <v>1070</v>
      </c>
      <c r="G755" s="134" t="s">
        <v>288</v>
      </c>
      <c r="H755" s="134" t="s">
        <v>752</v>
      </c>
      <c r="I755" s="134" t="s">
        <v>340</v>
      </c>
      <c r="J755" s="144">
        <v>44251.0</v>
      </c>
      <c r="K755" s="134" t="s">
        <v>493</v>
      </c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</row>
    <row r="756" ht="15.75" customHeight="1">
      <c r="A756" s="157">
        <v>44553.0</v>
      </c>
      <c r="B756" s="158" t="s">
        <v>909</v>
      </c>
      <c r="C756" s="159" t="s">
        <v>479</v>
      </c>
      <c r="D756" s="134" t="s">
        <v>489</v>
      </c>
      <c r="E756" s="160">
        <v>30000.0</v>
      </c>
      <c r="F756" s="134" t="s">
        <v>910</v>
      </c>
      <c r="G756" s="144" t="s">
        <v>288</v>
      </c>
      <c r="H756" s="144" t="s">
        <v>629</v>
      </c>
      <c r="I756" s="144" t="s">
        <v>426</v>
      </c>
      <c r="J756" s="144">
        <v>44263.0</v>
      </c>
      <c r="K756" s="144" t="s">
        <v>507</v>
      </c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</row>
    <row r="757" ht="15.75" customHeight="1">
      <c r="A757" s="157">
        <v>44553.0</v>
      </c>
      <c r="B757" s="158" t="s">
        <v>1015</v>
      </c>
      <c r="C757" s="159" t="s">
        <v>479</v>
      </c>
      <c r="D757" s="134" t="s">
        <v>489</v>
      </c>
      <c r="E757" s="160">
        <v>40000.0</v>
      </c>
      <c r="F757" s="134" t="s">
        <v>1016</v>
      </c>
      <c r="G757" s="144" t="s">
        <v>288</v>
      </c>
      <c r="H757" s="144" t="s">
        <v>629</v>
      </c>
      <c r="I757" s="144" t="s">
        <v>426</v>
      </c>
      <c r="J757" s="144">
        <v>44323.0</v>
      </c>
      <c r="K757" s="144" t="s">
        <v>891</v>
      </c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</row>
    <row r="758" ht="15.75" customHeight="1">
      <c r="A758" s="157">
        <v>44553.0</v>
      </c>
      <c r="B758" s="158" t="s">
        <v>911</v>
      </c>
      <c r="C758" s="159" t="s">
        <v>479</v>
      </c>
      <c r="D758" s="134" t="s">
        <v>489</v>
      </c>
      <c r="E758" s="160">
        <v>100000.0</v>
      </c>
      <c r="F758" s="134" t="s">
        <v>912</v>
      </c>
      <c r="G758" s="144" t="s">
        <v>288</v>
      </c>
      <c r="H758" s="144" t="s">
        <v>629</v>
      </c>
      <c r="I758" s="144" t="s">
        <v>426</v>
      </c>
      <c r="J758" s="144">
        <v>44266.0</v>
      </c>
      <c r="K758" s="144" t="s">
        <v>575</v>
      </c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</row>
    <row r="759" ht="15.75" customHeight="1">
      <c r="A759" s="157">
        <v>44557.0</v>
      </c>
      <c r="B759" s="145" t="s">
        <v>505</v>
      </c>
      <c r="C759" s="159" t="s">
        <v>479</v>
      </c>
      <c r="D759" s="134" t="s">
        <v>489</v>
      </c>
      <c r="E759" s="160">
        <v>14000.0</v>
      </c>
      <c r="F759" s="134" t="s">
        <v>506</v>
      </c>
      <c r="G759" s="144" t="s">
        <v>283</v>
      </c>
      <c r="H759" s="144" t="s">
        <v>42</v>
      </c>
      <c r="I759" s="144" t="s">
        <v>332</v>
      </c>
      <c r="J759" s="144">
        <v>43605.0</v>
      </c>
      <c r="K759" s="144" t="s">
        <v>507</v>
      </c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</row>
    <row r="760" ht="15.75" customHeight="1">
      <c r="A760" s="157">
        <v>44559.0</v>
      </c>
      <c r="B760" s="158" t="s">
        <v>535</v>
      </c>
      <c r="C760" s="159" t="s">
        <v>479</v>
      </c>
      <c r="D760" s="134" t="s">
        <v>489</v>
      </c>
      <c r="E760" s="160">
        <v>5000.0</v>
      </c>
      <c r="F760" s="134" t="s">
        <v>536</v>
      </c>
      <c r="G760" s="144" t="s">
        <v>283</v>
      </c>
      <c r="H760" s="144" t="s">
        <v>42</v>
      </c>
      <c r="I760" s="144" t="s">
        <v>332</v>
      </c>
      <c r="J760" s="144">
        <v>43717.0</v>
      </c>
      <c r="K760" s="144" t="s">
        <v>485</v>
      </c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</row>
    <row r="761" ht="15.75" customHeight="1">
      <c r="A761" s="157">
        <v>44559.0</v>
      </c>
      <c r="B761" s="195" t="s">
        <v>1071</v>
      </c>
      <c r="C761" s="159" t="s">
        <v>495</v>
      </c>
      <c r="D761" s="134" t="s">
        <v>480</v>
      </c>
      <c r="E761" s="160">
        <v>97410.24</v>
      </c>
      <c r="F761" s="134" t="s">
        <v>1072</v>
      </c>
      <c r="G761" s="134" t="s">
        <v>288</v>
      </c>
      <c r="H761" s="134" t="s">
        <v>42</v>
      </c>
      <c r="I761" s="134" t="s">
        <v>301</v>
      </c>
      <c r="J761" s="144">
        <v>44354.0</v>
      </c>
      <c r="K761" s="134" t="s">
        <v>482</v>
      </c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</row>
    <row r="762" ht="15.75" customHeight="1">
      <c r="A762" s="206">
        <v>44566.405864444445</v>
      </c>
      <c r="B762" s="174" t="s">
        <v>909</v>
      </c>
      <c r="C762" s="159" t="s">
        <v>479</v>
      </c>
      <c r="D762" s="134" t="s">
        <v>489</v>
      </c>
      <c r="E762" s="160" t="s">
        <v>1073</v>
      </c>
      <c r="F762" s="134" t="s">
        <v>910</v>
      </c>
      <c r="G762" s="144" t="s">
        <v>288</v>
      </c>
      <c r="H762" s="144" t="s">
        <v>629</v>
      </c>
      <c r="I762" s="144" t="s">
        <v>426</v>
      </c>
      <c r="J762" s="144">
        <v>44263.0</v>
      </c>
      <c r="K762" s="144" t="s">
        <v>507</v>
      </c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</row>
    <row r="763" ht="15.75" customHeight="1">
      <c r="A763" s="206">
        <v>44567.470252824074</v>
      </c>
      <c r="B763" s="174" t="s">
        <v>1074</v>
      </c>
      <c r="C763" s="159" t="s">
        <v>479</v>
      </c>
      <c r="D763" s="134" t="s">
        <v>515</v>
      </c>
      <c r="E763" s="207">
        <v>648751.76</v>
      </c>
      <c r="F763" s="134" t="s">
        <v>1075</v>
      </c>
      <c r="G763" s="144" t="s">
        <v>288</v>
      </c>
      <c r="H763" s="144" t="s">
        <v>629</v>
      </c>
      <c r="I763" s="144" t="s">
        <v>426</v>
      </c>
      <c r="J763" s="144">
        <v>44280.0</v>
      </c>
      <c r="K763" s="144" t="s">
        <v>575</v>
      </c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</row>
    <row r="764" ht="15.75" customHeight="1">
      <c r="A764" s="206">
        <v>44567.6009122338</v>
      </c>
      <c r="B764" s="174" t="s">
        <v>1076</v>
      </c>
      <c r="C764" s="159" t="s">
        <v>479</v>
      </c>
      <c r="D764" s="134" t="s">
        <v>515</v>
      </c>
      <c r="E764" s="190">
        <v>146875.19</v>
      </c>
      <c r="F764" s="134" t="s">
        <v>1077</v>
      </c>
      <c r="G764" s="144" t="s">
        <v>288</v>
      </c>
      <c r="H764" s="144" t="s">
        <v>629</v>
      </c>
      <c r="I764" s="144" t="s">
        <v>424</v>
      </c>
      <c r="J764" s="144">
        <v>44340.0</v>
      </c>
      <c r="K764" s="144" t="s">
        <v>507</v>
      </c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</row>
    <row r="765" ht="15.75" customHeight="1">
      <c r="A765" s="206">
        <v>44567.60629972222</v>
      </c>
      <c r="B765" s="174" t="s">
        <v>867</v>
      </c>
      <c r="C765" s="159" t="s">
        <v>479</v>
      </c>
      <c r="D765" s="134" t="s">
        <v>489</v>
      </c>
      <c r="E765" s="160" t="s">
        <v>1078</v>
      </c>
      <c r="F765" s="134" t="s">
        <v>868</v>
      </c>
      <c r="G765" s="144" t="s">
        <v>288</v>
      </c>
      <c r="H765" s="144" t="s">
        <v>629</v>
      </c>
      <c r="I765" s="144" t="s">
        <v>424</v>
      </c>
      <c r="J765" s="144">
        <v>44291.0</v>
      </c>
      <c r="K765" s="144" t="s">
        <v>493</v>
      </c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</row>
    <row r="766" ht="15.75" customHeight="1">
      <c r="A766" s="206">
        <v>44568.43395849537</v>
      </c>
      <c r="B766" s="174" t="s">
        <v>821</v>
      </c>
      <c r="C766" s="159" t="s">
        <v>479</v>
      </c>
      <c r="D766" s="134" t="s">
        <v>489</v>
      </c>
      <c r="E766" s="160" t="s">
        <v>1079</v>
      </c>
      <c r="F766" s="134" t="s">
        <v>822</v>
      </c>
      <c r="G766" s="144" t="s">
        <v>288</v>
      </c>
      <c r="H766" s="144" t="s">
        <v>629</v>
      </c>
      <c r="I766" s="144" t="s">
        <v>424</v>
      </c>
      <c r="J766" s="144">
        <v>44321.0</v>
      </c>
      <c r="K766" s="144" t="s">
        <v>507</v>
      </c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</row>
    <row r="767" ht="15.75" customHeight="1">
      <c r="A767" s="206">
        <v>44568.56865099537</v>
      </c>
      <c r="B767" s="174" t="s">
        <v>1080</v>
      </c>
      <c r="C767" s="159" t="s">
        <v>479</v>
      </c>
      <c r="D767" s="134" t="s">
        <v>489</v>
      </c>
      <c r="E767" s="160" t="s">
        <v>1081</v>
      </c>
      <c r="F767" s="134" t="s">
        <v>1082</v>
      </c>
      <c r="G767" s="144" t="s">
        <v>288</v>
      </c>
      <c r="H767" s="144" t="s">
        <v>629</v>
      </c>
      <c r="I767" s="144" t="s">
        <v>424</v>
      </c>
      <c r="J767" s="144">
        <v>44280.0</v>
      </c>
      <c r="K767" s="144" t="s">
        <v>575</v>
      </c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</row>
    <row r="768" ht="15.75" customHeight="1">
      <c r="A768" s="206">
        <v>44569.0</v>
      </c>
      <c r="B768" s="174" t="s">
        <v>1083</v>
      </c>
      <c r="C768" s="159" t="s">
        <v>529</v>
      </c>
      <c r="D768" s="134" t="s">
        <v>480</v>
      </c>
      <c r="E768" s="160">
        <v>151280.2</v>
      </c>
      <c r="F768" s="134" t="s">
        <v>1084</v>
      </c>
      <c r="G768" s="144" t="s">
        <v>288</v>
      </c>
      <c r="H768" s="144" t="s">
        <v>42</v>
      </c>
      <c r="I768" s="144" t="s">
        <v>436</v>
      </c>
      <c r="J768" s="144">
        <v>43731.0</v>
      </c>
      <c r="K768" s="144" t="s">
        <v>575</v>
      </c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</row>
    <row r="769" ht="15.75" customHeight="1">
      <c r="A769" s="206">
        <v>44571.46989226852</v>
      </c>
      <c r="B769" s="174" t="s">
        <v>909</v>
      </c>
      <c r="C769" s="159" t="s">
        <v>479</v>
      </c>
      <c r="D769" s="134" t="s">
        <v>489</v>
      </c>
      <c r="E769" s="160" t="s">
        <v>1085</v>
      </c>
      <c r="F769" s="134" t="s">
        <v>910</v>
      </c>
      <c r="G769" s="144" t="s">
        <v>288</v>
      </c>
      <c r="H769" s="144" t="s">
        <v>629</v>
      </c>
      <c r="I769" s="144" t="s">
        <v>426</v>
      </c>
      <c r="J769" s="144">
        <v>44263.0</v>
      </c>
      <c r="K769" s="144" t="s">
        <v>507</v>
      </c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</row>
    <row r="770" ht="15.75" customHeight="1">
      <c r="A770" s="206">
        <v>44571.51773393519</v>
      </c>
      <c r="B770" s="186" t="s">
        <v>617</v>
      </c>
      <c r="C770" s="159" t="s">
        <v>529</v>
      </c>
      <c r="D770" s="134" t="s">
        <v>489</v>
      </c>
      <c r="E770" s="160">
        <v>8500.0</v>
      </c>
      <c r="F770" s="134" t="s">
        <v>618</v>
      </c>
      <c r="G770" s="144" t="s">
        <v>288</v>
      </c>
      <c r="H770" s="144" t="s">
        <v>42</v>
      </c>
      <c r="I770" s="144" t="s">
        <v>288</v>
      </c>
      <c r="J770" s="144">
        <v>44062.0</v>
      </c>
      <c r="K770" s="144" t="s">
        <v>493</v>
      </c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</row>
    <row r="771" ht="15.75" customHeight="1">
      <c r="A771" s="206">
        <v>44571.51773393519</v>
      </c>
      <c r="B771" s="174" t="s">
        <v>630</v>
      </c>
      <c r="C771" s="159" t="s">
        <v>479</v>
      </c>
      <c r="D771" s="134" t="s">
        <v>489</v>
      </c>
      <c r="E771" s="160" t="s">
        <v>1086</v>
      </c>
      <c r="F771" s="134" t="s">
        <v>631</v>
      </c>
      <c r="G771" s="144" t="s">
        <v>288</v>
      </c>
      <c r="H771" s="144" t="s">
        <v>629</v>
      </c>
      <c r="I771" s="144" t="s">
        <v>426</v>
      </c>
      <c r="J771" s="144">
        <v>44295.0</v>
      </c>
      <c r="K771" s="144" t="s">
        <v>632</v>
      </c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</row>
    <row r="772" ht="15.75" customHeight="1">
      <c r="A772" s="206">
        <v>44572.44878824074</v>
      </c>
      <c r="B772" s="174" t="s">
        <v>761</v>
      </c>
      <c r="C772" s="159" t="s">
        <v>479</v>
      </c>
      <c r="D772" s="134" t="s">
        <v>489</v>
      </c>
      <c r="E772" s="160" t="s">
        <v>1086</v>
      </c>
      <c r="F772" s="134" t="s">
        <v>762</v>
      </c>
      <c r="G772" s="144" t="s">
        <v>288</v>
      </c>
      <c r="H772" s="144" t="s">
        <v>629</v>
      </c>
      <c r="I772" s="144" t="s">
        <v>424</v>
      </c>
      <c r="J772" s="144">
        <v>44319.0</v>
      </c>
      <c r="K772" s="144" t="s">
        <v>493</v>
      </c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</row>
    <row r="773" ht="15.75" customHeight="1">
      <c r="A773" s="206">
        <v>44573.0</v>
      </c>
      <c r="B773" s="208" t="s">
        <v>1087</v>
      </c>
      <c r="C773" s="159" t="s">
        <v>529</v>
      </c>
      <c r="D773" s="134" t="s">
        <v>515</v>
      </c>
      <c r="E773" s="160">
        <v>9354.08</v>
      </c>
      <c r="F773" s="134" t="s">
        <v>1088</v>
      </c>
      <c r="G773" s="144" t="s">
        <v>288</v>
      </c>
      <c r="H773" s="144" t="s">
        <v>42</v>
      </c>
      <c r="I773" s="144" t="s">
        <v>438</v>
      </c>
      <c r="J773" s="144">
        <v>43718.0</v>
      </c>
      <c r="K773" s="144" t="s">
        <v>507</v>
      </c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</row>
    <row r="774" ht="15.75" customHeight="1">
      <c r="A774" s="206">
        <v>44573.0</v>
      </c>
      <c r="B774" s="158" t="s">
        <v>757</v>
      </c>
      <c r="C774" s="159" t="s">
        <v>479</v>
      </c>
      <c r="D774" s="134" t="s">
        <v>489</v>
      </c>
      <c r="E774" s="160">
        <v>3000.0</v>
      </c>
      <c r="F774" s="134" t="s">
        <v>758</v>
      </c>
      <c r="G774" s="144" t="s">
        <v>288</v>
      </c>
      <c r="H774" s="144" t="s">
        <v>629</v>
      </c>
      <c r="I774" s="144" t="s">
        <v>424</v>
      </c>
      <c r="J774" s="144">
        <v>44322.0</v>
      </c>
      <c r="K774" s="144" t="s">
        <v>493</v>
      </c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</row>
    <row r="775" ht="15.75" customHeight="1">
      <c r="A775" s="206">
        <v>44575.0</v>
      </c>
      <c r="B775" s="194" t="s">
        <v>1089</v>
      </c>
      <c r="C775" s="159" t="s">
        <v>495</v>
      </c>
      <c r="D775" s="134" t="s">
        <v>480</v>
      </c>
      <c r="E775" s="160">
        <v>659874.72</v>
      </c>
      <c r="F775" s="134" t="s">
        <v>1090</v>
      </c>
      <c r="G775" s="134" t="s">
        <v>41</v>
      </c>
      <c r="H775" s="134" t="s">
        <v>42</v>
      </c>
      <c r="I775" s="134" t="s">
        <v>334</v>
      </c>
      <c r="J775" s="144">
        <v>44005.0</v>
      </c>
      <c r="K775" s="134" t="s">
        <v>575</v>
      </c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</row>
    <row r="776" ht="15.75" customHeight="1">
      <c r="A776" s="206">
        <v>44575.0</v>
      </c>
      <c r="B776" s="209" t="s">
        <v>1091</v>
      </c>
      <c r="C776" s="159" t="s">
        <v>529</v>
      </c>
      <c r="D776" s="134" t="s">
        <v>480</v>
      </c>
      <c r="E776" s="160">
        <v>147515.9</v>
      </c>
      <c r="F776" s="134" t="s">
        <v>1092</v>
      </c>
      <c r="G776" s="144" t="s">
        <v>288</v>
      </c>
      <c r="H776" s="144" t="s">
        <v>42</v>
      </c>
      <c r="I776" s="144" t="s">
        <v>373</v>
      </c>
      <c r="J776" s="144">
        <v>43873.0</v>
      </c>
      <c r="K776" s="144" t="s">
        <v>575</v>
      </c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</row>
    <row r="777" ht="15.75" customHeight="1">
      <c r="A777" s="206">
        <v>44575.0</v>
      </c>
      <c r="B777" s="208" t="s">
        <v>720</v>
      </c>
      <c r="C777" s="159" t="s">
        <v>479</v>
      </c>
      <c r="D777" s="134" t="s">
        <v>489</v>
      </c>
      <c r="E777" s="160">
        <v>80000.0</v>
      </c>
      <c r="F777" s="134" t="s">
        <v>721</v>
      </c>
      <c r="G777" s="144" t="s">
        <v>288</v>
      </c>
      <c r="H777" s="144" t="s">
        <v>629</v>
      </c>
      <c r="I777" s="144" t="s">
        <v>424</v>
      </c>
      <c r="J777" s="144">
        <v>44298.0</v>
      </c>
      <c r="K777" s="144" t="s">
        <v>493</v>
      </c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</row>
    <row r="778" ht="15.75" customHeight="1">
      <c r="A778" s="206">
        <v>44575.0</v>
      </c>
      <c r="B778" s="208" t="s">
        <v>537</v>
      </c>
      <c r="C778" s="159" t="s">
        <v>479</v>
      </c>
      <c r="D778" s="134" t="s">
        <v>489</v>
      </c>
      <c r="E778" s="160">
        <v>5000.0</v>
      </c>
      <c r="F778" s="134" t="s">
        <v>538</v>
      </c>
      <c r="G778" s="144" t="s">
        <v>283</v>
      </c>
      <c r="H778" s="144" t="s">
        <v>42</v>
      </c>
      <c r="I778" s="144" t="s">
        <v>332</v>
      </c>
      <c r="J778" s="144">
        <v>43894.0</v>
      </c>
      <c r="K778" s="144" t="s">
        <v>507</v>
      </c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</row>
    <row r="779" ht="15.75" customHeight="1">
      <c r="A779" s="206">
        <v>44578.0</v>
      </c>
      <c r="B779" s="208" t="s">
        <v>720</v>
      </c>
      <c r="C779" s="159" t="s">
        <v>479</v>
      </c>
      <c r="D779" s="134" t="s">
        <v>480</v>
      </c>
      <c r="E779" s="160">
        <v>181959.12</v>
      </c>
      <c r="F779" s="134" t="s">
        <v>721</v>
      </c>
      <c r="G779" s="144" t="s">
        <v>288</v>
      </c>
      <c r="H779" s="144" t="s">
        <v>629</v>
      </c>
      <c r="I779" s="144" t="s">
        <v>424</v>
      </c>
      <c r="J779" s="144">
        <v>44298.0</v>
      </c>
      <c r="K779" s="144" t="s">
        <v>493</v>
      </c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</row>
    <row r="780" ht="15.75" customHeight="1">
      <c r="A780" s="206">
        <v>44578.0</v>
      </c>
      <c r="B780" s="192" t="s">
        <v>1093</v>
      </c>
      <c r="C780" s="159" t="s">
        <v>495</v>
      </c>
      <c r="D780" s="134" t="s">
        <v>489</v>
      </c>
      <c r="E780" s="160">
        <v>50000.0</v>
      </c>
      <c r="F780" s="134" t="s">
        <v>1094</v>
      </c>
      <c r="G780" s="134" t="s">
        <v>288</v>
      </c>
      <c r="H780" s="134" t="s">
        <v>42</v>
      </c>
      <c r="I780" s="134" t="s">
        <v>330</v>
      </c>
      <c r="J780" s="144">
        <v>44061.0</v>
      </c>
      <c r="K780" s="134" t="s">
        <v>493</v>
      </c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</row>
    <row r="781" ht="15.75" customHeight="1">
      <c r="A781" s="206">
        <v>44578.0</v>
      </c>
      <c r="B781" s="174" t="s">
        <v>630</v>
      </c>
      <c r="C781" s="159" t="s">
        <v>479</v>
      </c>
      <c r="D781" s="134" t="s">
        <v>489</v>
      </c>
      <c r="E781" s="160">
        <v>10000.0</v>
      </c>
      <c r="F781" s="134" t="s">
        <v>631</v>
      </c>
      <c r="G781" s="144" t="s">
        <v>288</v>
      </c>
      <c r="H781" s="144" t="s">
        <v>629</v>
      </c>
      <c r="I781" s="144" t="s">
        <v>426</v>
      </c>
      <c r="J781" s="144">
        <v>44295.0</v>
      </c>
      <c r="K781" s="144" t="s">
        <v>632</v>
      </c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</row>
    <row r="782" ht="15.75" customHeight="1">
      <c r="A782" s="206">
        <v>44578.0</v>
      </c>
      <c r="B782" s="174" t="s">
        <v>1095</v>
      </c>
      <c r="C782" s="159" t="s">
        <v>479</v>
      </c>
      <c r="D782" s="134" t="s">
        <v>489</v>
      </c>
      <c r="E782" s="160">
        <v>15000.0</v>
      </c>
      <c r="F782" s="134" t="s">
        <v>1096</v>
      </c>
      <c r="G782" s="144" t="s">
        <v>288</v>
      </c>
      <c r="H782" s="144" t="s">
        <v>629</v>
      </c>
      <c r="I782" s="144" t="s">
        <v>424</v>
      </c>
      <c r="J782" s="144">
        <v>44333.0</v>
      </c>
      <c r="K782" s="144" t="s">
        <v>507</v>
      </c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</row>
    <row r="783" ht="15.75" customHeight="1">
      <c r="A783" s="206">
        <v>44578.0</v>
      </c>
      <c r="B783" s="194" t="s">
        <v>1097</v>
      </c>
      <c r="C783" s="159" t="s">
        <v>495</v>
      </c>
      <c r="D783" s="134" t="s">
        <v>480</v>
      </c>
      <c r="E783" s="160">
        <v>109449.2</v>
      </c>
      <c r="F783" s="134" t="s">
        <v>1098</v>
      </c>
      <c r="G783" s="134" t="s">
        <v>41</v>
      </c>
      <c r="H783" s="134" t="s">
        <v>42</v>
      </c>
      <c r="I783" s="134" t="s">
        <v>322</v>
      </c>
      <c r="J783" s="144">
        <v>44202.0</v>
      </c>
      <c r="K783" s="134" t="s">
        <v>575</v>
      </c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</row>
    <row r="784" ht="15.75" customHeight="1">
      <c r="A784" s="206">
        <v>44579.0</v>
      </c>
      <c r="B784" s="192" t="s">
        <v>926</v>
      </c>
      <c r="C784" s="159" t="s">
        <v>495</v>
      </c>
      <c r="D784" s="134" t="s">
        <v>515</v>
      </c>
      <c r="E784" s="160">
        <v>139991.04</v>
      </c>
      <c r="F784" s="134" t="s">
        <v>1099</v>
      </c>
      <c r="G784" s="134" t="s">
        <v>288</v>
      </c>
      <c r="H784" s="134" t="s">
        <v>752</v>
      </c>
      <c r="I784" s="134" t="s">
        <v>340</v>
      </c>
      <c r="J784" s="144">
        <v>44204.0</v>
      </c>
      <c r="K784" s="134" t="s">
        <v>793</v>
      </c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</row>
    <row r="785" ht="15.75" customHeight="1">
      <c r="A785" s="206">
        <v>44579.0</v>
      </c>
      <c r="B785" s="205">
        <v>7048589.0</v>
      </c>
      <c r="C785" s="159" t="s">
        <v>495</v>
      </c>
      <c r="D785" s="134" t="s">
        <v>515</v>
      </c>
      <c r="E785" s="160">
        <v>193747.43</v>
      </c>
      <c r="F785" s="134" t="s">
        <v>1100</v>
      </c>
      <c r="G785" s="144" t="s">
        <v>288</v>
      </c>
      <c r="H785" s="144" t="s">
        <v>752</v>
      </c>
      <c r="I785" s="144" t="s">
        <v>324</v>
      </c>
      <c r="J785" s="144">
        <v>44508.0</v>
      </c>
      <c r="K785" s="144" t="s">
        <v>507</v>
      </c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</row>
    <row r="786" ht="15.75" customHeight="1">
      <c r="A786" s="206">
        <v>44579.0</v>
      </c>
      <c r="B786" s="192" t="s">
        <v>693</v>
      </c>
      <c r="C786" s="159" t="s">
        <v>495</v>
      </c>
      <c r="D786" s="134" t="s">
        <v>489</v>
      </c>
      <c r="E786" s="160">
        <v>12000.0</v>
      </c>
      <c r="F786" s="134" t="s">
        <v>694</v>
      </c>
      <c r="G786" s="134" t="s">
        <v>41</v>
      </c>
      <c r="H786" s="134" t="s">
        <v>42</v>
      </c>
      <c r="I786" s="134" t="s">
        <v>388</v>
      </c>
      <c r="J786" s="144">
        <v>44180.0</v>
      </c>
      <c r="K786" s="134" t="s">
        <v>493</v>
      </c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</row>
    <row r="787" ht="15.75" customHeight="1">
      <c r="A787" s="206">
        <v>44580.0</v>
      </c>
      <c r="B787" s="158" t="s">
        <v>1074</v>
      </c>
      <c r="C787" s="159" t="s">
        <v>479</v>
      </c>
      <c r="D787" s="134" t="s">
        <v>480</v>
      </c>
      <c r="E787" s="160">
        <v>0.0</v>
      </c>
      <c r="F787" s="134" t="s">
        <v>1075</v>
      </c>
      <c r="G787" s="144" t="s">
        <v>288</v>
      </c>
      <c r="H787" s="144" t="s">
        <v>629</v>
      </c>
      <c r="I787" s="144" t="s">
        <v>426</v>
      </c>
      <c r="J787" s="144">
        <v>44280.0</v>
      </c>
      <c r="K787" s="144" t="s">
        <v>575</v>
      </c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</row>
    <row r="788" ht="15.75" customHeight="1">
      <c r="A788" s="206">
        <v>44580.0</v>
      </c>
      <c r="B788" s="158" t="s">
        <v>1101</v>
      </c>
      <c r="C788" s="159" t="s">
        <v>479</v>
      </c>
      <c r="D788" s="134" t="s">
        <v>489</v>
      </c>
      <c r="E788" s="160">
        <v>25000.0</v>
      </c>
      <c r="F788" s="134" t="s">
        <v>547</v>
      </c>
      <c r="G788" s="144" t="s">
        <v>283</v>
      </c>
      <c r="H788" s="144" t="s">
        <v>42</v>
      </c>
      <c r="I788" s="144" t="s">
        <v>332</v>
      </c>
      <c r="J788" s="144">
        <v>43811.0</v>
      </c>
      <c r="K788" s="144" t="s">
        <v>507</v>
      </c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</row>
    <row r="789" ht="15.75" customHeight="1">
      <c r="A789" s="206">
        <v>44581.0</v>
      </c>
      <c r="B789" s="158" t="s">
        <v>1102</v>
      </c>
      <c r="C789" s="159" t="s">
        <v>495</v>
      </c>
      <c r="D789" s="134" t="s">
        <v>515</v>
      </c>
      <c r="E789" s="160">
        <v>13213.29</v>
      </c>
      <c r="F789" s="134" t="s">
        <v>1103</v>
      </c>
      <c r="G789" s="123" t="s">
        <v>288</v>
      </c>
      <c r="H789" s="202" t="s">
        <v>752</v>
      </c>
      <c r="I789" s="202" t="s">
        <v>340</v>
      </c>
      <c r="J789" s="203">
        <v>44405.0</v>
      </c>
      <c r="K789" s="172" t="s">
        <v>493</v>
      </c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</row>
    <row r="790" ht="15.75" customHeight="1">
      <c r="A790" s="206">
        <v>44581.0</v>
      </c>
      <c r="B790" s="174" t="s">
        <v>646</v>
      </c>
      <c r="C790" s="159" t="s">
        <v>479</v>
      </c>
      <c r="D790" s="134" t="s">
        <v>489</v>
      </c>
      <c r="E790" s="210">
        <v>13800.0</v>
      </c>
      <c r="F790" s="134" t="s">
        <v>647</v>
      </c>
      <c r="G790" s="144" t="s">
        <v>283</v>
      </c>
      <c r="H790" s="144" t="s">
        <v>42</v>
      </c>
      <c r="I790" s="144" t="s">
        <v>422</v>
      </c>
      <c r="J790" s="144">
        <v>43822.0</v>
      </c>
      <c r="K790" s="144" t="s">
        <v>507</v>
      </c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</row>
    <row r="791" ht="15.75" customHeight="1">
      <c r="A791" s="206">
        <v>44581.0</v>
      </c>
      <c r="B791" s="174" t="s">
        <v>535</v>
      </c>
      <c r="C791" s="159" t="s">
        <v>479</v>
      </c>
      <c r="D791" s="134" t="s">
        <v>480</v>
      </c>
      <c r="E791" s="210">
        <v>3800.0</v>
      </c>
      <c r="F791" s="134" t="s">
        <v>536</v>
      </c>
      <c r="G791" s="144" t="s">
        <v>283</v>
      </c>
      <c r="H791" s="144" t="s">
        <v>42</v>
      </c>
      <c r="I791" s="144" t="s">
        <v>332</v>
      </c>
      <c r="J791" s="144">
        <v>43717.0</v>
      </c>
      <c r="K791" s="144" t="s">
        <v>485</v>
      </c>
      <c r="L791" s="171"/>
      <c r="M791" s="171"/>
      <c r="N791" s="171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</row>
    <row r="792" ht="15.75" customHeight="1">
      <c r="A792" s="206">
        <v>44581.0</v>
      </c>
      <c r="B792" s="174" t="s">
        <v>1039</v>
      </c>
      <c r="C792" s="159" t="s">
        <v>479</v>
      </c>
      <c r="D792" s="134" t="s">
        <v>515</v>
      </c>
      <c r="E792" s="160">
        <v>11926.38</v>
      </c>
      <c r="F792" s="134" t="s">
        <v>1040</v>
      </c>
      <c r="G792" s="144" t="s">
        <v>283</v>
      </c>
      <c r="H792" s="144" t="s">
        <v>42</v>
      </c>
      <c r="I792" s="144" t="s">
        <v>332</v>
      </c>
      <c r="J792" s="144">
        <v>43769.0</v>
      </c>
      <c r="K792" s="144" t="s">
        <v>507</v>
      </c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</row>
    <row r="793" ht="15.75" customHeight="1">
      <c r="A793" s="206">
        <v>44582.0</v>
      </c>
      <c r="B793" s="174" t="s">
        <v>638</v>
      </c>
      <c r="C793" s="159" t="s">
        <v>479</v>
      </c>
      <c r="D793" s="134" t="s">
        <v>515</v>
      </c>
      <c r="E793" s="160">
        <v>219739.11</v>
      </c>
      <c r="F793" s="134" t="s">
        <v>639</v>
      </c>
      <c r="G793" s="144" t="s">
        <v>288</v>
      </c>
      <c r="H793" s="144" t="s">
        <v>629</v>
      </c>
      <c r="I793" s="144" t="s">
        <v>426</v>
      </c>
      <c r="J793" s="144">
        <v>44319.0</v>
      </c>
      <c r="K793" s="144" t="s">
        <v>493</v>
      </c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</row>
    <row r="794" ht="15.75" customHeight="1">
      <c r="A794" s="206">
        <v>44582.0</v>
      </c>
      <c r="B794" s="211" t="s">
        <v>505</v>
      </c>
      <c r="C794" s="159" t="s">
        <v>479</v>
      </c>
      <c r="D794" s="134" t="s">
        <v>489</v>
      </c>
      <c r="E794" s="160">
        <v>3000.0</v>
      </c>
      <c r="F794" s="134" t="s">
        <v>506</v>
      </c>
      <c r="G794" s="144" t="s">
        <v>283</v>
      </c>
      <c r="H794" s="144" t="s">
        <v>42</v>
      </c>
      <c r="I794" s="144" t="s">
        <v>332</v>
      </c>
      <c r="J794" s="144">
        <v>43605.0</v>
      </c>
      <c r="K794" s="144" t="s">
        <v>507</v>
      </c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</row>
    <row r="795" ht="15.75" customHeight="1">
      <c r="A795" s="206">
        <v>44582.0</v>
      </c>
      <c r="B795" s="174" t="s">
        <v>753</v>
      </c>
      <c r="C795" s="159" t="s">
        <v>479</v>
      </c>
      <c r="D795" s="134" t="s">
        <v>489</v>
      </c>
      <c r="E795" s="160">
        <v>30000.0</v>
      </c>
      <c r="F795" s="134" t="s">
        <v>754</v>
      </c>
      <c r="G795" s="144" t="s">
        <v>288</v>
      </c>
      <c r="H795" s="144" t="s">
        <v>629</v>
      </c>
      <c r="I795" s="144" t="s">
        <v>424</v>
      </c>
      <c r="J795" s="144">
        <v>44280.0</v>
      </c>
      <c r="K795" s="144" t="s">
        <v>493</v>
      </c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</row>
    <row r="796" ht="15.75" customHeight="1">
      <c r="A796" s="206">
        <v>44582.0</v>
      </c>
      <c r="B796" s="174" t="s">
        <v>882</v>
      </c>
      <c r="C796" s="159" t="s">
        <v>479</v>
      </c>
      <c r="D796" s="134" t="s">
        <v>489</v>
      </c>
      <c r="E796" s="160">
        <v>10000.0</v>
      </c>
      <c r="F796" s="134" t="s">
        <v>883</v>
      </c>
      <c r="G796" s="144" t="s">
        <v>288</v>
      </c>
      <c r="H796" s="144" t="s">
        <v>629</v>
      </c>
      <c r="I796" s="144" t="s">
        <v>428</v>
      </c>
      <c r="J796" s="144">
        <v>44267.0</v>
      </c>
      <c r="K796" s="144" t="s">
        <v>493</v>
      </c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</row>
    <row r="797" ht="15.75" customHeight="1">
      <c r="A797" s="206">
        <v>44582.0</v>
      </c>
      <c r="B797" s="98">
        <v>7082227.0</v>
      </c>
      <c r="C797" s="159" t="s">
        <v>495</v>
      </c>
      <c r="D797" s="134" t="s">
        <v>489</v>
      </c>
      <c r="E797" s="160">
        <v>25000.0</v>
      </c>
      <c r="F797" s="134" t="s">
        <v>1104</v>
      </c>
      <c r="G797" s="144" t="s">
        <v>288</v>
      </c>
      <c r="H797" s="144" t="s">
        <v>752</v>
      </c>
      <c r="I797" s="144" t="s">
        <v>354</v>
      </c>
      <c r="J797" s="144">
        <v>44511.0</v>
      </c>
      <c r="K797" s="144" t="s">
        <v>493</v>
      </c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</row>
    <row r="798" ht="15.75" customHeight="1">
      <c r="A798" s="206">
        <v>44582.0</v>
      </c>
      <c r="B798" s="201" t="s">
        <v>1035</v>
      </c>
      <c r="C798" s="159" t="s">
        <v>495</v>
      </c>
      <c r="D798" s="134" t="s">
        <v>489</v>
      </c>
      <c r="E798" s="160">
        <v>10000.0</v>
      </c>
      <c r="F798" s="134" t="s">
        <v>1105</v>
      </c>
      <c r="G798" s="134" t="s">
        <v>288</v>
      </c>
      <c r="H798" s="134" t="s">
        <v>42</v>
      </c>
      <c r="I798" s="134" t="s">
        <v>373</v>
      </c>
      <c r="J798" s="144">
        <v>44399.0</v>
      </c>
      <c r="K798" s="134" t="s">
        <v>1106</v>
      </c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</row>
    <row r="799" ht="15.75" customHeight="1">
      <c r="A799" s="144">
        <v>44586.0</v>
      </c>
      <c r="B799" s="145" t="s">
        <v>1107</v>
      </c>
      <c r="C799" s="134" t="s">
        <v>495</v>
      </c>
      <c r="D799" s="134" t="s">
        <v>515</v>
      </c>
      <c r="E799" s="146">
        <v>142585.32</v>
      </c>
      <c r="F799" s="134" t="s">
        <v>1100</v>
      </c>
      <c r="G799" s="134" t="s">
        <v>288</v>
      </c>
      <c r="H799" s="134" t="s">
        <v>752</v>
      </c>
      <c r="I799" s="205" t="s">
        <v>324</v>
      </c>
      <c r="J799" s="212">
        <v>44508.0</v>
      </c>
      <c r="K799" s="134" t="s">
        <v>507</v>
      </c>
      <c r="L799" s="213"/>
      <c r="M799" s="213"/>
      <c r="N799" s="213"/>
      <c r="O799" s="213"/>
      <c r="P799" s="213"/>
      <c r="Q799" s="213"/>
      <c r="R799" s="213"/>
      <c r="S799" s="213"/>
      <c r="T799" s="213"/>
      <c r="U799" s="213"/>
      <c r="V799" s="213"/>
      <c r="W799" s="213"/>
      <c r="X799" s="213"/>
      <c r="Y799" s="213"/>
      <c r="Z799" s="213"/>
      <c r="AA799" s="21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</row>
    <row r="800" ht="15.75" customHeight="1">
      <c r="A800" s="144">
        <v>44592.0</v>
      </c>
      <c r="B800" s="145" t="s">
        <v>1108</v>
      </c>
      <c r="C800" s="134" t="s">
        <v>495</v>
      </c>
      <c r="D800" s="134" t="s">
        <v>489</v>
      </c>
      <c r="E800" s="146">
        <v>3500.0</v>
      </c>
      <c r="F800" s="134" t="s">
        <v>1109</v>
      </c>
      <c r="G800" s="134" t="s">
        <v>288</v>
      </c>
      <c r="H800" s="134" t="s">
        <v>752</v>
      </c>
      <c r="I800" s="205" t="s">
        <v>416</v>
      </c>
      <c r="J800" s="212">
        <v>44523.0</v>
      </c>
      <c r="K800" s="134" t="s">
        <v>632</v>
      </c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</row>
    <row r="801" ht="15.75" customHeight="1">
      <c r="A801" s="157">
        <v>44592.0</v>
      </c>
      <c r="B801" s="189" t="s">
        <v>755</v>
      </c>
      <c r="C801" s="159" t="s">
        <v>479</v>
      </c>
      <c r="D801" s="134" t="s">
        <v>480</v>
      </c>
      <c r="E801" s="160" t="s">
        <v>1110</v>
      </c>
      <c r="F801" s="134" t="s">
        <v>756</v>
      </c>
      <c r="G801" s="144" t="s">
        <v>288</v>
      </c>
      <c r="H801" s="144" t="s">
        <v>629</v>
      </c>
      <c r="I801" s="144" t="s">
        <v>424</v>
      </c>
      <c r="J801" s="144">
        <v>44295.0</v>
      </c>
      <c r="K801" s="144" t="s">
        <v>575</v>
      </c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</row>
    <row r="802" ht="15.75" customHeight="1">
      <c r="A802" s="144">
        <v>44593.0</v>
      </c>
      <c r="B802" s="145" t="s">
        <v>693</v>
      </c>
      <c r="C802" s="134" t="s">
        <v>495</v>
      </c>
      <c r="D802" s="134" t="s">
        <v>489</v>
      </c>
      <c r="E802" s="146">
        <v>11000.0</v>
      </c>
      <c r="F802" s="134" t="s">
        <v>694</v>
      </c>
      <c r="G802" s="134" t="s">
        <v>41</v>
      </c>
      <c r="H802" s="134" t="s">
        <v>42</v>
      </c>
      <c r="I802" s="205" t="s">
        <v>388</v>
      </c>
      <c r="J802" s="212">
        <v>44180.0</v>
      </c>
      <c r="K802" s="134" t="s">
        <v>493</v>
      </c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</row>
    <row r="803" ht="15.75" customHeight="1">
      <c r="A803" s="144">
        <v>44601.0</v>
      </c>
      <c r="B803" s="205" t="s">
        <v>1111</v>
      </c>
      <c r="C803" s="134" t="s">
        <v>495</v>
      </c>
      <c r="D803" s="134" t="s">
        <v>489</v>
      </c>
      <c r="E803" s="146">
        <v>25000.0</v>
      </c>
      <c r="F803" s="134" t="s">
        <v>1112</v>
      </c>
      <c r="G803" s="123" t="s">
        <v>288</v>
      </c>
      <c r="H803" s="214" t="s">
        <v>42</v>
      </c>
      <c r="I803" s="123" t="s">
        <v>1113</v>
      </c>
      <c r="J803" s="170">
        <v>44594.0</v>
      </c>
      <c r="K803" s="134" t="s">
        <v>632</v>
      </c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</row>
    <row r="804" ht="15.75" customHeight="1">
      <c r="A804" s="144">
        <v>44606.0</v>
      </c>
      <c r="B804" s="145" t="s">
        <v>1114</v>
      </c>
      <c r="C804" s="134" t="s">
        <v>495</v>
      </c>
      <c r="D804" s="134" t="s">
        <v>489</v>
      </c>
      <c r="E804" s="146">
        <v>45000.0</v>
      </c>
      <c r="F804" s="134" t="s">
        <v>1115</v>
      </c>
      <c r="G804" s="134" t="s">
        <v>288</v>
      </c>
      <c r="H804" s="134" t="s">
        <v>42</v>
      </c>
      <c r="I804" s="205" t="s">
        <v>289</v>
      </c>
      <c r="J804" s="212">
        <v>44482.0</v>
      </c>
      <c r="K804" s="134" t="s">
        <v>575</v>
      </c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</row>
    <row r="805" ht="15.75" customHeight="1">
      <c r="A805" s="144">
        <v>44609.0</v>
      </c>
      <c r="B805" s="145" t="s">
        <v>693</v>
      </c>
      <c r="C805" s="134" t="s">
        <v>495</v>
      </c>
      <c r="D805" s="134" t="s">
        <v>489</v>
      </c>
      <c r="E805" s="146">
        <v>10000.0</v>
      </c>
      <c r="F805" s="134" t="s">
        <v>694</v>
      </c>
      <c r="G805" s="134" t="s">
        <v>41</v>
      </c>
      <c r="H805" s="214" t="s">
        <v>42</v>
      </c>
      <c r="I805" s="205" t="s">
        <v>388</v>
      </c>
      <c r="J805" s="212">
        <v>44180.0</v>
      </c>
      <c r="K805" s="134" t="s">
        <v>493</v>
      </c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</row>
    <row r="806" ht="15.75" customHeight="1">
      <c r="A806" s="144">
        <v>44622.0</v>
      </c>
      <c r="B806" s="98">
        <v>858723.0</v>
      </c>
      <c r="C806" s="98" t="s">
        <v>479</v>
      </c>
      <c r="D806" s="134" t="s">
        <v>489</v>
      </c>
      <c r="E806" s="161">
        <v>25000.0</v>
      </c>
      <c r="F806" s="98" t="s">
        <v>910</v>
      </c>
      <c r="G806" s="123" t="s">
        <v>288</v>
      </c>
      <c r="H806" s="134" t="s">
        <v>629</v>
      </c>
      <c r="I806" s="134" t="s">
        <v>426</v>
      </c>
      <c r="J806" s="167">
        <v>44585.0</v>
      </c>
      <c r="K806" s="205" t="s">
        <v>632</v>
      </c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</row>
    <row r="807" ht="15.75" customHeight="1">
      <c r="A807" s="144">
        <v>44622.0</v>
      </c>
      <c r="B807" s="98">
        <v>328970.0</v>
      </c>
      <c r="C807" s="98" t="s">
        <v>479</v>
      </c>
      <c r="D807" s="134" t="s">
        <v>489</v>
      </c>
      <c r="E807" s="161">
        <v>106000.0</v>
      </c>
      <c r="F807" s="172" t="s">
        <v>736</v>
      </c>
      <c r="G807" s="123" t="s">
        <v>288</v>
      </c>
      <c r="H807" s="134" t="s">
        <v>629</v>
      </c>
      <c r="I807" s="134" t="s">
        <v>424</v>
      </c>
      <c r="J807" s="167">
        <v>44277.0</v>
      </c>
      <c r="K807" s="205" t="s">
        <v>575</v>
      </c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</row>
    <row r="808" ht="15.75" customHeight="1">
      <c r="A808" s="144">
        <v>44622.0</v>
      </c>
      <c r="B808" s="145" t="s">
        <v>1116</v>
      </c>
      <c r="C808" s="98" t="s">
        <v>479</v>
      </c>
      <c r="D808" s="134" t="s">
        <v>489</v>
      </c>
      <c r="E808" s="161">
        <v>100000.0</v>
      </c>
      <c r="F808" s="134" t="s">
        <v>1117</v>
      </c>
      <c r="G808" s="123" t="s">
        <v>288</v>
      </c>
      <c r="H808" s="134" t="s">
        <v>629</v>
      </c>
      <c r="I808" s="134" t="s">
        <v>424</v>
      </c>
      <c r="J808" s="144">
        <v>44448.0</v>
      </c>
      <c r="K808" s="134" t="s">
        <v>575</v>
      </c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</row>
    <row r="809" ht="15.75" customHeight="1">
      <c r="A809" s="144">
        <v>44622.0</v>
      </c>
      <c r="B809" s="98">
        <v>330028.0</v>
      </c>
      <c r="C809" s="98" t="s">
        <v>479</v>
      </c>
      <c r="D809" s="134" t="s">
        <v>489</v>
      </c>
      <c r="E809" s="146">
        <v>500.0</v>
      </c>
      <c r="F809" s="134" t="s">
        <v>858</v>
      </c>
      <c r="G809" s="123" t="s">
        <v>288</v>
      </c>
      <c r="H809" s="134" t="s">
        <v>629</v>
      </c>
      <c r="I809" s="134" t="s">
        <v>426</v>
      </c>
      <c r="J809" s="144">
        <v>44263.0</v>
      </c>
      <c r="K809" s="134" t="s">
        <v>493</v>
      </c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</row>
    <row r="810" ht="15.75" customHeight="1">
      <c r="A810" s="144">
        <v>44627.0</v>
      </c>
      <c r="B810" s="196" t="s">
        <v>654</v>
      </c>
      <c r="C810" s="134" t="s">
        <v>495</v>
      </c>
      <c r="D810" s="134" t="s">
        <v>489</v>
      </c>
      <c r="E810" s="161">
        <v>8000.0</v>
      </c>
      <c r="F810" s="134" t="s">
        <v>655</v>
      </c>
      <c r="G810" s="134" t="s">
        <v>283</v>
      </c>
      <c r="H810" s="134" t="s">
        <v>106</v>
      </c>
      <c r="I810" s="134" t="s">
        <v>283</v>
      </c>
      <c r="J810" s="144">
        <v>44180.0</v>
      </c>
      <c r="K810" s="134" t="s">
        <v>493</v>
      </c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</row>
    <row r="811" ht="15.75" customHeight="1">
      <c r="A811" s="144">
        <v>44627.0</v>
      </c>
      <c r="B811" s="98">
        <v>4345500.0</v>
      </c>
      <c r="C811" s="98" t="s">
        <v>479</v>
      </c>
      <c r="D811" s="134" t="s">
        <v>489</v>
      </c>
      <c r="E811" s="161">
        <v>7500.0</v>
      </c>
      <c r="F811" s="134" t="s">
        <v>502</v>
      </c>
      <c r="G811" s="134" t="s">
        <v>283</v>
      </c>
      <c r="H811" s="144"/>
      <c r="I811" s="134" t="s">
        <v>283</v>
      </c>
      <c r="J811" s="144">
        <v>43703.0</v>
      </c>
      <c r="K811" s="134" t="s">
        <v>485</v>
      </c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</row>
    <row r="812" ht="15.75" customHeight="1">
      <c r="A812" s="173">
        <v>44628.0</v>
      </c>
      <c r="B812" s="174" t="s">
        <v>636</v>
      </c>
      <c r="C812" s="175" t="s">
        <v>495</v>
      </c>
      <c r="D812" s="176" t="s">
        <v>489</v>
      </c>
      <c r="E812" s="177">
        <v>5000.0</v>
      </c>
      <c r="F812" s="176" t="s">
        <v>637</v>
      </c>
      <c r="G812" s="176" t="s">
        <v>41</v>
      </c>
      <c r="H812" s="176" t="s">
        <v>42</v>
      </c>
      <c r="I812" s="176" t="s">
        <v>365</v>
      </c>
      <c r="J812" s="178">
        <v>44263.0</v>
      </c>
      <c r="K812" s="175" t="s">
        <v>493</v>
      </c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</row>
    <row r="813" ht="15.75" customHeight="1">
      <c r="A813" s="144">
        <v>44630.0</v>
      </c>
      <c r="B813" s="145" t="s">
        <v>783</v>
      </c>
      <c r="C813" s="98" t="s">
        <v>479</v>
      </c>
      <c r="D813" s="134" t="s">
        <v>489</v>
      </c>
      <c r="E813" s="161">
        <v>40000.0</v>
      </c>
      <c r="F813" s="134" t="s">
        <v>784</v>
      </c>
      <c r="G813" s="134" t="s">
        <v>288</v>
      </c>
      <c r="H813" s="134" t="s">
        <v>629</v>
      </c>
      <c r="I813" s="134" t="s">
        <v>426</v>
      </c>
      <c r="J813" s="144">
        <v>44319.0</v>
      </c>
      <c r="K813" s="134" t="s">
        <v>493</v>
      </c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</row>
    <row r="814" ht="15.75" customHeight="1">
      <c r="A814" s="144">
        <v>44630.0</v>
      </c>
      <c r="B814" s="145" t="s">
        <v>1118</v>
      </c>
      <c r="C814" s="98" t="s">
        <v>479</v>
      </c>
      <c r="D814" s="134" t="s">
        <v>489</v>
      </c>
      <c r="E814" s="161">
        <v>25000.0</v>
      </c>
      <c r="F814" s="134" t="s">
        <v>910</v>
      </c>
      <c r="G814" s="134" t="s">
        <v>288</v>
      </c>
      <c r="H814" s="134" t="s">
        <v>629</v>
      </c>
      <c r="I814" s="134" t="s">
        <v>426</v>
      </c>
      <c r="J814" s="144">
        <v>44585.0</v>
      </c>
      <c r="K814" s="134" t="s">
        <v>632</v>
      </c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</row>
    <row r="815" ht="15.75" customHeight="1">
      <c r="A815" s="144">
        <v>44630.0</v>
      </c>
      <c r="B815" s="145" t="s">
        <v>1119</v>
      </c>
      <c r="C815" s="98" t="s">
        <v>479</v>
      </c>
      <c r="D815" s="134" t="s">
        <v>489</v>
      </c>
      <c r="E815" s="146">
        <v>16000.0</v>
      </c>
      <c r="F815" s="134" t="s">
        <v>1120</v>
      </c>
      <c r="G815" s="134" t="s">
        <v>288</v>
      </c>
      <c r="H815" s="134" t="s">
        <v>629</v>
      </c>
      <c r="I815" s="214" t="s">
        <v>424</v>
      </c>
      <c r="J815" s="144">
        <v>44462.0</v>
      </c>
      <c r="K815" s="134" t="s">
        <v>482</v>
      </c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</row>
    <row r="816" ht="15.75" customHeight="1">
      <c r="A816" s="144">
        <v>44630.0</v>
      </c>
      <c r="B816" s="98">
        <v>391760.0</v>
      </c>
      <c r="C816" s="98" t="s">
        <v>479</v>
      </c>
      <c r="D816" s="134" t="s">
        <v>480</v>
      </c>
      <c r="E816" s="146">
        <v>31234.0</v>
      </c>
      <c r="F816" s="98" t="s">
        <v>1121</v>
      </c>
      <c r="G816" s="123" t="s">
        <v>283</v>
      </c>
      <c r="H816" s="123" t="s">
        <v>42</v>
      </c>
      <c r="I816" s="134" t="s">
        <v>422</v>
      </c>
      <c r="J816" s="144">
        <v>43865.0</v>
      </c>
      <c r="K816" s="134" t="s">
        <v>493</v>
      </c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</row>
    <row r="817" ht="15.75" customHeight="1">
      <c r="A817" s="144">
        <v>44630.0</v>
      </c>
      <c r="B817" s="145" t="s">
        <v>1122</v>
      </c>
      <c r="C817" s="98" t="s">
        <v>479</v>
      </c>
      <c r="D817" s="134" t="s">
        <v>489</v>
      </c>
      <c r="E817" s="146">
        <v>10000.0</v>
      </c>
      <c r="F817" s="134" t="s">
        <v>852</v>
      </c>
      <c r="G817" s="134" t="s">
        <v>288</v>
      </c>
      <c r="H817" s="134" t="s">
        <v>629</v>
      </c>
      <c r="I817" s="134" t="s">
        <v>426</v>
      </c>
      <c r="J817" s="144">
        <v>44607.0</v>
      </c>
      <c r="K817" s="134" t="s">
        <v>632</v>
      </c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</row>
    <row r="818" ht="15.75" customHeight="1">
      <c r="A818" s="144">
        <v>44630.0</v>
      </c>
      <c r="B818" s="145" t="s">
        <v>1101</v>
      </c>
      <c r="C818" s="98" t="s">
        <v>479</v>
      </c>
      <c r="D818" s="134" t="s">
        <v>489</v>
      </c>
      <c r="E818" s="146">
        <v>20000.0</v>
      </c>
      <c r="F818" s="134" t="s">
        <v>1123</v>
      </c>
      <c r="G818" s="134" t="s">
        <v>283</v>
      </c>
      <c r="H818" s="134" t="s">
        <v>42</v>
      </c>
      <c r="I818" s="134" t="s">
        <v>332</v>
      </c>
      <c r="J818" s="144">
        <v>43811.0</v>
      </c>
      <c r="K818" s="134" t="s">
        <v>507</v>
      </c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</row>
    <row r="819" ht="15.75" customHeight="1">
      <c r="A819" s="144">
        <v>44634.0</v>
      </c>
      <c r="B819" s="162" t="s">
        <v>1124</v>
      </c>
      <c r="C819" s="134" t="s">
        <v>495</v>
      </c>
      <c r="D819" s="134" t="s">
        <v>489</v>
      </c>
      <c r="E819" s="146">
        <v>73500.0</v>
      </c>
      <c r="F819" s="134" t="s">
        <v>1125</v>
      </c>
      <c r="G819" s="123" t="s">
        <v>288</v>
      </c>
      <c r="H819" s="134" t="s">
        <v>752</v>
      </c>
      <c r="I819" s="134" t="s">
        <v>455</v>
      </c>
      <c r="J819" s="144">
        <v>44609.0</v>
      </c>
      <c r="K819" s="205" t="s">
        <v>507</v>
      </c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</row>
    <row r="820" ht="15.75" customHeight="1">
      <c r="A820" s="144">
        <v>44634.0</v>
      </c>
      <c r="B820" s="145" t="s">
        <v>1126</v>
      </c>
      <c r="C820" s="98" t="s">
        <v>479</v>
      </c>
      <c r="D820" s="134" t="s">
        <v>480</v>
      </c>
      <c r="E820" s="146">
        <v>229216.0</v>
      </c>
      <c r="F820" s="134" t="s">
        <v>1127</v>
      </c>
      <c r="G820" s="134" t="s">
        <v>283</v>
      </c>
      <c r="H820" s="134" t="s">
        <v>42</v>
      </c>
      <c r="I820" s="134" t="s">
        <v>422</v>
      </c>
      <c r="J820" s="144">
        <v>44186.0</v>
      </c>
      <c r="K820" s="134" t="s">
        <v>493</v>
      </c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</row>
    <row r="821" ht="15.75" customHeight="1">
      <c r="A821" s="144">
        <v>44634.0</v>
      </c>
      <c r="B821" s="145" t="s">
        <v>1128</v>
      </c>
      <c r="C821" s="98" t="s">
        <v>479</v>
      </c>
      <c r="D821" s="134" t="s">
        <v>515</v>
      </c>
      <c r="E821" s="146">
        <v>184170.0</v>
      </c>
      <c r="F821" s="134" t="s">
        <v>1129</v>
      </c>
      <c r="G821" s="134" t="s">
        <v>288</v>
      </c>
      <c r="H821" s="134" t="s">
        <v>629</v>
      </c>
      <c r="I821" s="134" t="s">
        <v>426</v>
      </c>
      <c r="J821" s="144">
        <v>44280.0</v>
      </c>
      <c r="K821" s="134" t="s">
        <v>575</v>
      </c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</row>
    <row r="822" ht="15.75" customHeight="1">
      <c r="A822" s="144">
        <v>44634.0</v>
      </c>
      <c r="B822" s="215">
        <v>4663340.0</v>
      </c>
      <c r="C822" s="98" t="s">
        <v>479</v>
      </c>
      <c r="D822" s="134" t="s">
        <v>515</v>
      </c>
      <c r="E822" s="146">
        <v>237755.0</v>
      </c>
      <c r="F822" s="216" t="s">
        <v>1130</v>
      </c>
      <c r="G822" s="134" t="s">
        <v>288</v>
      </c>
      <c r="H822" s="134" t="s">
        <v>629</v>
      </c>
      <c r="I822" s="134" t="s">
        <v>426</v>
      </c>
      <c r="J822" s="144">
        <v>44280.0</v>
      </c>
      <c r="K822" s="134" t="s">
        <v>482</v>
      </c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</row>
    <row r="823" ht="15.75" customHeight="1">
      <c r="A823" s="144">
        <v>44634.0</v>
      </c>
      <c r="B823" s="145" t="s">
        <v>1060</v>
      </c>
      <c r="C823" s="98" t="s">
        <v>479</v>
      </c>
      <c r="D823" s="134" t="s">
        <v>489</v>
      </c>
      <c r="E823" s="146">
        <v>63000.0</v>
      </c>
      <c r="F823" s="216" t="s">
        <v>1061</v>
      </c>
      <c r="G823" s="134" t="s">
        <v>288</v>
      </c>
      <c r="H823" s="134" t="s">
        <v>629</v>
      </c>
      <c r="I823" s="134" t="s">
        <v>426</v>
      </c>
      <c r="J823" s="144">
        <v>44263.0</v>
      </c>
      <c r="K823" s="134" t="s">
        <v>493</v>
      </c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</row>
    <row r="824" ht="15.75" customHeight="1">
      <c r="A824" s="144">
        <v>44634.0</v>
      </c>
      <c r="B824" s="145" t="s">
        <v>757</v>
      </c>
      <c r="C824" s="98" t="s">
        <v>479</v>
      </c>
      <c r="D824" s="134" t="s">
        <v>489</v>
      </c>
      <c r="E824" s="146">
        <v>3000.0</v>
      </c>
      <c r="F824" s="134" t="s">
        <v>758</v>
      </c>
      <c r="G824" s="134" t="s">
        <v>288</v>
      </c>
      <c r="H824" s="134" t="s">
        <v>629</v>
      </c>
      <c r="I824" s="134" t="s">
        <v>426</v>
      </c>
      <c r="J824" s="144">
        <v>44322.0</v>
      </c>
      <c r="K824" s="134" t="s">
        <v>493</v>
      </c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</row>
    <row r="825" ht="15.75" customHeight="1">
      <c r="A825" s="144">
        <v>44634.0</v>
      </c>
      <c r="B825" s="145" t="s">
        <v>1116</v>
      </c>
      <c r="C825" s="98" t="s">
        <v>479</v>
      </c>
      <c r="D825" s="134" t="s">
        <v>515</v>
      </c>
      <c r="E825" s="146">
        <v>285598.0</v>
      </c>
      <c r="F825" s="98" t="s">
        <v>1131</v>
      </c>
      <c r="G825" s="134" t="s">
        <v>288</v>
      </c>
      <c r="H825" s="134" t="s">
        <v>629</v>
      </c>
      <c r="I825" s="134" t="s">
        <v>426</v>
      </c>
      <c r="J825" s="144">
        <v>44448.0</v>
      </c>
      <c r="K825" s="134" t="s">
        <v>575</v>
      </c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</row>
    <row r="826" ht="15.75" customHeight="1">
      <c r="A826" s="144">
        <v>44634.0</v>
      </c>
      <c r="B826" s="145" t="s">
        <v>1101</v>
      </c>
      <c r="C826" s="98" t="s">
        <v>479</v>
      </c>
      <c r="D826" s="134" t="s">
        <v>489</v>
      </c>
      <c r="E826" s="146">
        <v>15000.0</v>
      </c>
      <c r="F826" s="134" t="s">
        <v>1123</v>
      </c>
      <c r="G826" s="134" t="s">
        <v>283</v>
      </c>
      <c r="H826" s="134" t="s">
        <v>42</v>
      </c>
      <c r="I826" s="134" t="s">
        <v>332</v>
      </c>
      <c r="J826" s="144">
        <v>43811.0</v>
      </c>
      <c r="K826" s="134" t="s">
        <v>507</v>
      </c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</row>
    <row r="827" ht="15.75" customHeight="1">
      <c r="A827" s="157">
        <v>44634.0</v>
      </c>
      <c r="B827" s="189" t="s">
        <v>1132</v>
      </c>
      <c r="C827" s="159" t="s">
        <v>479</v>
      </c>
      <c r="D827" s="134" t="s">
        <v>480</v>
      </c>
      <c r="E827" s="160"/>
      <c r="F827" s="134" t="s">
        <v>1133</v>
      </c>
      <c r="G827" s="144" t="s">
        <v>288</v>
      </c>
      <c r="H827" s="144" t="s">
        <v>629</v>
      </c>
      <c r="I827" s="144" t="s">
        <v>428</v>
      </c>
      <c r="J827" s="144">
        <v>44199.0</v>
      </c>
      <c r="K827" s="144" t="s">
        <v>507</v>
      </c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</row>
    <row r="828" ht="15.75" customHeight="1">
      <c r="A828" s="144">
        <v>44636.0</v>
      </c>
      <c r="B828" s="145" t="s">
        <v>761</v>
      </c>
      <c r="C828" s="98" t="s">
        <v>479</v>
      </c>
      <c r="D828" s="134" t="s">
        <v>489</v>
      </c>
      <c r="E828" s="146">
        <v>10000.0</v>
      </c>
      <c r="F828" s="98" t="s">
        <v>762</v>
      </c>
      <c r="G828" s="134" t="s">
        <v>288</v>
      </c>
      <c r="H828" s="134" t="s">
        <v>629</v>
      </c>
      <c r="I828" s="134" t="s">
        <v>426</v>
      </c>
      <c r="J828" s="144">
        <v>44319.0</v>
      </c>
      <c r="K828" s="134" t="s">
        <v>493</v>
      </c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</row>
    <row r="829" ht="15.75" customHeight="1">
      <c r="A829" s="144">
        <v>44636.0</v>
      </c>
      <c r="B829" s="145" t="s">
        <v>1101</v>
      </c>
      <c r="C829" s="98" t="s">
        <v>479</v>
      </c>
      <c r="D829" s="134" t="s">
        <v>489</v>
      </c>
      <c r="E829" s="146">
        <v>20000.0</v>
      </c>
      <c r="F829" s="134" t="s">
        <v>1123</v>
      </c>
      <c r="G829" s="134" t="s">
        <v>283</v>
      </c>
      <c r="H829" s="134" t="s">
        <v>42</v>
      </c>
      <c r="I829" s="134" t="s">
        <v>332</v>
      </c>
      <c r="J829" s="144">
        <v>43811.0</v>
      </c>
      <c r="K829" s="134" t="s">
        <v>507</v>
      </c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</row>
    <row r="830" ht="15.75" customHeight="1">
      <c r="A830" s="144">
        <v>44636.0</v>
      </c>
      <c r="B830" s="145" t="s">
        <v>825</v>
      </c>
      <c r="C830" s="98" t="s">
        <v>479</v>
      </c>
      <c r="D830" s="134" t="s">
        <v>489</v>
      </c>
      <c r="E830" s="146">
        <v>1000000.0</v>
      </c>
      <c r="F830" s="134" t="s">
        <v>826</v>
      </c>
      <c r="G830" s="134" t="s">
        <v>288</v>
      </c>
      <c r="H830" s="134" t="s">
        <v>629</v>
      </c>
      <c r="I830" s="134" t="s">
        <v>426</v>
      </c>
      <c r="J830" s="144">
        <v>44321.0</v>
      </c>
      <c r="K830" s="134" t="s">
        <v>632</v>
      </c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</row>
    <row r="831" ht="15.75" customHeight="1">
      <c r="A831" s="144">
        <v>44637.0</v>
      </c>
      <c r="B831" s="162" t="s">
        <v>1134</v>
      </c>
      <c r="C831" s="134" t="s">
        <v>495</v>
      </c>
      <c r="D831" s="134" t="s">
        <v>489</v>
      </c>
      <c r="E831" s="146">
        <v>7000.0</v>
      </c>
      <c r="F831" s="134" t="s">
        <v>1135</v>
      </c>
      <c r="G831" s="123" t="s">
        <v>288</v>
      </c>
      <c r="H831" s="134" t="s">
        <v>752</v>
      </c>
      <c r="I831" s="134" t="s">
        <v>455</v>
      </c>
      <c r="J831" s="144">
        <v>44615.0</v>
      </c>
      <c r="K831" s="205" t="s">
        <v>493</v>
      </c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</row>
    <row r="832" ht="15.75" customHeight="1">
      <c r="A832" s="144">
        <v>44641.0</v>
      </c>
      <c r="B832" s="158" t="s">
        <v>1136</v>
      </c>
      <c r="C832" s="134" t="s">
        <v>495</v>
      </c>
      <c r="D832" s="134" t="s">
        <v>515</v>
      </c>
      <c r="E832" s="146">
        <v>100351.65</v>
      </c>
      <c r="F832" s="134" t="s">
        <v>1137</v>
      </c>
      <c r="G832" s="123" t="s">
        <v>288</v>
      </c>
      <c r="H832" s="214" t="s">
        <v>42</v>
      </c>
      <c r="I832" s="134" t="s">
        <v>1138</v>
      </c>
      <c r="J832" s="170">
        <v>44365.0</v>
      </c>
      <c r="K832" s="98" t="s">
        <v>891</v>
      </c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</row>
    <row r="833" ht="15.75" customHeight="1">
      <c r="A833" s="144">
        <v>44641.0</v>
      </c>
      <c r="B833" s="158" t="s">
        <v>1139</v>
      </c>
      <c r="C833" s="134" t="s">
        <v>495</v>
      </c>
      <c r="D833" s="134" t="s">
        <v>515</v>
      </c>
      <c r="E833" s="146">
        <v>169950.33</v>
      </c>
      <c r="F833" s="98" t="s">
        <v>1140</v>
      </c>
      <c r="G833" s="123" t="s">
        <v>288</v>
      </c>
      <c r="H833" s="214" t="s">
        <v>726</v>
      </c>
      <c r="I833" s="214" t="s">
        <v>328</v>
      </c>
      <c r="J833" s="170">
        <v>44298.0</v>
      </c>
      <c r="K833" s="172" t="s">
        <v>493</v>
      </c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</row>
    <row r="834" ht="15.75" customHeight="1">
      <c r="A834" s="144">
        <v>44641.0</v>
      </c>
      <c r="B834" s="214">
        <v>226343.0</v>
      </c>
      <c r="C834" s="134" t="s">
        <v>495</v>
      </c>
      <c r="D834" s="134" t="s">
        <v>515</v>
      </c>
      <c r="E834" s="146">
        <v>103307.43</v>
      </c>
      <c r="F834" s="134" t="s">
        <v>1141</v>
      </c>
      <c r="G834" s="123" t="s">
        <v>288</v>
      </c>
      <c r="H834" s="134" t="s">
        <v>752</v>
      </c>
      <c r="I834" s="123" t="s">
        <v>359</v>
      </c>
      <c r="J834" s="144">
        <v>44469.0</v>
      </c>
      <c r="K834" s="98" t="s">
        <v>575</v>
      </c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</row>
    <row r="835" ht="15.75" customHeight="1">
      <c r="A835" s="144">
        <v>44641.0</v>
      </c>
      <c r="B835" s="205">
        <v>6986262.0</v>
      </c>
      <c r="C835" s="134" t="s">
        <v>495</v>
      </c>
      <c r="D835" s="134" t="s">
        <v>489</v>
      </c>
      <c r="E835" s="146">
        <v>25000.0</v>
      </c>
      <c r="F835" s="134" t="s">
        <v>1142</v>
      </c>
      <c r="G835" s="123" t="s">
        <v>288</v>
      </c>
      <c r="H835" s="134" t="s">
        <v>752</v>
      </c>
      <c r="I835" s="134" t="s">
        <v>359</v>
      </c>
      <c r="J835" s="144">
        <v>44503.0</v>
      </c>
      <c r="K835" s="98" t="s">
        <v>891</v>
      </c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</row>
    <row r="836" ht="15.75" customHeight="1">
      <c r="A836" s="144">
        <v>44641.0</v>
      </c>
      <c r="B836" s="162" t="s">
        <v>1143</v>
      </c>
      <c r="C836" s="134" t="s">
        <v>495</v>
      </c>
      <c r="D836" s="134" t="s">
        <v>515</v>
      </c>
      <c r="E836" s="146">
        <v>175092.43</v>
      </c>
      <c r="F836" s="134" t="s">
        <v>1144</v>
      </c>
      <c r="G836" s="123" t="s">
        <v>41</v>
      </c>
      <c r="H836" s="123" t="s">
        <v>42</v>
      </c>
      <c r="I836" s="123" t="s">
        <v>303</v>
      </c>
      <c r="J836" s="144">
        <v>44075.0</v>
      </c>
      <c r="K836" s="205" t="s">
        <v>493</v>
      </c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</row>
    <row r="837" ht="15.75" customHeight="1">
      <c r="A837" s="144">
        <v>44643.0</v>
      </c>
      <c r="B837" s="162" t="s">
        <v>1145</v>
      </c>
      <c r="C837" s="134" t="s">
        <v>495</v>
      </c>
      <c r="D837" s="134" t="s">
        <v>515</v>
      </c>
      <c r="E837" s="146">
        <v>101496.62</v>
      </c>
      <c r="F837" s="134" t="s">
        <v>1146</v>
      </c>
      <c r="G837" s="123" t="s">
        <v>41</v>
      </c>
      <c r="H837" s="134" t="s">
        <v>726</v>
      </c>
      <c r="I837" s="134" t="s">
        <v>328</v>
      </c>
      <c r="J837" s="144">
        <v>44256.0</v>
      </c>
      <c r="K837" s="205" t="s">
        <v>575</v>
      </c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</row>
    <row r="838" ht="15.75" customHeight="1">
      <c r="A838" s="144">
        <v>44644.0</v>
      </c>
      <c r="B838" s="145" t="s">
        <v>1080</v>
      </c>
      <c r="C838" s="98" t="s">
        <v>479</v>
      </c>
      <c r="D838" s="134" t="s">
        <v>489</v>
      </c>
      <c r="E838" s="146">
        <v>10000.0</v>
      </c>
      <c r="F838" s="134" t="s">
        <v>1082</v>
      </c>
      <c r="G838" s="134" t="s">
        <v>288</v>
      </c>
      <c r="H838" s="134" t="s">
        <v>629</v>
      </c>
      <c r="I838" s="134" t="s">
        <v>426</v>
      </c>
      <c r="J838" s="144">
        <v>44280.0</v>
      </c>
      <c r="K838" s="134" t="s">
        <v>575</v>
      </c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</row>
    <row r="839" ht="15.75" customHeight="1">
      <c r="A839" s="144">
        <v>44644.0</v>
      </c>
      <c r="B839" s="145" t="s">
        <v>1132</v>
      </c>
      <c r="C839" s="98" t="s">
        <v>479</v>
      </c>
      <c r="D839" s="134" t="s">
        <v>515</v>
      </c>
      <c r="E839" s="146">
        <v>117357.0</v>
      </c>
      <c r="F839" s="134" t="s">
        <v>1133</v>
      </c>
      <c r="G839" s="134" t="s">
        <v>288</v>
      </c>
      <c r="H839" s="134" t="s">
        <v>629</v>
      </c>
      <c r="I839" s="134" t="s">
        <v>428</v>
      </c>
      <c r="J839" s="144">
        <v>44330.0</v>
      </c>
      <c r="K839" s="134" t="s">
        <v>507</v>
      </c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</row>
    <row r="840" ht="15.75" customHeight="1">
      <c r="A840" s="144">
        <v>44644.0</v>
      </c>
      <c r="B840" s="145" t="s">
        <v>1147</v>
      </c>
      <c r="C840" s="98" t="s">
        <v>479</v>
      </c>
      <c r="D840" s="134" t="s">
        <v>489</v>
      </c>
      <c r="E840" s="146">
        <v>19000.0</v>
      </c>
      <c r="F840" s="134" t="s">
        <v>1148</v>
      </c>
      <c r="G840" s="134" t="s">
        <v>288</v>
      </c>
      <c r="H840" s="134" t="s">
        <v>629</v>
      </c>
      <c r="I840" s="134" t="s">
        <v>428</v>
      </c>
      <c r="J840" s="144">
        <v>44263.0</v>
      </c>
      <c r="K840" s="134" t="s">
        <v>493</v>
      </c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</row>
    <row r="841" ht="15.75" customHeight="1">
      <c r="A841" s="144">
        <v>44644.0</v>
      </c>
      <c r="B841" s="145" t="s">
        <v>1149</v>
      </c>
      <c r="C841" s="98" t="s">
        <v>479</v>
      </c>
      <c r="D841" s="134" t="s">
        <v>489</v>
      </c>
      <c r="E841" s="146">
        <v>14000.0</v>
      </c>
      <c r="F841" s="134" t="s">
        <v>1150</v>
      </c>
      <c r="G841" s="134" t="s">
        <v>283</v>
      </c>
      <c r="H841" s="134" t="s">
        <v>42</v>
      </c>
      <c r="I841" s="134" t="s">
        <v>332</v>
      </c>
      <c r="J841" s="144">
        <v>43605.0</v>
      </c>
      <c r="K841" s="134" t="s">
        <v>482</v>
      </c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</row>
    <row r="842" ht="15.75" customHeight="1">
      <c r="A842" s="144">
        <v>44644.0</v>
      </c>
      <c r="B842" s="145" t="s">
        <v>965</v>
      </c>
      <c r="C842" s="98" t="s">
        <v>479</v>
      </c>
      <c r="D842" s="134" t="s">
        <v>489</v>
      </c>
      <c r="E842" s="146">
        <v>5000.0</v>
      </c>
      <c r="F842" s="134" t="s">
        <v>966</v>
      </c>
      <c r="G842" s="134" t="s">
        <v>288</v>
      </c>
      <c r="H842" s="134" t="s">
        <v>629</v>
      </c>
      <c r="I842" s="134" t="s">
        <v>426</v>
      </c>
      <c r="J842" s="144">
        <v>44421.0</v>
      </c>
      <c r="K842" s="134" t="s">
        <v>493</v>
      </c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</row>
    <row r="843" ht="15.75" customHeight="1">
      <c r="A843" s="144">
        <v>44644.0</v>
      </c>
      <c r="B843" s="145" t="s">
        <v>1118</v>
      </c>
      <c r="C843" s="98" t="s">
        <v>479</v>
      </c>
      <c r="D843" s="134" t="s">
        <v>489</v>
      </c>
      <c r="E843" s="146">
        <v>25000.0</v>
      </c>
      <c r="F843" s="134" t="s">
        <v>910</v>
      </c>
      <c r="G843" s="134" t="s">
        <v>288</v>
      </c>
      <c r="H843" s="134" t="s">
        <v>629</v>
      </c>
      <c r="I843" s="134" t="s">
        <v>426</v>
      </c>
      <c r="J843" s="144">
        <v>44585.0</v>
      </c>
      <c r="K843" s="134" t="s">
        <v>632</v>
      </c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</row>
    <row r="844" ht="15.75" customHeight="1">
      <c r="A844" s="144">
        <v>44644.0</v>
      </c>
      <c r="B844" s="145" t="s">
        <v>1151</v>
      </c>
      <c r="C844" s="98" t="s">
        <v>479</v>
      </c>
      <c r="D844" s="134" t="s">
        <v>489</v>
      </c>
      <c r="E844" s="146">
        <v>300000.0</v>
      </c>
      <c r="F844" s="134" t="s">
        <v>1152</v>
      </c>
      <c r="G844" s="134" t="s">
        <v>288</v>
      </c>
      <c r="H844" s="134" t="s">
        <v>629</v>
      </c>
      <c r="I844" s="134" t="s">
        <v>426</v>
      </c>
      <c r="J844" s="181"/>
      <c r="K844" s="134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</row>
    <row r="845" ht="15.75" customHeight="1">
      <c r="A845" s="144">
        <v>44648.0</v>
      </c>
      <c r="B845" s="162" t="s">
        <v>1111</v>
      </c>
      <c r="C845" s="134" t="s">
        <v>495</v>
      </c>
      <c r="D845" s="134" t="s">
        <v>489</v>
      </c>
      <c r="E845" s="146">
        <v>15000.0</v>
      </c>
      <c r="F845" s="134" t="s">
        <v>1112</v>
      </c>
      <c r="G845" s="123" t="s">
        <v>288</v>
      </c>
      <c r="H845" s="123" t="s">
        <v>42</v>
      </c>
      <c r="I845" s="123" t="s">
        <v>1113</v>
      </c>
      <c r="J845" s="144">
        <v>44594.0</v>
      </c>
      <c r="K845" s="205" t="s">
        <v>632</v>
      </c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</row>
    <row r="846" ht="15.75" customHeight="1">
      <c r="A846" s="144">
        <v>44648.0</v>
      </c>
      <c r="B846" s="192" t="s">
        <v>789</v>
      </c>
      <c r="C846" s="134" t="s">
        <v>495</v>
      </c>
      <c r="D846" s="134" t="s">
        <v>515</v>
      </c>
      <c r="E846" s="146">
        <v>2232.0</v>
      </c>
      <c r="F846" s="172" t="s">
        <v>790</v>
      </c>
      <c r="G846" s="123" t="s">
        <v>41</v>
      </c>
      <c r="H846" s="123" t="s">
        <v>42</v>
      </c>
      <c r="I846" s="123" t="s">
        <v>356</v>
      </c>
      <c r="J846" s="167">
        <v>44145.0</v>
      </c>
      <c r="K846" s="205" t="s">
        <v>575</v>
      </c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</row>
    <row r="847" ht="15.75" customHeight="1">
      <c r="A847" s="144">
        <v>44650.0</v>
      </c>
      <c r="B847" s="192" t="s">
        <v>1153</v>
      </c>
      <c r="C847" s="134" t="s">
        <v>495</v>
      </c>
      <c r="D847" s="134" t="s">
        <v>480</v>
      </c>
      <c r="E847" s="146">
        <v>129000.0</v>
      </c>
      <c r="F847" s="172" t="s">
        <v>1154</v>
      </c>
      <c r="G847" s="123" t="s">
        <v>41</v>
      </c>
      <c r="H847" s="134" t="s">
        <v>726</v>
      </c>
      <c r="I847" s="123" t="s">
        <v>316</v>
      </c>
      <c r="J847" s="167">
        <v>44216.0</v>
      </c>
      <c r="K847" s="205" t="s">
        <v>575</v>
      </c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</row>
    <row r="848" ht="15.75" customHeight="1">
      <c r="A848" s="144">
        <v>44650.0</v>
      </c>
      <c r="B848" s="192" t="s">
        <v>1155</v>
      </c>
      <c r="C848" s="134" t="s">
        <v>495</v>
      </c>
      <c r="D848" s="134" t="s">
        <v>480</v>
      </c>
      <c r="E848" s="146">
        <v>630477.0</v>
      </c>
      <c r="F848" s="172" t="s">
        <v>1154</v>
      </c>
      <c r="G848" s="123" t="s">
        <v>41</v>
      </c>
      <c r="H848" s="134" t="s">
        <v>726</v>
      </c>
      <c r="I848" s="123" t="s">
        <v>316</v>
      </c>
      <c r="J848" s="167">
        <v>44207.0</v>
      </c>
      <c r="K848" s="205" t="s">
        <v>891</v>
      </c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</row>
    <row r="849" ht="15.75" customHeight="1">
      <c r="A849" s="144">
        <v>44650.0</v>
      </c>
      <c r="B849" s="192" t="s">
        <v>1156</v>
      </c>
      <c r="C849" s="134" t="s">
        <v>495</v>
      </c>
      <c r="D849" s="134" t="s">
        <v>480</v>
      </c>
      <c r="E849" s="146">
        <v>152856.49</v>
      </c>
      <c r="F849" s="98" t="s">
        <v>1157</v>
      </c>
      <c r="G849" s="123" t="s">
        <v>41</v>
      </c>
      <c r="H849" s="134" t="s">
        <v>726</v>
      </c>
      <c r="I849" s="123" t="s">
        <v>316</v>
      </c>
      <c r="J849" s="167">
        <v>44385.0</v>
      </c>
      <c r="K849" s="205" t="s">
        <v>575</v>
      </c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</row>
    <row r="850" ht="15.75" customHeight="1">
      <c r="A850" s="144">
        <v>44650.0</v>
      </c>
      <c r="B850" s="145" t="s">
        <v>1158</v>
      </c>
      <c r="C850" s="98" t="s">
        <v>495</v>
      </c>
      <c r="D850" s="134" t="s">
        <v>489</v>
      </c>
      <c r="E850" s="146">
        <v>22140.93</v>
      </c>
      <c r="F850" s="134" t="s">
        <v>1159</v>
      </c>
      <c r="G850" s="134" t="s">
        <v>288</v>
      </c>
      <c r="H850" s="134" t="s">
        <v>752</v>
      </c>
      <c r="I850" s="134" t="s">
        <v>455</v>
      </c>
      <c r="J850" s="144">
        <v>44656.0</v>
      </c>
      <c r="K850" s="134" t="s">
        <v>493</v>
      </c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</row>
    <row r="851" ht="15.75" customHeight="1">
      <c r="A851" s="144">
        <v>44651.0</v>
      </c>
      <c r="B851" s="192" t="s">
        <v>1160</v>
      </c>
      <c r="C851" s="134" t="s">
        <v>495</v>
      </c>
      <c r="D851" s="134" t="s">
        <v>480</v>
      </c>
      <c r="E851" s="146">
        <v>230428.79</v>
      </c>
      <c r="F851" s="217" t="s">
        <v>1161</v>
      </c>
      <c r="G851" s="123" t="s">
        <v>41</v>
      </c>
      <c r="H851" s="134" t="s">
        <v>726</v>
      </c>
      <c r="I851" s="123" t="s">
        <v>316</v>
      </c>
      <c r="J851" s="167">
        <v>44294.0</v>
      </c>
      <c r="K851" s="205" t="s">
        <v>575</v>
      </c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</row>
    <row r="852" ht="15.75" customHeight="1">
      <c r="A852" s="144">
        <v>44651.0</v>
      </c>
      <c r="B852" s="162" t="s">
        <v>1162</v>
      </c>
      <c r="C852" s="134" t="s">
        <v>495</v>
      </c>
      <c r="D852" s="134" t="s">
        <v>480</v>
      </c>
      <c r="E852" s="146">
        <v>281890.89</v>
      </c>
      <c r="F852" s="134" t="s">
        <v>1163</v>
      </c>
      <c r="G852" s="123" t="s">
        <v>288</v>
      </c>
      <c r="H852" s="123" t="s">
        <v>752</v>
      </c>
      <c r="I852" s="123" t="s">
        <v>340</v>
      </c>
      <c r="J852" s="144">
        <v>44300.0</v>
      </c>
      <c r="K852" s="205" t="s">
        <v>493</v>
      </c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</row>
    <row r="853" ht="15.75" customHeight="1">
      <c r="A853" s="144">
        <v>44651.0</v>
      </c>
      <c r="B853" s="145">
        <v>804771.0</v>
      </c>
      <c r="C853" s="98" t="s">
        <v>479</v>
      </c>
      <c r="D853" s="134" t="s">
        <v>515</v>
      </c>
      <c r="E853" s="146">
        <v>84500.0</v>
      </c>
      <c r="F853" s="134" t="s">
        <v>570</v>
      </c>
      <c r="G853" s="134" t="s">
        <v>430</v>
      </c>
      <c r="H853" s="134" t="s">
        <v>42</v>
      </c>
      <c r="I853" s="134" t="s">
        <v>430</v>
      </c>
      <c r="J853" s="181">
        <v>43441.0</v>
      </c>
      <c r="K853" s="134" t="s">
        <v>482</v>
      </c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</row>
    <row r="854" ht="15.75" customHeight="1">
      <c r="A854" s="144">
        <v>44651.0</v>
      </c>
      <c r="B854" s="145" t="s">
        <v>781</v>
      </c>
      <c r="C854" s="98" t="s">
        <v>479</v>
      </c>
      <c r="D854" s="134" t="s">
        <v>515</v>
      </c>
      <c r="E854" s="146">
        <v>32277.0</v>
      </c>
      <c r="F854" s="134" t="s">
        <v>782</v>
      </c>
      <c r="G854" s="134" t="s">
        <v>283</v>
      </c>
      <c r="H854" s="134" t="s">
        <v>42</v>
      </c>
      <c r="I854" s="134" t="s">
        <v>332</v>
      </c>
      <c r="J854" s="144">
        <v>43753.0</v>
      </c>
      <c r="K854" s="134" t="s">
        <v>493</v>
      </c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</row>
    <row r="855" ht="15.75" customHeight="1">
      <c r="A855" s="144">
        <v>44652.0</v>
      </c>
      <c r="B855" s="145" t="s">
        <v>757</v>
      </c>
      <c r="C855" s="98" t="s">
        <v>479</v>
      </c>
      <c r="D855" s="134" t="s">
        <v>480</v>
      </c>
      <c r="E855" s="146">
        <v>15091.06</v>
      </c>
      <c r="F855" s="134" t="s">
        <v>758</v>
      </c>
      <c r="G855" s="134" t="s">
        <v>288</v>
      </c>
      <c r="H855" s="134" t="s">
        <v>629</v>
      </c>
      <c r="I855" s="134" t="s">
        <v>424</v>
      </c>
      <c r="J855" s="144">
        <v>44322.0</v>
      </c>
      <c r="K855" s="144" t="s">
        <v>493</v>
      </c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</row>
    <row r="856" ht="15.75" customHeight="1">
      <c r="A856" s="144">
        <v>44652.0</v>
      </c>
      <c r="B856" s="145" t="s">
        <v>1124</v>
      </c>
      <c r="C856" s="98" t="s">
        <v>495</v>
      </c>
      <c r="D856" s="134" t="s">
        <v>489</v>
      </c>
      <c r="E856" s="146">
        <v>31400.0</v>
      </c>
      <c r="F856" s="134" t="s">
        <v>1125</v>
      </c>
      <c r="G856" s="134" t="s">
        <v>288</v>
      </c>
      <c r="H856" s="134" t="s">
        <v>752</v>
      </c>
      <c r="I856" s="144" t="s">
        <v>455</v>
      </c>
      <c r="J856" s="144">
        <v>44609.0</v>
      </c>
      <c r="K856" s="134" t="s">
        <v>507</v>
      </c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</row>
    <row r="857" ht="15.75" customHeight="1">
      <c r="A857" s="144">
        <v>44655.0</v>
      </c>
      <c r="B857" s="145" t="s">
        <v>627</v>
      </c>
      <c r="C857" s="98" t="s">
        <v>479</v>
      </c>
      <c r="D857" s="134" t="s">
        <v>489</v>
      </c>
      <c r="E857" s="146">
        <v>40000.0</v>
      </c>
      <c r="F857" s="98" t="s">
        <v>1164</v>
      </c>
      <c r="G857" s="134" t="s">
        <v>288</v>
      </c>
      <c r="H857" s="134" t="s">
        <v>629</v>
      </c>
      <c r="I857" s="134" t="s">
        <v>426</v>
      </c>
      <c r="J857" s="144">
        <v>44321.0</v>
      </c>
      <c r="K857" s="134" t="s">
        <v>493</v>
      </c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</row>
    <row r="858" ht="15.75" customHeight="1">
      <c r="A858" s="144">
        <v>44656.0</v>
      </c>
      <c r="B858" s="145" t="s">
        <v>1165</v>
      </c>
      <c r="C858" s="98" t="s">
        <v>495</v>
      </c>
      <c r="D858" s="134" t="s">
        <v>480</v>
      </c>
      <c r="E858" s="146">
        <v>171724.96</v>
      </c>
      <c r="F858" s="134" t="s">
        <v>1166</v>
      </c>
      <c r="G858" s="134" t="s">
        <v>288</v>
      </c>
      <c r="H858" s="134" t="s">
        <v>752</v>
      </c>
      <c r="I858" s="144" t="s">
        <v>340</v>
      </c>
      <c r="J858" s="144">
        <v>44274.0</v>
      </c>
      <c r="K858" s="134" t="s">
        <v>493</v>
      </c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</row>
    <row r="859" ht="15.75" customHeight="1">
      <c r="A859" s="144">
        <v>44656.0</v>
      </c>
      <c r="B859" s="145" t="s">
        <v>1118</v>
      </c>
      <c r="C859" s="98" t="s">
        <v>479</v>
      </c>
      <c r="D859" s="134" t="s">
        <v>489</v>
      </c>
      <c r="E859" s="146">
        <v>25000.0</v>
      </c>
      <c r="F859" s="98" t="s">
        <v>1167</v>
      </c>
      <c r="G859" s="134" t="s">
        <v>288</v>
      </c>
      <c r="H859" s="134" t="s">
        <v>629</v>
      </c>
      <c r="I859" s="134" t="s">
        <v>426</v>
      </c>
      <c r="J859" s="144">
        <v>44263.0</v>
      </c>
      <c r="K859" s="134" t="s">
        <v>507</v>
      </c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</row>
    <row r="860" ht="15.75" customHeight="1">
      <c r="A860" s="144">
        <v>44657.0</v>
      </c>
      <c r="B860" s="145" t="s">
        <v>1168</v>
      </c>
      <c r="C860" s="98" t="s">
        <v>495</v>
      </c>
      <c r="D860" s="134" t="s">
        <v>480</v>
      </c>
      <c r="E860" s="146">
        <v>221711.79</v>
      </c>
      <c r="F860" s="134" t="s">
        <v>1169</v>
      </c>
      <c r="G860" s="134" t="s">
        <v>288</v>
      </c>
      <c r="H860" s="134" t="s">
        <v>726</v>
      </c>
      <c r="I860" s="144" t="s">
        <v>316</v>
      </c>
      <c r="J860" s="144">
        <v>44252.0</v>
      </c>
      <c r="K860" s="134" t="s">
        <v>575</v>
      </c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</row>
    <row r="861" ht="15.75" customHeight="1">
      <c r="A861" s="144">
        <v>44657.0</v>
      </c>
      <c r="B861" s="145" t="s">
        <v>1170</v>
      </c>
      <c r="C861" s="98" t="s">
        <v>479</v>
      </c>
      <c r="D861" s="134" t="s">
        <v>489</v>
      </c>
      <c r="E861" s="146">
        <v>31000.0</v>
      </c>
      <c r="F861" s="98" t="s">
        <v>1171</v>
      </c>
      <c r="G861" s="134" t="s">
        <v>288</v>
      </c>
      <c r="H861" s="134" t="s">
        <v>629</v>
      </c>
      <c r="I861" s="134" t="s">
        <v>424</v>
      </c>
      <c r="J861" s="144">
        <v>44382.0</v>
      </c>
      <c r="K861" s="134" t="s">
        <v>575</v>
      </c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</row>
    <row r="862" ht="15.75" customHeight="1">
      <c r="A862" s="144">
        <v>44658.0</v>
      </c>
      <c r="B862" s="145" t="s">
        <v>1172</v>
      </c>
      <c r="C862" s="98" t="s">
        <v>479</v>
      </c>
      <c r="D862" s="134" t="s">
        <v>489</v>
      </c>
      <c r="E862" s="146">
        <v>105000.0</v>
      </c>
      <c r="F862" s="134" t="s">
        <v>1173</v>
      </c>
      <c r="G862" s="134" t="s">
        <v>288</v>
      </c>
      <c r="H862" s="134" t="s">
        <v>629</v>
      </c>
      <c r="I862" s="144" t="s">
        <v>473</v>
      </c>
      <c r="J862" s="144">
        <v>44677.0</v>
      </c>
      <c r="K862" s="134" t="s">
        <v>632</v>
      </c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</row>
    <row r="863" ht="15.75" customHeight="1">
      <c r="A863" s="144">
        <v>44658.0</v>
      </c>
      <c r="B863" s="145" t="s">
        <v>1111</v>
      </c>
      <c r="C863" s="98" t="s">
        <v>495</v>
      </c>
      <c r="D863" s="134" t="s">
        <v>489</v>
      </c>
      <c r="E863" s="146">
        <v>25000.0</v>
      </c>
      <c r="F863" s="134" t="s">
        <v>1112</v>
      </c>
      <c r="G863" s="134" t="s">
        <v>288</v>
      </c>
      <c r="H863" s="134" t="s">
        <v>42</v>
      </c>
      <c r="I863" s="144" t="s">
        <v>410</v>
      </c>
      <c r="J863" s="144">
        <v>44594.0</v>
      </c>
      <c r="K863" s="134" t="s">
        <v>632</v>
      </c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</row>
    <row r="864" ht="15.75" customHeight="1">
      <c r="A864" s="144">
        <v>44658.0</v>
      </c>
      <c r="B864" s="145" t="s">
        <v>1174</v>
      </c>
      <c r="C864" s="98" t="s">
        <v>479</v>
      </c>
      <c r="D864" s="134" t="s">
        <v>489</v>
      </c>
      <c r="E864" s="146">
        <v>15000.0</v>
      </c>
      <c r="F864" s="98" t="s">
        <v>1175</v>
      </c>
      <c r="G864" s="134" t="s">
        <v>288</v>
      </c>
      <c r="H864" s="134" t="s">
        <v>629</v>
      </c>
      <c r="I864" s="134" t="s">
        <v>424</v>
      </c>
      <c r="J864" s="144">
        <v>44602.0</v>
      </c>
      <c r="K864" s="134" t="s">
        <v>493</v>
      </c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</row>
    <row r="865" ht="15.75" customHeight="1">
      <c r="A865" s="144">
        <v>44658.0</v>
      </c>
      <c r="B865" s="145" t="s">
        <v>753</v>
      </c>
      <c r="C865" s="98" t="s">
        <v>479</v>
      </c>
      <c r="D865" s="134" t="s">
        <v>489</v>
      </c>
      <c r="E865" s="146">
        <v>24500.0</v>
      </c>
      <c r="F865" s="98" t="s">
        <v>1176</v>
      </c>
      <c r="G865" s="134" t="s">
        <v>288</v>
      </c>
      <c r="H865" s="134" t="s">
        <v>629</v>
      </c>
      <c r="I865" s="134" t="s">
        <v>424</v>
      </c>
      <c r="J865" s="144">
        <v>44439.0</v>
      </c>
      <c r="K865" s="134" t="s">
        <v>507</v>
      </c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</row>
    <row r="866" ht="15.75" customHeight="1">
      <c r="A866" s="157">
        <v>44658.0</v>
      </c>
      <c r="B866" s="189" t="s">
        <v>1177</v>
      </c>
      <c r="C866" s="159" t="s">
        <v>479</v>
      </c>
      <c r="D866" s="134" t="s">
        <v>480</v>
      </c>
      <c r="E866" s="160" t="s">
        <v>1178</v>
      </c>
      <c r="F866" s="134" t="s">
        <v>1179</v>
      </c>
      <c r="G866" s="144" t="s">
        <v>288</v>
      </c>
      <c r="H866" s="144" t="s">
        <v>629</v>
      </c>
      <c r="I866" s="144" t="s">
        <v>424</v>
      </c>
      <c r="J866" s="144">
        <v>44440.0</v>
      </c>
      <c r="K866" s="144" t="s">
        <v>493</v>
      </c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</row>
    <row r="867" ht="15.75" customHeight="1">
      <c r="A867" s="144">
        <v>44659.0</v>
      </c>
      <c r="B867" s="145" t="s">
        <v>1180</v>
      </c>
      <c r="C867" s="98" t="s">
        <v>495</v>
      </c>
      <c r="D867" s="134" t="s">
        <v>480</v>
      </c>
      <c r="E867" s="146">
        <v>2966054.05</v>
      </c>
      <c r="F867" s="134" t="s">
        <v>927</v>
      </c>
      <c r="G867" s="134" t="s">
        <v>288</v>
      </c>
      <c r="H867" s="134" t="s">
        <v>726</v>
      </c>
      <c r="I867" s="144" t="s">
        <v>316</v>
      </c>
      <c r="J867" s="144">
        <v>44426.0</v>
      </c>
      <c r="K867" s="134" t="s">
        <v>1181</v>
      </c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</row>
    <row r="868" ht="15.75" customHeight="1">
      <c r="A868" s="144">
        <v>44659.0</v>
      </c>
      <c r="B868" s="145" t="s">
        <v>926</v>
      </c>
      <c r="C868" s="98" t="s">
        <v>495</v>
      </c>
      <c r="D868" s="134" t="s">
        <v>480</v>
      </c>
      <c r="E868" s="146">
        <v>2132.55</v>
      </c>
      <c r="F868" s="134" t="s">
        <v>927</v>
      </c>
      <c r="G868" s="134" t="s">
        <v>288</v>
      </c>
      <c r="H868" s="134" t="s">
        <v>726</v>
      </c>
      <c r="I868" s="144" t="s">
        <v>316</v>
      </c>
      <c r="J868" s="144">
        <v>44204.0</v>
      </c>
      <c r="K868" s="134" t="s">
        <v>793</v>
      </c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</row>
    <row r="869" ht="15.75" customHeight="1">
      <c r="A869" s="144">
        <v>44659.0</v>
      </c>
      <c r="B869" s="145" t="s">
        <v>773</v>
      </c>
      <c r="C869" s="98" t="s">
        <v>495</v>
      </c>
      <c r="D869" s="134" t="s">
        <v>480</v>
      </c>
      <c r="E869" s="146">
        <v>2832.67</v>
      </c>
      <c r="F869" s="134" t="s">
        <v>774</v>
      </c>
      <c r="G869" s="134" t="s">
        <v>288</v>
      </c>
      <c r="H869" s="134" t="s">
        <v>726</v>
      </c>
      <c r="I869" s="144" t="s">
        <v>316</v>
      </c>
      <c r="J869" s="144">
        <v>44298.0</v>
      </c>
      <c r="K869" s="134" t="s">
        <v>507</v>
      </c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</row>
    <row r="870" ht="15.75" customHeight="1">
      <c r="A870" s="144">
        <v>44659.0</v>
      </c>
      <c r="B870" s="145" t="s">
        <v>1182</v>
      </c>
      <c r="C870" s="98" t="s">
        <v>495</v>
      </c>
      <c r="D870" s="134" t="s">
        <v>480</v>
      </c>
      <c r="E870" s="146">
        <v>815208.64</v>
      </c>
      <c r="F870" s="134" t="s">
        <v>1183</v>
      </c>
      <c r="G870" s="134" t="s">
        <v>288</v>
      </c>
      <c r="H870" s="134" t="s">
        <v>752</v>
      </c>
      <c r="I870" s="144" t="s">
        <v>316</v>
      </c>
      <c r="J870" s="144">
        <v>44445.0</v>
      </c>
      <c r="K870" s="134" t="s">
        <v>1181</v>
      </c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</row>
    <row r="871" ht="15.75" customHeight="1">
      <c r="A871" s="144">
        <v>44662.0</v>
      </c>
      <c r="B871" s="145" t="s">
        <v>617</v>
      </c>
      <c r="C871" s="98" t="s">
        <v>529</v>
      </c>
      <c r="D871" s="134" t="s">
        <v>489</v>
      </c>
      <c r="E871" s="146">
        <v>3000.0</v>
      </c>
      <c r="F871" s="134" t="s">
        <v>618</v>
      </c>
      <c r="G871" s="134" t="s">
        <v>288</v>
      </c>
      <c r="H871" s="134" t="s">
        <v>288</v>
      </c>
      <c r="I871" s="144" t="s">
        <v>305</v>
      </c>
      <c r="J871" s="144">
        <v>44062.0</v>
      </c>
      <c r="K871" s="134" t="s">
        <v>493</v>
      </c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</row>
    <row r="872" ht="15.75" customHeight="1">
      <c r="A872" s="144">
        <v>44662.0</v>
      </c>
      <c r="B872" s="145" t="s">
        <v>1132</v>
      </c>
      <c r="C872" s="98" t="s">
        <v>479</v>
      </c>
      <c r="D872" s="134" t="s">
        <v>515</v>
      </c>
      <c r="E872" s="146">
        <v>119000.0</v>
      </c>
      <c r="F872" s="98" t="s">
        <v>1133</v>
      </c>
      <c r="G872" s="134" t="s">
        <v>288</v>
      </c>
      <c r="H872" s="134" t="s">
        <v>629</v>
      </c>
      <c r="I872" s="134" t="s">
        <v>428</v>
      </c>
      <c r="J872" s="144">
        <v>44199.0</v>
      </c>
      <c r="K872" s="144" t="s">
        <v>507</v>
      </c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</row>
    <row r="873" ht="15.75" customHeight="1">
      <c r="A873" s="144">
        <v>44663.0</v>
      </c>
      <c r="B873" s="145" t="s">
        <v>1184</v>
      </c>
      <c r="C873" s="98" t="s">
        <v>495</v>
      </c>
      <c r="D873" s="134" t="s">
        <v>489</v>
      </c>
      <c r="E873" s="146">
        <v>50000.0</v>
      </c>
      <c r="F873" s="98" t="s">
        <v>1185</v>
      </c>
      <c r="G873" s="134" t="s">
        <v>288</v>
      </c>
      <c r="H873" s="134" t="s">
        <v>752</v>
      </c>
      <c r="I873" s="134" t="s">
        <v>455</v>
      </c>
      <c r="J873" s="144">
        <v>44614.0</v>
      </c>
      <c r="K873" s="134" t="s">
        <v>493</v>
      </c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</row>
    <row r="874" ht="15.75" customHeight="1">
      <c r="A874" s="144">
        <v>44663.0</v>
      </c>
      <c r="B874" s="145" t="s">
        <v>1186</v>
      </c>
      <c r="C874" s="98" t="s">
        <v>479</v>
      </c>
      <c r="D874" s="134" t="s">
        <v>489</v>
      </c>
      <c r="E874" s="146">
        <v>33000.0</v>
      </c>
      <c r="F874" s="98" t="s">
        <v>1187</v>
      </c>
      <c r="G874" s="134" t="s">
        <v>288</v>
      </c>
      <c r="H874" s="134" t="s">
        <v>629</v>
      </c>
      <c r="I874" s="134" t="s">
        <v>424</v>
      </c>
      <c r="J874" s="144">
        <v>44615.0</v>
      </c>
      <c r="K874" s="134" t="s">
        <v>507</v>
      </c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</row>
    <row r="875" ht="15.75" customHeight="1">
      <c r="A875" s="144">
        <v>44663.0</v>
      </c>
      <c r="B875" s="145" t="s">
        <v>1188</v>
      </c>
      <c r="C875" s="98" t="s">
        <v>495</v>
      </c>
      <c r="D875" s="134" t="s">
        <v>489</v>
      </c>
      <c r="E875" s="146">
        <v>129700.0</v>
      </c>
      <c r="F875" s="98" t="s">
        <v>1189</v>
      </c>
      <c r="G875" s="134" t="s">
        <v>41</v>
      </c>
      <c r="H875" s="134" t="s">
        <v>42</v>
      </c>
      <c r="I875" s="134" t="s">
        <v>297</v>
      </c>
      <c r="J875" s="144">
        <v>44320.0</v>
      </c>
      <c r="K875" s="134" t="s">
        <v>575</v>
      </c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</row>
    <row r="876" ht="15.75" customHeight="1">
      <c r="A876" s="144">
        <v>44663.0</v>
      </c>
      <c r="B876" s="145" t="s">
        <v>501</v>
      </c>
      <c r="C876" s="98" t="s">
        <v>479</v>
      </c>
      <c r="D876" s="134" t="s">
        <v>489</v>
      </c>
      <c r="E876" s="146">
        <v>6000.0</v>
      </c>
      <c r="F876" s="98" t="s">
        <v>502</v>
      </c>
      <c r="G876" s="134" t="s">
        <v>283</v>
      </c>
      <c r="H876" s="134" t="s">
        <v>42</v>
      </c>
      <c r="I876" s="134" t="s">
        <v>332</v>
      </c>
      <c r="J876" s="144">
        <v>43703.0</v>
      </c>
      <c r="K876" s="144" t="s">
        <v>485</v>
      </c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</row>
    <row r="877" ht="15.75" customHeight="1">
      <c r="A877" s="144">
        <v>44665.0</v>
      </c>
      <c r="B877" s="145" t="s">
        <v>1190</v>
      </c>
      <c r="C877" s="98" t="s">
        <v>495</v>
      </c>
      <c r="D877" s="134" t="s">
        <v>480</v>
      </c>
      <c r="E877" s="146">
        <v>66169.95</v>
      </c>
      <c r="F877" s="134" t="s">
        <v>1191</v>
      </c>
      <c r="G877" s="134" t="s">
        <v>288</v>
      </c>
      <c r="H877" s="134" t="s">
        <v>752</v>
      </c>
      <c r="I877" s="144" t="s">
        <v>340</v>
      </c>
      <c r="J877" s="144">
        <v>44547.0</v>
      </c>
      <c r="K877" s="134" t="s">
        <v>482</v>
      </c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</row>
    <row r="878" ht="15.75" customHeight="1">
      <c r="A878" s="144">
        <v>44669.0</v>
      </c>
      <c r="B878" s="145" t="s">
        <v>1192</v>
      </c>
      <c r="C878" s="98" t="s">
        <v>495</v>
      </c>
      <c r="D878" s="134" t="s">
        <v>480</v>
      </c>
      <c r="E878" s="146">
        <v>154271.19</v>
      </c>
      <c r="F878" s="134" t="s">
        <v>1193</v>
      </c>
      <c r="G878" s="134" t="s">
        <v>288</v>
      </c>
      <c r="H878" s="134" t="s">
        <v>42</v>
      </c>
      <c r="I878" s="144" t="s">
        <v>348</v>
      </c>
      <c r="J878" s="144">
        <v>44389.0</v>
      </c>
      <c r="K878" s="134" t="s">
        <v>575</v>
      </c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</row>
    <row r="879" ht="15.75" customHeight="1">
      <c r="A879" s="144">
        <v>44669.0</v>
      </c>
      <c r="B879" s="145" t="s">
        <v>1194</v>
      </c>
      <c r="C879" s="98" t="s">
        <v>495</v>
      </c>
      <c r="D879" s="134" t="s">
        <v>489</v>
      </c>
      <c r="E879" s="146">
        <v>20000.0</v>
      </c>
      <c r="F879" s="134" t="s">
        <v>287</v>
      </c>
      <c r="G879" s="134" t="s">
        <v>288</v>
      </c>
      <c r="H879" s="134" t="s">
        <v>42</v>
      </c>
      <c r="I879" s="144" t="s">
        <v>289</v>
      </c>
      <c r="J879" s="144">
        <v>44424.0</v>
      </c>
      <c r="K879" s="134" t="s">
        <v>507</v>
      </c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</row>
    <row r="880" ht="15.75" customHeight="1">
      <c r="A880" s="144">
        <v>44669.0</v>
      </c>
      <c r="B880" s="145" t="s">
        <v>636</v>
      </c>
      <c r="C880" s="98" t="s">
        <v>495</v>
      </c>
      <c r="D880" s="134" t="s">
        <v>489</v>
      </c>
      <c r="E880" s="146">
        <v>25000.0</v>
      </c>
      <c r="F880" s="134" t="s">
        <v>637</v>
      </c>
      <c r="G880" s="134" t="s">
        <v>41</v>
      </c>
      <c r="H880" s="134" t="s">
        <v>42</v>
      </c>
      <c r="I880" s="144" t="s">
        <v>365</v>
      </c>
      <c r="J880" s="144">
        <v>44263.0</v>
      </c>
      <c r="K880" s="134" t="s">
        <v>493</v>
      </c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</row>
    <row r="881" ht="15.75" customHeight="1">
      <c r="A881" s="144">
        <v>44669.0</v>
      </c>
      <c r="B881" s="145" t="s">
        <v>1158</v>
      </c>
      <c r="C881" s="98" t="s">
        <v>495</v>
      </c>
      <c r="D881" s="134" t="s">
        <v>489</v>
      </c>
      <c r="E881" s="146">
        <v>10000.0</v>
      </c>
      <c r="F881" s="98" t="s">
        <v>1159</v>
      </c>
      <c r="G881" s="134" t="s">
        <v>288</v>
      </c>
      <c r="H881" s="134" t="s">
        <v>752</v>
      </c>
      <c r="I881" s="134" t="s">
        <v>455</v>
      </c>
      <c r="J881" s="144">
        <v>44656.0</v>
      </c>
      <c r="K881" s="134" t="s">
        <v>493</v>
      </c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</row>
    <row r="882" ht="15.75" customHeight="1">
      <c r="A882" s="144">
        <v>44669.0</v>
      </c>
      <c r="B882" s="145">
        <v>7542389.0</v>
      </c>
      <c r="C882" s="98" t="s">
        <v>495</v>
      </c>
      <c r="D882" s="134" t="s">
        <v>489</v>
      </c>
      <c r="E882" s="146">
        <v>1000.0</v>
      </c>
      <c r="F882" s="98" t="s">
        <v>1195</v>
      </c>
      <c r="G882" s="134" t="s">
        <v>41</v>
      </c>
      <c r="H882" s="134" t="s">
        <v>42</v>
      </c>
      <c r="I882" s="134" t="s">
        <v>307</v>
      </c>
      <c r="J882" s="144">
        <v>44579.0</v>
      </c>
      <c r="K882" s="134" t="s">
        <v>1196</v>
      </c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</row>
    <row r="883" ht="15.75" customHeight="1">
      <c r="A883" s="144">
        <v>44669.0</v>
      </c>
      <c r="B883" s="145" t="s">
        <v>693</v>
      </c>
      <c r="C883" s="98" t="s">
        <v>495</v>
      </c>
      <c r="D883" s="134" t="s">
        <v>489</v>
      </c>
      <c r="E883" s="146">
        <v>5000.0</v>
      </c>
      <c r="F883" s="98" t="s">
        <v>694</v>
      </c>
      <c r="G883" s="134" t="s">
        <v>41</v>
      </c>
      <c r="H883" s="134" t="s">
        <v>42</v>
      </c>
      <c r="I883" s="134" t="s">
        <v>388</v>
      </c>
      <c r="J883" s="144">
        <v>44180.0</v>
      </c>
      <c r="K883" s="134" t="s">
        <v>493</v>
      </c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</row>
    <row r="884" ht="15.75" customHeight="1">
      <c r="A884" s="144">
        <v>44670.0</v>
      </c>
      <c r="B884" s="145" t="s">
        <v>1101</v>
      </c>
      <c r="C884" s="98" t="s">
        <v>479</v>
      </c>
      <c r="D884" s="134" t="s">
        <v>489</v>
      </c>
      <c r="E884" s="146">
        <v>62000.0</v>
      </c>
      <c r="F884" s="98" t="s">
        <v>1197</v>
      </c>
      <c r="G884" s="134" t="s">
        <v>283</v>
      </c>
      <c r="H884" s="134" t="s">
        <v>42</v>
      </c>
      <c r="I884" s="134" t="s">
        <v>332</v>
      </c>
      <c r="J884" s="144">
        <v>43811.0</v>
      </c>
      <c r="K884" s="134" t="s">
        <v>507</v>
      </c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</row>
    <row r="885" ht="15.75" customHeight="1">
      <c r="A885" s="144">
        <v>44671.0</v>
      </c>
      <c r="B885" s="145" t="s">
        <v>1198</v>
      </c>
      <c r="C885" s="98" t="s">
        <v>495</v>
      </c>
      <c r="D885" s="134" t="s">
        <v>515</v>
      </c>
      <c r="E885" s="146">
        <v>581895.17</v>
      </c>
      <c r="F885" s="98" t="s">
        <v>1199</v>
      </c>
      <c r="G885" s="134" t="s">
        <v>288</v>
      </c>
      <c r="H885" s="134" t="s">
        <v>752</v>
      </c>
      <c r="I885" s="134" t="s">
        <v>295</v>
      </c>
      <c r="J885" s="144">
        <v>44084.0</v>
      </c>
      <c r="K885" s="134" t="s">
        <v>482</v>
      </c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</row>
    <row r="886" ht="15.75" customHeight="1">
      <c r="A886" s="144">
        <v>44671.0</v>
      </c>
      <c r="B886" s="145" t="s">
        <v>1200</v>
      </c>
      <c r="C886" s="98" t="s">
        <v>495</v>
      </c>
      <c r="D886" s="134" t="s">
        <v>489</v>
      </c>
      <c r="E886" s="146">
        <v>10000.0</v>
      </c>
      <c r="F886" s="98" t="s">
        <v>1201</v>
      </c>
      <c r="G886" s="134" t="s">
        <v>288</v>
      </c>
      <c r="H886" s="134" t="s">
        <v>752</v>
      </c>
      <c r="I886" s="134" t="s">
        <v>416</v>
      </c>
      <c r="J886" s="144">
        <v>44645.0</v>
      </c>
      <c r="K886" s="134" t="s">
        <v>632</v>
      </c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</row>
    <row r="887" ht="15.75" customHeight="1">
      <c r="A887" s="144">
        <v>44671.0</v>
      </c>
      <c r="B887" s="145" t="s">
        <v>761</v>
      </c>
      <c r="C887" s="98" t="s">
        <v>479</v>
      </c>
      <c r="D887" s="134" t="s">
        <v>489</v>
      </c>
      <c r="E887" s="146">
        <v>15000.0</v>
      </c>
      <c r="F887" s="98" t="s">
        <v>1202</v>
      </c>
      <c r="G887" s="134" t="s">
        <v>288</v>
      </c>
      <c r="H887" s="134" t="s">
        <v>629</v>
      </c>
      <c r="I887" s="134" t="s">
        <v>424</v>
      </c>
      <c r="J887" s="144">
        <v>44319.0</v>
      </c>
      <c r="K887" s="134" t="s">
        <v>493</v>
      </c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</row>
    <row r="888" ht="15.75" customHeight="1">
      <c r="A888" s="144">
        <v>44671.0</v>
      </c>
      <c r="B888" s="145" t="s">
        <v>851</v>
      </c>
      <c r="C888" s="98" t="s">
        <v>479</v>
      </c>
      <c r="D888" s="134" t="s">
        <v>489</v>
      </c>
      <c r="E888" s="146">
        <v>911.9</v>
      </c>
      <c r="F888" s="98" t="s">
        <v>852</v>
      </c>
      <c r="G888" s="134" t="s">
        <v>288</v>
      </c>
      <c r="H888" s="134" t="s">
        <v>629</v>
      </c>
      <c r="I888" s="134" t="s">
        <v>426</v>
      </c>
      <c r="J888" s="144">
        <v>44280.0</v>
      </c>
      <c r="K888" s="134" t="s">
        <v>493</v>
      </c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</row>
    <row r="889" ht="15.75" customHeight="1">
      <c r="A889" s="144">
        <v>44673.0</v>
      </c>
      <c r="B889" s="145" t="s">
        <v>1134</v>
      </c>
      <c r="C889" s="98" t="s">
        <v>495</v>
      </c>
      <c r="D889" s="134" t="s">
        <v>489</v>
      </c>
      <c r="E889" s="146">
        <v>146000.0</v>
      </c>
      <c r="F889" s="98" t="s">
        <v>1135</v>
      </c>
      <c r="G889" s="134" t="s">
        <v>288</v>
      </c>
      <c r="H889" s="134" t="s">
        <v>752</v>
      </c>
      <c r="I889" s="134" t="s">
        <v>455</v>
      </c>
      <c r="J889" s="144">
        <v>44615.0</v>
      </c>
      <c r="K889" s="134" t="s">
        <v>493</v>
      </c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</row>
    <row r="890" ht="15.75" customHeight="1">
      <c r="A890" s="144">
        <v>44673.0</v>
      </c>
      <c r="B890" s="145" t="s">
        <v>1203</v>
      </c>
      <c r="C890" s="98" t="s">
        <v>495</v>
      </c>
      <c r="D890" s="134" t="s">
        <v>480</v>
      </c>
      <c r="E890" s="146">
        <v>114850.92</v>
      </c>
      <c r="F890" s="98" t="s">
        <v>1204</v>
      </c>
      <c r="G890" s="134" t="s">
        <v>288</v>
      </c>
      <c r="H890" s="134" t="s">
        <v>752</v>
      </c>
      <c r="I890" s="134" t="s">
        <v>340</v>
      </c>
      <c r="J890" s="144">
        <v>44462.0</v>
      </c>
      <c r="K890" s="134" t="s">
        <v>493</v>
      </c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</row>
    <row r="891" ht="15.75" customHeight="1">
      <c r="A891" s="144">
        <v>44673.0</v>
      </c>
      <c r="B891" s="145" t="s">
        <v>1205</v>
      </c>
      <c r="C891" s="98" t="s">
        <v>495</v>
      </c>
      <c r="D891" s="134" t="s">
        <v>489</v>
      </c>
      <c r="E891" s="146">
        <v>100000.0</v>
      </c>
      <c r="F891" s="98" t="s">
        <v>1206</v>
      </c>
      <c r="G891" s="134" t="s">
        <v>288</v>
      </c>
      <c r="H891" s="134" t="s">
        <v>752</v>
      </c>
      <c r="I891" s="144" t="s">
        <v>442</v>
      </c>
      <c r="J891" s="144">
        <v>44454.0</v>
      </c>
      <c r="K891" s="134" t="s">
        <v>493</v>
      </c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</row>
    <row r="892" ht="15.75" customHeight="1">
      <c r="A892" s="144">
        <v>44673.0</v>
      </c>
      <c r="B892" s="145" t="s">
        <v>821</v>
      </c>
      <c r="C892" s="98" t="s">
        <v>479</v>
      </c>
      <c r="D892" s="134" t="s">
        <v>489</v>
      </c>
      <c r="E892" s="146">
        <v>100000.0</v>
      </c>
      <c r="F892" s="98" t="s">
        <v>1207</v>
      </c>
      <c r="G892" s="134" t="s">
        <v>288</v>
      </c>
      <c r="H892" s="134" t="s">
        <v>629</v>
      </c>
      <c r="I892" s="134" t="s">
        <v>424</v>
      </c>
      <c r="J892" s="144">
        <v>44321.0</v>
      </c>
      <c r="K892" s="134" t="s">
        <v>507</v>
      </c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</row>
    <row r="893" ht="15.75" customHeight="1">
      <c r="A893" s="144">
        <v>44676.0</v>
      </c>
      <c r="B893" s="145" t="s">
        <v>1095</v>
      </c>
      <c r="C893" s="98" t="s">
        <v>479</v>
      </c>
      <c r="D893" s="134" t="s">
        <v>489</v>
      </c>
      <c r="E893" s="146">
        <v>20000.0</v>
      </c>
      <c r="F893" s="98" t="s">
        <v>1096</v>
      </c>
      <c r="G893" s="134" t="s">
        <v>288</v>
      </c>
      <c r="H893" s="134" t="s">
        <v>629</v>
      </c>
      <c r="I893" s="134" t="s">
        <v>424</v>
      </c>
      <c r="J893" s="144">
        <v>44333.0</v>
      </c>
      <c r="K893" s="134" t="s">
        <v>507</v>
      </c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</row>
    <row r="894" ht="15.75" customHeight="1">
      <c r="A894" s="157">
        <v>44676.0</v>
      </c>
      <c r="B894" s="189" t="s">
        <v>1208</v>
      </c>
      <c r="C894" s="159" t="s">
        <v>479</v>
      </c>
      <c r="D894" s="134" t="s">
        <v>480</v>
      </c>
      <c r="E894" s="160" t="s">
        <v>1209</v>
      </c>
      <c r="F894" s="134" t="s">
        <v>1210</v>
      </c>
      <c r="G894" s="144" t="s">
        <v>288</v>
      </c>
      <c r="H894" s="144" t="s">
        <v>629</v>
      </c>
      <c r="I894" s="144" t="s">
        <v>426</v>
      </c>
      <c r="J894" s="144">
        <v>44263.0</v>
      </c>
      <c r="K894" s="144" t="s">
        <v>482</v>
      </c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</row>
    <row r="895" ht="15.75" customHeight="1">
      <c r="A895" s="144">
        <v>44677.0</v>
      </c>
      <c r="B895" s="145" t="s">
        <v>1211</v>
      </c>
      <c r="C895" s="98" t="s">
        <v>479</v>
      </c>
      <c r="D895" s="134" t="s">
        <v>489</v>
      </c>
      <c r="E895" s="146">
        <v>62000.0</v>
      </c>
      <c r="F895" s="134" t="s">
        <v>1212</v>
      </c>
      <c r="G895" s="134" t="s">
        <v>430</v>
      </c>
      <c r="H895" s="134" t="s">
        <v>42</v>
      </c>
      <c r="I895" s="144" t="s">
        <v>430</v>
      </c>
      <c r="J895" s="144">
        <v>43439.0</v>
      </c>
      <c r="K895" s="134" t="s">
        <v>482</v>
      </c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</row>
    <row r="896" ht="15.75" customHeight="1">
      <c r="A896" s="144">
        <v>44677.0</v>
      </c>
      <c r="B896" s="145" t="s">
        <v>617</v>
      </c>
      <c r="C896" s="98" t="s">
        <v>529</v>
      </c>
      <c r="D896" s="134" t="s">
        <v>489</v>
      </c>
      <c r="E896" s="146">
        <v>3000.0</v>
      </c>
      <c r="F896" s="98" t="s">
        <v>618</v>
      </c>
      <c r="G896" s="134" t="s">
        <v>288</v>
      </c>
      <c r="H896" s="134" t="s">
        <v>288</v>
      </c>
      <c r="I896" s="144" t="s">
        <v>305</v>
      </c>
      <c r="J896" s="144">
        <v>44062.0</v>
      </c>
      <c r="K896" s="134" t="s">
        <v>493</v>
      </c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</row>
    <row r="897" ht="15.75" customHeight="1">
      <c r="A897" s="144">
        <v>44677.0</v>
      </c>
      <c r="B897" s="156" t="s">
        <v>1213</v>
      </c>
      <c r="C897" s="218" t="s">
        <v>495</v>
      </c>
      <c r="D897" s="219" t="s">
        <v>515</v>
      </c>
      <c r="E897" s="220">
        <v>118629.88</v>
      </c>
      <c r="F897" s="218" t="s">
        <v>1214</v>
      </c>
      <c r="G897" s="219" t="s">
        <v>288</v>
      </c>
      <c r="H897" s="219" t="s">
        <v>42</v>
      </c>
      <c r="I897" s="219" t="s">
        <v>301</v>
      </c>
      <c r="J897" s="221">
        <v>44405.0</v>
      </c>
      <c r="K897" s="219" t="s">
        <v>482</v>
      </c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</row>
    <row r="898" ht="15.75" customHeight="1">
      <c r="A898" s="144">
        <v>44677.0</v>
      </c>
      <c r="B898" s="145" t="s">
        <v>783</v>
      </c>
      <c r="C898" s="98" t="s">
        <v>479</v>
      </c>
      <c r="D898" s="134" t="s">
        <v>489</v>
      </c>
      <c r="E898" s="146">
        <v>31000.0</v>
      </c>
      <c r="F898" s="98" t="s">
        <v>784</v>
      </c>
      <c r="G898" s="134" t="s">
        <v>288</v>
      </c>
      <c r="H898" s="134" t="s">
        <v>629</v>
      </c>
      <c r="I898" s="134" t="s">
        <v>426</v>
      </c>
      <c r="J898" s="144">
        <v>44319.0</v>
      </c>
      <c r="K898" s="134" t="s">
        <v>493</v>
      </c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</row>
    <row r="899" ht="15.75" customHeight="1">
      <c r="A899" s="144">
        <v>44679.0</v>
      </c>
      <c r="B899" s="145" t="s">
        <v>1015</v>
      </c>
      <c r="C899" s="98" t="s">
        <v>479</v>
      </c>
      <c r="D899" s="134" t="s">
        <v>489</v>
      </c>
      <c r="E899" s="146">
        <v>15000.0</v>
      </c>
      <c r="F899" s="98" t="s">
        <v>1215</v>
      </c>
      <c r="G899" s="134" t="s">
        <v>288</v>
      </c>
      <c r="H899" s="134" t="s">
        <v>629</v>
      </c>
      <c r="I899" s="134" t="s">
        <v>426</v>
      </c>
      <c r="J899" s="144">
        <v>44323.0</v>
      </c>
      <c r="K899" s="134" t="s">
        <v>891</v>
      </c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</row>
    <row r="900" ht="15.75" customHeight="1">
      <c r="A900" s="144">
        <v>44679.0</v>
      </c>
      <c r="B900" s="145" t="s">
        <v>1216</v>
      </c>
      <c r="C900" s="98" t="s">
        <v>479</v>
      </c>
      <c r="D900" s="134" t="s">
        <v>489</v>
      </c>
      <c r="E900" s="146">
        <v>75000.0</v>
      </c>
      <c r="F900" s="98" t="s">
        <v>1217</v>
      </c>
      <c r="G900" s="134" t="s">
        <v>288</v>
      </c>
      <c r="H900" s="134" t="s">
        <v>629</v>
      </c>
      <c r="I900" s="134" t="s">
        <v>428</v>
      </c>
      <c r="J900" s="144">
        <v>44644.0</v>
      </c>
      <c r="K900" s="134" t="s">
        <v>507</v>
      </c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</row>
    <row r="901" ht="15.75" customHeight="1">
      <c r="A901" s="144">
        <v>44680.0</v>
      </c>
      <c r="B901" s="145" t="s">
        <v>1218</v>
      </c>
      <c r="C901" s="98" t="s">
        <v>479</v>
      </c>
      <c r="D901" s="134" t="s">
        <v>489</v>
      </c>
      <c r="E901" s="146">
        <v>31000.0</v>
      </c>
      <c r="F901" s="98" t="s">
        <v>1219</v>
      </c>
      <c r="G901" s="134" t="s">
        <v>288</v>
      </c>
      <c r="H901" s="134" t="s">
        <v>629</v>
      </c>
      <c r="I901" s="134" t="s">
        <v>428</v>
      </c>
      <c r="J901" s="144">
        <v>44568.0</v>
      </c>
      <c r="K901" s="134" t="s">
        <v>632</v>
      </c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</row>
    <row r="902" ht="15.75" customHeight="1">
      <c r="A902" s="173">
        <v>44680.0</v>
      </c>
      <c r="B902" s="222" t="s">
        <v>1220</v>
      </c>
      <c r="C902" s="175" t="s">
        <v>495</v>
      </c>
      <c r="D902" s="176" t="s">
        <v>480</v>
      </c>
      <c r="E902" s="177">
        <v>288923.9</v>
      </c>
      <c r="F902" s="175" t="s">
        <v>1221</v>
      </c>
      <c r="G902" s="176" t="s">
        <v>288</v>
      </c>
      <c r="H902" s="176" t="s">
        <v>752</v>
      </c>
      <c r="I902" s="176" t="s">
        <v>359</v>
      </c>
      <c r="J902" s="178">
        <v>44398.0</v>
      </c>
      <c r="K902" s="175" t="s">
        <v>632</v>
      </c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</row>
    <row r="903" ht="15.75" customHeight="1">
      <c r="A903" s="144">
        <v>44682.0</v>
      </c>
      <c r="B903" s="98" t="s">
        <v>905</v>
      </c>
      <c r="C903" s="98" t="s">
        <v>479</v>
      </c>
      <c r="D903" s="134" t="s">
        <v>480</v>
      </c>
      <c r="E903" s="146">
        <v>7399239.36</v>
      </c>
      <c r="F903" s="214" t="s">
        <v>906</v>
      </c>
      <c r="G903" s="123" t="s">
        <v>430</v>
      </c>
      <c r="H903" s="214" t="s">
        <v>42</v>
      </c>
      <c r="I903" s="123" t="s">
        <v>430</v>
      </c>
      <c r="J903" s="170">
        <v>44021.0</v>
      </c>
      <c r="K903" s="172" t="s">
        <v>493</v>
      </c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</row>
    <row r="904" ht="15.75" customHeight="1">
      <c r="A904" s="144">
        <v>44682.0</v>
      </c>
      <c r="B904" s="98" t="s">
        <v>1222</v>
      </c>
      <c r="C904" s="98" t="s">
        <v>479</v>
      </c>
      <c r="D904" s="134" t="s">
        <v>480</v>
      </c>
      <c r="E904" s="146">
        <v>4668228.61</v>
      </c>
      <c r="F904" s="214" t="s">
        <v>906</v>
      </c>
      <c r="G904" s="123" t="s">
        <v>430</v>
      </c>
      <c r="H904" s="214" t="s">
        <v>42</v>
      </c>
      <c r="I904" s="123" t="s">
        <v>430</v>
      </c>
      <c r="J904" s="170">
        <v>44029.0</v>
      </c>
      <c r="K904" s="172" t="s">
        <v>482</v>
      </c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</row>
    <row r="905" ht="15.75" customHeight="1">
      <c r="A905" s="144">
        <v>44683.0</v>
      </c>
      <c r="B905" s="145" t="s">
        <v>918</v>
      </c>
      <c r="C905" s="98" t="s">
        <v>495</v>
      </c>
      <c r="D905" s="134" t="s">
        <v>480</v>
      </c>
      <c r="E905" s="146">
        <v>160249.53</v>
      </c>
      <c r="F905" s="98" t="s">
        <v>919</v>
      </c>
      <c r="G905" s="134" t="s">
        <v>41</v>
      </c>
      <c r="H905" s="134" t="s">
        <v>42</v>
      </c>
      <c r="I905" s="134" t="s">
        <v>303</v>
      </c>
      <c r="J905" s="144">
        <v>44362.0</v>
      </c>
      <c r="K905" s="134" t="s">
        <v>507</v>
      </c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</row>
    <row r="906" ht="15.75" customHeight="1">
      <c r="A906" s="144">
        <v>44683.0</v>
      </c>
      <c r="B906" s="145" t="s">
        <v>1223</v>
      </c>
      <c r="C906" s="98" t="s">
        <v>495</v>
      </c>
      <c r="D906" s="134" t="s">
        <v>480</v>
      </c>
      <c r="E906" s="146">
        <v>128785.37</v>
      </c>
      <c r="F906" s="98" t="s">
        <v>1224</v>
      </c>
      <c r="G906" s="134" t="s">
        <v>288</v>
      </c>
      <c r="H906" s="134" t="s">
        <v>752</v>
      </c>
      <c r="I906" s="134" t="s">
        <v>340</v>
      </c>
      <c r="J906" s="144">
        <v>44355.0</v>
      </c>
      <c r="K906" s="172" t="s">
        <v>632</v>
      </c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</row>
    <row r="907" ht="15.75" customHeight="1">
      <c r="A907" s="144">
        <v>44683.0</v>
      </c>
      <c r="B907" s="145" t="s">
        <v>1225</v>
      </c>
      <c r="C907" s="98" t="s">
        <v>495</v>
      </c>
      <c r="D907" s="134" t="s">
        <v>480</v>
      </c>
      <c r="E907" s="146">
        <v>158853.29</v>
      </c>
      <c r="F907" s="98" t="s">
        <v>1226</v>
      </c>
      <c r="G907" s="123" t="s">
        <v>288</v>
      </c>
      <c r="H907" s="214" t="s">
        <v>752</v>
      </c>
      <c r="I907" s="123" t="s">
        <v>340</v>
      </c>
      <c r="J907" s="170">
        <v>44229.0</v>
      </c>
      <c r="K907" s="172" t="s">
        <v>575</v>
      </c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</row>
    <row r="908" ht="15.75" customHeight="1">
      <c r="A908" s="144">
        <v>44683.0</v>
      </c>
      <c r="B908" s="145" t="s">
        <v>1184</v>
      </c>
      <c r="C908" s="98" t="s">
        <v>495</v>
      </c>
      <c r="D908" s="134" t="s">
        <v>489</v>
      </c>
      <c r="E908" s="146">
        <v>11329.01</v>
      </c>
      <c r="F908" s="98" t="s">
        <v>1185</v>
      </c>
      <c r="G908" s="123" t="s">
        <v>288</v>
      </c>
      <c r="H908" s="214" t="s">
        <v>752</v>
      </c>
      <c r="I908" s="123" t="s">
        <v>455</v>
      </c>
      <c r="J908" s="170">
        <v>44614.0</v>
      </c>
      <c r="K908" s="172" t="s">
        <v>493</v>
      </c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</row>
    <row r="909" ht="15.75" customHeight="1">
      <c r="A909" s="144">
        <v>44683.0</v>
      </c>
      <c r="B909" s="145">
        <v>350690.0</v>
      </c>
      <c r="C909" s="98" t="s">
        <v>479</v>
      </c>
      <c r="D909" s="134" t="s">
        <v>489</v>
      </c>
      <c r="E909" s="146">
        <v>100000.0</v>
      </c>
      <c r="F909" s="98" t="s">
        <v>1227</v>
      </c>
      <c r="G909" s="123" t="s">
        <v>288</v>
      </c>
      <c r="H909" s="214" t="s">
        <v>629</v>
      </c>
      <c r="I909" s="123" t="s">
        <v>424</v>
      </c>
      <c r="J909" s="170">
        <v>44438.0</v>
      </c>
      <c r="K909" s="172" t="s">
        <v>493</v>
      </c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</row>
    <row r="910" ht="15.75" customHeight="1">
      <c r="A910" s="144">
        <v>44683.0</v>
      </c>
      <c r="B910" s="145" t="s">
        <v>627</v>
      </c>
      <c r="C910" s="98" t="s">
        <v>479</v>
      </c>
      <c r="D910" s="134" t="s">
        <v>489</v>
      </c>
      <c r="E910" s="146">
        <v>40000.0</v>
      </c>
      <c r="F910" s="98" t="s">
        <v>1164</v>
      </c>
      <c r="G910" s="123" t="s">
        <v>288</v>
      </c>
      <c r="H910" s="214" t="s">
        <v>629</v>
      </c>
      <c r="I910" s="123" t="s">
        <v>426</v>
      </c>
      <c r="J910" s="170">
        <v>44321.0</v>
      </c>
      <c r="K910" s="172" t="s">
        <v>493</v>
      </c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</row>
    <row r="911" ht="15.75" customHeight="1">
      <c r="A911" s="144">
        <v>44683.0</v>
      </c>
      <c r="B911" s="145" t="s">
        <v>1118</v>
      </c>
      <c r="C911" s="98" t="s">
        <v>479</v>
      </c>
      <c r="D911" s="134" t="s">
        <v>489</v>
      </c>
      <c r="E911" s="146">
        <v>25000.0</v>
      </c>
      <c r="F911" s="98" t="s">
        <v>1167</v>
      </c>
      <c r="G911" s="123" t="s">
        <v>288</v>
      </c>
      <c r="H911" s="214" t="s">
        <v>629</v>
      </c>
      <c r="I911" s="123" t="s">
        <v>426</v>
      </c>
      <c r="J911" s="170">
        <v>44263.0</v>
      </c>
      <c r="K911" s="172" t="s">
        <v>507</v>
      </c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</row>
    <row r="912" ht="15.75" customHeight="1">
      <c r="A912" s="144">
        <v>44683.0</v>
      </c>
      <c r="B912" s="145" t="s">
        <v>1149</v>
      </c>
      <c r="C912" s="98" t="s">
        <v>479</v>
      </c>
      <c r="D912" s="134" t="s">
        <v>489</v>
      </c>
      <c r="E912" s="146">
        <v>14000.0</v>
      </c>
      <c r="F912" s="98" t="s">
        <v>506</v>
      </c>
      <c r="G912" s="123" t="s">
        <v>283</v>
      </c>
      <c r="H912" s="214" t="s">
        <v>42</v>
      </c>
      <c r="I912" s="123" t="s">
        <v>332</v>
      </c>
      <c r="J912" s="170">
        <v>43605.0</v>
      </c>
      <c r="K912" s="172" t="s">
        <v>482</v>
      </c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</row>
    <row r="913" ht="15.75" customHeight="1">
      <c r="A913" s="144">
        <v>44684.0</v>
      </c>
      <c r="B913" s="145" t="s">
        <v>1228</v>
      </c>
      <c r="C913" s="98" t="s">
        <v>495</v>
      </c>
      <c r="D913" s="134" t="s">
        <v>480</v>
      </c>
      <c r="E913" s="146">
        <v>398221.67</v>
      </c>
      <c r="F913" s="98" t="s">
        <v>1229</v>
      </c>
      <c r="G913" s="123" t="s">
        <v>288</v>
      </c>
      <c r="H913" s="214" t="s">
        <v>752</v>
      </c>
      <c r="I913" s="123" t="s">
        <v>359</v>
      </c>
      <c r="J913" s="170">
        <v>44454.0</v>
      </c>
      <c r="K913" s="172" t="s">
        <v>632</v>
      </c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</row>
    <row r="914" ht="15.75" customHeight="1">
      <c r="A914" s="144">
        <v>44685.0</v>
      </c>
      <c r="B914" s="214">
        <v>4740849.0</v>
      </c>
      <c r="C914" s="98" t="s">
        <v>495</v>
      </c>
      <c r="D914" s="134" t="s">
        <v>515</v>
      </c>
      <c r="E914" s="146">
        <v>83984.54000000001</v>
      </c>
      <c r="F914" s="98" t="s">
        <v>1189</v>
      </c>
      <c r="G914" s="123" t="s">
        <v>41</v>
      </c>
      <c r="H914" s="214" t="s">
        <v>42</v>
      </c>
      <c r="I914" s="123" t="s">
        <v>297</v>
      </c>
      <c r="J914" s="170">
        <v>44320.0</v>
      </c>
      <c r="K914" s="172" t="s">
        <v>575</v>
      </c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</row>
    <row r="915" ht="15.75" customHeight="1">
      <c r="A915" s="144">
        <v>44685.0</v>
      </c>
      <c r="B915" s="214" t="s">
        <v>1230</v>
      </c>
      <c r="C915" s="98" t="s">
        <v>495</v>
      </c>
      <c r="D915" s="134" t="s">
        <v>489</v>
      </c>
      <c r="E915" s="146">
        <v>60000.0</v>
      </c>
      <c r="F915" s="98" t="s">
        <v>1231</v>
      </c>
      <c r="G915" s="123" t="s">
        <v>288</v>
      </c>
      <c r="H915" s="214" t="s">
        <v>42</v>
      </c>
      <c r="I915" s="123" t="s">
        <v>373</v>
      </c>
      <c r="J915" s="170">
        <v>44294.0</v>
      </c>
      <c r="K915" s="172" t="s">
        <v>1232</v>
      </c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</row>
    <row r="916" ht="15.75" customHeight="1">
      <c r="A916" s="144">
        <v>44685.0</v>
      </c>
      <c r="B916" s="214">
        <v>6121090.0</v>
      </c>
      <c r="C916" s="98" t="s">
        <v>495</v>
      </c>
      <c r="D916" s="134" t="s">
        <v>480</v>
      </c>
      <c r="E916" s="146">
        <v>46583.9</v>
      </c>
      <c r="F916" s="98" t="s">
        <v>1233</v>
      </c>
      <c r="G916" s="123" t="s">
        <v>288</v>
      </c>
      <c r="H916" s="214" t="s">
        <v>752</v>
      </c>
      <c r="I916" s="123" t="s">
        <v>340</v>
      </c>
      <c r="J916" s="170">
        <v>44421.0</v>
      </c>
      <c r="K916" s="172" t="s">
        <v>575</v>
      </c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</row>
    <row r="917" ht="15.75" customHeight="1">
      <c r="A917" s="144">
        <v>44686.0</v>
      </c>
      <c r="B917" s="214">
        <v>3600186.0</v>
      </c>
      <c r="C917" s="98" t="s">
        <v>495</v>
      </c>
      <c r="D917" s="134" t="s">
        <v>480</v>
      </c>
      <c r="E917" s="146">
        <v>1122976.82</v>
      </c>
      <c r="F917" s="98" t="s">
        <v>1234</v>
      </c>
      <c r="G917" s="123" t="s">
        <v>288</v>
      </c>
      <c r="H917" s="214" t="s">
        <v>752</v>
      </c>
      <c r="I917" s="123" t="s">
        <v>359</v>
      </c>
      <c r="J917" s="170">
        <v>44454.0</v>
      </c>
      <c r="K917" s="172" t="s">
        <v>632</v>
      </c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</row>
    <row r="918" ht="15.75" customHeight="1">
      <c r="A918" s="144">
        <v>44686.0</v>
      </c>
      <c r="B918" s="214" t="s">
        <v>1235</v>
      </c>
      <c r="C918" s="98" t="s">
        <v>495</v>
      </c>
      <c r="D918" s="134" t="s">
        <v>489</v>
      </c>
      <c r="E918" s="146">
        <v>50000.87</v>
      </c>
      <c r="F918" s="98" t="s">
        <v>1236</v>
      </c>
      <c r="G918" s="123" t="s">
        <v>288</v>
      </c>
      <c r="H918" s="214" t="s">
        <v>752</v>
      </c>
      <c r="I918" s="123" t="s">
        <v>340</v>
      </c>
      <c r="J918" s="170">
        <v>44379.0</v>
      </c>
      <c r="K918" s="172" t="s">
        <v>575</v>
      </c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</row>
    <row r="919" ht="15.75" customHeight="1">
      <c r="A919" s="144">
        <v>44686.0</v>
      </c>
      <c r="B919" s="214">
        <v>4920156.0</v>
      </c>
      <c r="C919" s="98" t="s">
        <v>495</v>
      </c>
      <c r="D919" s="134" t="s">
        <v>489</v>
      </c>
      <c r="E919" s="146">
        <v>10000.0</v>
      </c>
      <c r="F919" s="98" t="s">
        <v>637</v>
      </c>
      <c r="G919" s="123" t="s">
        <v>41</v>
      </c>
      <c r="H919" s="214" t="s">
        <v>42</v>
      </c>
      <c r="I919" s="123" t="s">
        <v>365</v>
      </c>
      <c r="J919" s="170">
        <v>44263.0</v>
      </c>
      <c r="K919" s="172" t="s">
        <v>493</v>
      </c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</row>
    <row r="920" ht="15.75" customHeight="1">
      <c r="A920" s="144">
        <v>44687.0</v>
      </c>
      <c r="B920" s="98" t="s">
        <v>853</v>
      </c>
      <c r="C920" s="98" t="s">
        <v>479</v>
      </c>
      <c r="D920" s="134" t="s">
        <v>489</v>
      </c>
      <c r="E920" s="146">
        <v>10000.0</v>
      </c>
      <c r="F920" s="214" t="s">
        <v>854</v>
      </c>
      <c r="G920" s="123" t="s">
        <v>288</v>
      </c>
      <c r="H920" s="214" t="s">
        <v>629</v>
      </c>
      <c r="I920" s="123" t="s">
        <v>424</v>
      </c>
      <c r="J920" s="170">
        <v>44328.0</v>
      </c>
      <c r="K920" s="172" t="s">
        <v>575</v>
      </c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</row>
    <row r="921" ht="15.75" customHeight="1">
      <c r="A921" s="144">
        <v>44687.0</v>
      </c>
      <c r="B921" s="98" t="s">
        <v>1015</v>
      </c>
      <c r="C921" s="98" t="s">
        <v>479</v>
      </c>
      <c r="D921" s="134" t="s">
        <v>489</v>
      </c>
      <c r="E921" s="146">
        <v>100000.0</v>
      </c>
      <c r="F921" s="214" t="s">
        <v>1016</v>
      </c>
      <c r="G921" s="123" t="s">
        <v>288</v>
      </c>
      <c r="H921" s="214" t="s">
        <v>629</v>
      </c>
      <c r="I921" s="123" t="s">
        <v>426</v>
      </c>
      <c r="J921" s="170">
        <v>44323.0</v>
      </c>
      <c r="K921" s="172" t="s">
        <v>891</v>
      </c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</row>
    <row r="922" ht="15.75" customHeight="1">
      <c r="A922" s="144">
        <v>44687.0</v>
      </c>
      <c r="B922" s="214">
        <v>4862815.0</v>
      </c>
      <c r="C922" s="98" t="s">
        <v>495</v>
      </c>
      <c r="D922" s="134" t="s">
        <v>489</v>
      </c>
      <c r="E922" s="146">
        <v>70000.0</v>
      </c>
      <c r="F922" s="98" t="s">
        <v>1237</v>
      </c>
      <c r="G922" s="123" t="s">
        <v>288</v>
      </c>
      <c r="H922" s="214" t="s">
        <v>752</v>
      </c>
      <c r="I922" s="123" t="s">
        <v>340</v>
      </c>
      <c r="J922" s="170">
        <v>44251.0</v>
      </c>
      <c r="K922" s="172" t="s">
        <v>482</v>
      </c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</row>
    <row r="923" ht="15.75" customHeight="1">
      <c r="A923" s="144">
        <v>44691.0</v>
      </c>
      <c r="B923" s="214">
        <v>4345500.0</v>
      </c>
      <c r="C923" s="98" t="s">
        <v>479</v>
      </c>
      <c r="D923" s="134" t="s">
        <v>489</v>
      </c>
      <c r="E923" s="146">
        <v>35000.0</v>
      </c>
      <c r="F923" s="98" t="s">
        <v>502</v>
      </c>
      <c r="G923" s="123" t="s">
        <v>283</v>
      </c>
      <c r="H923" s="214" t="s">
        <v>42</v>
      </c>
      <c r="I923" s="123" t="s">
        <v>332</v>
      </c>
      <c r="J923" s="170">
        <v>43703.0</v>
      </c>
      <c r="K923" s="172" t="s">
        <v>485</v>
      </c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</row>
    <row r="924" ht="15.75" customHeight="1">
      <c r="A924" s="144">
        <v>44691.0</v>
      </c>
      <c r="B924" s="98">
        <v>3952119.0</v>
      </c>
      <c r="C924" s="98" t="s">
        <v>495</v>
      </c>
      <c r="D924" s="134" t="s">
        <v>489</v>
      </c>
      <c r="E924" s="146">
        <v>7000.0</v>
      </c>
      <c r="F924" s="214" t="s">
        <v>1238</v>
      </c>
      <c r="G924" s="123" t="s">
        <v>288</v>
      </c>
      <c r="H924" s="214" t="s">
        <v>42</v>
      </c>
      <c r="I924" s="123" t="s">
        <v>453</v>
      </c>
      <c r="J924" s="170">
        <v>44335.0</v>
      </c>
      <c r="K924" s="172" t="s">
        <v>891</v>
      </c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</row>
    <row r="925" ht="15.75" customHeight="1">
      <c r="A925" s="144">
        <v>44691.0</v>
      </c>
      <c r="B925" s="98">
        <v>5681841.0</v>
      </c>
      <c r="C925" s="98" t="s">
        <v>495</v>
      </c>
      <c r="D925" s="134" t="s">
        <v>489</v>
      </c>
      <c r="E925" s="146">
        <v>50000.0</v>
      </c>
      <c r="F925" s="214" t="s">
        <v>1239</v>
      </c>
      <c r="G925" s="123" t="s">
        <v>288</v>
      </c>
      <c r="H925" s="134" t="s">
        <v>752</v>
      </c>
      <c r="I925" s="134" t="s">
        <v>416</v>
      </c>
      <c r="J925" s="181">
        <v>44469.0</v>
      </c>
      <c r="K925" s="172" t="s">
        <v>507</v>
      </c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</row>
    <row r="926" ht="15.75" customHeight="1">
      <c r="A926" s="144">
        <v>44691.0</v>
      </c>
      <c r="B926" s="98">
        <v>322629.0</v>
      </c>
      <c r="C926" s="98" t="s">
        <v>479</v>
      </c>
      <c r="D926" s="134" t="s">
        <v>489</v>
      </c>
      <c r="E926" s="146">
        <v>520000.0</v>
      </c>
      <c r="F926" s="214" t="s">
        <v>1240</v>
      </c>
      <c r="G926" s="123" t="s">
        <v>288</v>
      </c>
      <c r="H926" s="134" t="s">
        <v>629</v>
      </c>
      <c r="I926" s="134" t="s">
        <v>426</v>
      </c>
      <c r="J926" s="181">
        <v>44267.0</v>
      </c>
      <c r="K926" s="172" t="s">
        <v>493</v>
      </c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</row>
    <row r="927" ht="15.75" customHeight="1">
      <c r="A927" s="144">
        <v>44691.0</v>
      </c>
      <c r="B927" s="98" t="s">
        <v>851</v>
      </c>
      <c r="C927" s="98" t="s">
        <v>479</v>
      </c>
      <c r="D927" s="134" t="s">
        <v>489</v>
      </c>
      <c r="E927" s="146">
        <v>30995.22</v>
      </c>
      <c r="F927" s="214" t="s">
        <v>852</v>
      </c>
      <c r="G927" s="123" t="s">
        <v>288</v>
      </c>
      <c r="H927" s="214" t="s">
        <v>629</v>
      </c>
      <c r="I927" s="123" t="s">
        <v>426</v>
      </c>
      <c r="J927" s="170">
        <v>44280.0</v>
      </c>
      <c r="K927" s="172" t="s">
        <v>493</v>
      </c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</row>
    <row r="928" ht="15.75" customHeight="1">
      <c r="A928" s="144">
        <v>44692.0</v>
      </c>
      <c r="B928" s="98">
        <v>461432.0</v>
      </c>
      <c r="C928" s="98" t="s">
        <v>479</v>
      </c>
      <c r="D928" s="134" t="s">
        <v>489</v>
      </c>
      <c r="E928" s="146">
        <v>89300.0</v>
      </c>
      <c r="F928" s="214" t="s">
        <v>1241</v>
      </c>
      <c r="G928" s="123" t="s">
        <v>288</v>
      </c>
      <c r="H928" s="134" t="s">
        <v>629</v>
      </c>
      <c r="I928" s="134" t="s">
        <v>424</v>
      </c>
      <c r="J928" s="181">
        <v>44319.0</v>
      </c>
      <c r="K928" s="172" t="s">
        <v>482</v>
      </c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</row>
    <row r="929" ht="15.75" customHeight="1">
      <c r="A929" s="144">
        <v>44692.0</v>
      </c>
      <c r="B929" s="145" t="s">
        <v>1111</v>
      </c>
      <c r="C929" s="98" t="s">
        <v>495</v>
      </c>
      <c r="D929" s="134" t="s">
        <v>489</v>
      </c>
      <c r="E929" s="146">
        <v>30000.0</v>
      </c>
      <c r="F929" s="134" t="s">
        <v>1112</v>
      </c>
      <c r="G929" s="163" t="s">
        <v>288</v>
      </c>
      <c r="H929" s="134" t="s">
        <v>42</v>
      </c>
      <c r="I929" s="144" t="s">
        <v>410</v>
      </c>
      <c r="J929" s="144">
        <v>44594.0</v>
      </c>
      <c r="K929" s="134" t="s">
        <v>632</v>
      </c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</row>
    <row r="930" ht="15.75" customHeight="1">
      <c r="A930" s="144">
        <v>44693.0</v>
      </c>
      <c r="B930" s="98">
        <v>2214585.0</v>
      </c>
      <c r="C930" s="98" t="s">
        <v>495</v>
      </c>
      <c r="D930" s="134" t="s">
        <v>489</v>
      </c>
      <c r="E930" s="146">
        <v>296037.19</v>
      </c>
      <c r="F930" s="214" t="s">
        <v>1242</v>
      </c>
      <c r="G930" s="123" t="s">
        <v>41</v>
      </c>
      <c r="H930" s="134" t="s">
        <v>42</v>
      </c>
      <c r="I930" s="134" t="s">
        <v>334</v>
      </c>
      <c r="J930" s="181">
        <v>44085.0</v>
      </c>
      <c r="K930" s="172" t="s">
        <v>575</v>
      </c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</row>
    <row r="931" ht="15.75" customHeight="1">
      <c r="A931" s="144">
        <v>44693.0</v>
      </c>
      <c r="B931" s="98">
        <v>4886679.0</v>
      </c>
      <c r="C931" s="98" t="s">
        <v>495</v>
      </c>
      <c r="D931" s="134" t="s">
        <v>489</v>
      </c>
      <c r="E931" s="146">
        <v>187153.1</v>
      </c>
      <c r="F931" s="214" t="s">
        <v>1243</v>
      </c>
      <c r="G931" s="123" t="s">
        <v>41</v>
      </c>
      <c r="H931" s="134" t="s">
        <v>42</v>
      </c>
      <c r="I931" s="134" t="s">
        <v>303</v>
      </c>
      <c r="J931" s="134">
        <v>0.0</v>
      </c>
      <c r="K931" s="172" t="s">
        <v>891</v>
      </c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</row>
    <row r="932" ht="15.75" customHeight="1">
      <c r="A932" s="144">
        <v>44693.0</v>
      </c>
      <c r="B932" s="98">
        <v>4084071.0</v>
      </c>
      <c r="C932" s="98" t="s">
        <v>495</v>
      </c>
      <c r="D932" s="134" t="s">
        <v>489</v>
      </c>
      <c r="E932" s="146">
        <v>15000.0</v>
      </c>
      <c r="F932" s="214" t="s">
        <v>895</v>
      </c>
      <c r="G932" s="123" t="s">
        <v>288</v>
      </c>
      <c r="H932" s="214" t="s">
        <v>42</v>
      </c>
      <c r="I932" s="123" t="s">
        <v>451</v>
      </c>
      <c r="J932" s="170">
        <v>44326.0</v>
      </c>
      <c r="K932" s="172" t="s">
        <v>493</v>
      </c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</row>
    <row r="933" ht="15.75" customHeight="1">
      <c r="A933" s="144">
        <v>44693.0</v>
      </c>
      <c r="B933" s="158" t="s">
        <v>759</v>
      </c>
      <c r="C933" s="159" t="s">
        <v>479</v>
      </c>
      <c r="D933" s="134" t="s">
        <v>489</v>
      </c>
      <c r="E933" s="160">
        <v>10000.0</v>
      </c>
      <c r="F933" s="134" t="s">
        <v>760</v>
      </c>
      <c r="G933" s="144" t="s">
        <v>288</v>
      </c>
      <c r="H933" s="144" t="s">
        <v>629</v>
      </c>
      <c r="I933" s="144" t="s">
        <v>428</v>
      </c>
      <c r="J933" s="144">
        <v>44266.0</v>
      </c>
      <c r="K933" s="144" t="s">
        <v>507</v>
      </c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</row>
    <row r="934" ht="15.75" customHeight="1">
      <c r="A934" s="144">
        <v>44694.0</v>
      </c>
      <c r="B934" s="98">
        <v>4401235.0</v>
      </c>
      <c r="C934" s="98" t="s">
        <v>495</v>
      </c>
      <c r="D934" s="134" t="s">
        <v>489</v>
      </c>
      <c r="E934" s="146">
        <v>59000.0</v>
      </c>
      <c r="F934" s="214" t="s">
        <v>1244</v>
      </c>
      <c r="G934" s="176" t="s">
        <v>288</v>
      </c>
      <c r="H934" s="176" t="s">
        <v>42</v>
      </c>
      <c r="I934" s="176" t="s">
        <v>450</v>
      </c>
      <c r="J934" s="170">
        <v>44089.0</v>
      </c>
      <c r="K934" s="172" t="s">
        <v>632</v>
      </c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</row>
    <row r="935" ht="15.75" customHeight="1">
      <c r="A935" s="144">
        <v>44694.0</v>
      </c>
      <c r="B935" s="98">
        <v>7438369.0</v>
      </c>
      <c r="C935" s="98" t="s">
        <v>495</v>
      </c>
      <c r="D935" s="134" t="s">
        <v>480</v>
      </c>
      <c r="E935" s="146">
        <v>28617.08</v>
      </c>
      <c r="F935" s="214" t="s">
        <v>1195</v>
      </c>
      <c r="G935" s="123" t="s">
        <v>41</v>
      </c>
      <c r="H935" s="214" t="s">
        <v>42</v>
      </c>
      <c r="I935" s="123" t="s">
        <v>307</v>
      </c>
      <c r="J935" s="170">
        <v>44551.0</v>
      </c>
      <c r="K935" s="172" t="s">
        <v>482</v>
      </c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</row>
    <row r="936" ht="15.75" customHeight="1">
      <c r="A936" s="144">
        <v>44694.0</v>
      </c>
      <c r="B936" s="98">
        <v>7542389.0</v>
      </c>
      <c r="C936" s="98" t="s">
        <v>495</v>
      </c>
      <c r="D936" s="134" t="s">
        <v>480</v>
      </c>
      <c r="E936" s="146">
        <v>131457.67</v>
      </c>
      <c r="F936" s="214" t="s">
        <v>1195</v>
      </c>
      <c r="G936" s="123" t="s">
        <v>41</v>
      </c>
      <c r="H936" s="214" t="s">
        <v>42</v>
      </c>
      <c r="I936" s="123" t="s">
        <v>307</v>
      </c>
      <c r="J936" s="170">
        <v>44579.0</v>
      </c>
      <c r="K936" s="172" t="s">
        <v>632</v>
      </c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</row>
    <row r="937" ht="15.75" customHeight="1">
      <c r="A937" s="144">
        <v>44694.0</v>
      </c>
      <c r="B937" s="98">
        <v>461432.0</v>
      </c>
      <c r="C937" s="98" t="s">
        <v>479</v>
      </c>
      <c r="D937" s="134" t="s">
        <v>489</v>
      </c>
      <c r="E937" s="146">
        <v>1000.0</v>
      </c>
      <c r="F937" s="214" t="s">
        <v>1241</v>
      </c>
      <c r="G937" s="123" t="s">
        <v>288</v>
      </c>
      <c r="H937" s="134" t="s">
        <v>629</v>
      </c>
      <c r="I937" s="134" t="s">
        <v>424</v>
      </c>
      <c r="J937" s="181">
        <v>44319.0</v>
      </c>
      <c r="K937" s="172" t="s">
        <v>482</v>
      </c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</row>
    <row r="938" ht="15.75" customHeight="1">
      <c r="A938" s="144">
        <v>44694.0</v>
      </c>
      <c r="B938" s="214" t="s">
        <v>1118</v>
      </c>
      <c r="C938" s="98" t="s">
        <v>479</v>
      </c>
      <c r="D938" s="134" t="s">
        <v>489</v>
      </c>
      <c r="E938" s="146">
        <v>20000.0</v>
      </c>
      <c r="F938" s="98" t="s">
        <v>1167</v>
      </c>
      <c r="G938" s="123" t="s">
        <v>288</v>
      </c>
      <c r="H938" s="214" t="s">
        <v>629</v>
      </c>
      <c r="I938" s="123" t="s">
        <v>426</v>
      </c>
      <c r="J938" s="170">
        <v>44263.0</v>
      </c>
      <c r="K938" s="172" t="s">
        <v>507</v>
      </c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</row>
    <row r="939" ht="15.75" customHeight="1">
      <c r="A939" s="144">
        <v>44698.0</v>
      </c>
      <c r="B939" s="98">
        <v>320910.0</v>
      </c>
      <c r="C939" s="98" t="s">
        <v>479</v>
      </c>
      <c r="D939" s="134" t="s">
        <v>489</v>
      </c>
      <c r="E939" s="146">
        <v>54000.0</v>
      </c>
      <c r="F939" s="214" t="s">
        <v>1245</v>
      </c>
      <c r="G939" s="123" t="s">
        <v>288</v>
      </c>
      <c r="H939" s="214" t="s">
        <v>629</v>
      </c>
      <c r="I939" s="123" t="s">
        <v>426</v>
      </c>
      <c r="J939" s="170">
        <v>44328.0</v>
      </c>
      <c r="K939" s="172" t="s">
        <v>493</v>
      </c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</row>
    <row r="940" ht="15.75" customHeight="1">
      <c r="A940" s="173">
        <v>44701.0</v>
      </c>
      <c r="B940" s="174" t="s">
        <v>951</v>
      </c>
      <c r="C940" s="175" t="s">
        <v>479</v>
      </c>
      <c r="D940" s="176" t="s">
        <v>480</v>
      </c>
      <c r="E940" s="177">
        <v>120119.71</v>
      </c>
      <c r="F940" s="176" t="s">
        <v>953</v>
      </c>
      <c r="G940" s="176" t="s">
        <v>288</v>
      </c>
      <c r="H940" s="176" t="s">
        <v>629</v>
      </c>
      <c r="I940" s="176" t="s">
        <v>424</v>
      </c>
      <c r="J940" s="178">
        <v>44391.0</v>
      </c>
      <c r="K940" s="175" t="s">
        <v>493</v>
      </c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</row>
    <row r="941" ht="15.75" customHeight="1">
      <c r="A941" s="144">
        <v>44704.0</v>
      </c>
      <c r="B941" s="98">
        <v>461432.0</v>
      </c>
      <c r="C941" s="98" t="s">
        <v>479</v>
      </c>
      <c r="D941" s="134" t="s">
        <v>489</v>
      </c>
      <c r="E941" s="146">
        <v>12200.0</v>
      </c>
      <c r="F941" s="214" t="s">
        <v>1241</v>
      </c>
      <c r="G941" s="123" t="s">
        <v>288</v>
      </c>
      <c r="H941" s="134" t="s">
        <v>629</v>
      </c>
      <c r="I941" s="134" t="s">
        <v>424</v>
      </c>
      <c r="J941" s="181">
        <v>44319.0</v>
      </c>
      <c r="K941" s="172" t="s">
        <v>482</v>
      </c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</row>
    <row r="942" ht="15.75" customHeight="1">
      <c r="A942" s="144">
        <v>44704.0</v>
      </c>
      <c r="B942" s="98">
        <v>5593800.0</v>
      </c>
      <c r="C942" s="98" t="s">
        <v>495</v>
      </c>
      <c r="D942" s="134" t="s">
        <v>480</v>
      </c>
      <c r="E942" s="146">
        <v>97983.24</v>
      </c>
      <c r="F942" s="214" t="s">
        <v>1246</v>
      </c>
      <c r="G942" s="123" t="s">
        <v>288</v>
      </c>
      <c r="H942" s="214" t="s">
        <v>752</v>
      </c>
      <c r="I942" s="123" t="s">
        <v>340</v>
      </c>
      <c r="J942" s="170">
        <v>44344.0</v>
      </c>
      <c r="K942" s="98" t="s">
        <v>575</v>
      </c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</row>
    <row r="943" ht="15.75" customHeight="1">
      <c r="A943" s="144">
        <v>44704.0</v>
      </c>
      <c r="B943" s="98">
        <v>6986262.0</v>
      </c>
      <c r="C943" s="98" t="s">
        <v>495</v>
      </c>
      <c r="D943" s="134" t="s">
        <v>489</v>
      </c>
      <c r="E943" s="146">
        <v>20000.0</v>
      </c>
      <c r="F943" s="214" t="s">
        <v>1142</v>
      </c>
      <c r="G943" s="123" t="s">
        <v>288</v>
      </c>
      <c r="H943" s="214" t="s">
        <v>752</v>
      </c>
      <c r="I943" s="123" t="s">
        <v>359</v>
      </c>
      <c r="J943" s="170">
        <v>44503.0</v>
      </c>
      <c r="K943" s="98" t="s">
        <v>891</v>
      </c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</row>
    <row r="944" ht="15.75" customHeight="1">
      <c r="A944" s="144">
        <v>44705.0</v>
      </c>
      <c r="B944" s="223" t="s">
        <v>1247</v>
      </c>
      <c r="C944" s="218" t="s">
        <v>495</v>
      </c>
      <c r="D944" s="219" t="s">
        <v>489</v>
      </c>
      <c r="E944" s="220">
        <v>150000.0</v>
      </c>
      <c r="F944" s="224" t="s">
        <v>1248</v>
      </c>
      <c r="G944" s="202" t="s">
        <v>288</v>
      </c>
      <c r="H944" s="224" t="s">
        <v>752</v>
      </c>
      <c r="I944" s="202" t="s">
        <v>442</v>
      </c>
      <c r="J944" s="225">
        <v>44130.0</v>
      </c>
      <c r="K944" s="218" t="s">
        <v>493</v>
      </c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</row>
    <row r="945" ht="15.75" customHeight="1">
      <c r="A945" s="144">
        <v>44707.0</v>
      </c>
      <c r="B945" s="218">
        <v>6866947.0</v>
      </c>
      <c r="C945" s="218" t="s">
        <v>495</v>
      </c>
      <c r="D945" s="219" t="s">
        <v>489</v>
      </c>
      <c r="E945" s="220">
        <v>5000.0</v>
      </c>
      <c r="F945" s="224" t="s">
        <v>1249</v>
      </c>
      <c r="G945" s="202" t="s">
        <v>288</v>
      </c>
      <c r="H945" s="224" t="s">
        <v>752</v>
      </c>
      <c r="I945" s="202" t="s">
        <v>340</v>
      </c>
      <c r="J945" s="225">
        <v>44497.0</v>
      </c>
      <c r="K945" s="218" t="s">
        <v>507</v>
      </c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</row>
    <row r="946" ht="15.75" customHeight="1">
      <c r="A946" s="144">
        <v>44707.0</v>
      </c>
      <c r="B946" s="218">
        <v>385035.0</v>
      </c>
      <c r="C946" s="218" t="s">
        <v>479</v>
      </c>
      <c r="D946" s="219" t="s">
        <v>489</v>
      </c>
      <c r="E946" s="220">
        <v>53252.0</v>
      </c>
      <c r="F946" s="224" t="s">
        <v>1250</v>
      </c>
      <c r="G946" s="219" t="s">
        <v>283</v>
      </c>
      <c r="H946" s="219" t="s">
        <v>42</v>
      </c>
      <c r="I946" s="219" t="s">
        <v>332</v>
      </c>
      <c r="J946" s="226">
        <v>43811.0</v>
      </c>
      <c r="K946" s="227" t="s">
        <v>507</v>
      </c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</row>
    <row r="947" ht="15.75" customHeight="1">
      <c r="A947" s="144">
        <v>44707.0</v>
      </c>
      <c r="B947" s="218">
        <v>798500.0</v>
      </c>
      <c r="C947" s="218" t="s">
        <v>479</v>
      </c>
      <c r="D947" s="219" t="s">
        <v>489</v>
      </c>
      <c r="E947" s="220">
        <v>15000.0</v>
      </c>
      <c r="F947" s="224" t="s">
        <v>1251</v>
      </c>
      <c r="G947" s="202" t="s">
        <v>288</v>
      </c>
      <c r="H947" s="219" t="s">
        <v>629</v>
      </c>
      <c r="I947" s="219" t="s">
        <v>428</v>
      </c>
      <c r="J947" s="228">
        <v>44299.0</v>
      </c>
      <c r="K947" s="227" t="s">
        <v>493</v>
      </c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</row>
    <row r="948" ht="15.75" customHeight="1">
      <c r="A948" s="144">
        <v>44713.0</v>
      </c>
      <c r="B948" s="218">
        <v>4681835.0</v>
      </c>
      <c r="C948" s="218" t="s">
        <v>495</v>
      </c>
      <c r="D948" s="219" t="s">
        <v>480</v>
      </c>
      <c r="E948" s="220">
        <v>93639.74</v>
      </c>
      <c r="F948" s="224" t="s">
        <v>1252</v>
      </c>
      <c r="G948" s="202" t="s">
        <v>41</v>
      </c>
      <c r="H948" s="219" t="s">
        <v>42</v>
      </c>
      <c r="I948" s="219" t="s">
        <v>334</v>
      </c>
      <c r="J948" s="228">
        <v>44204.0</v>
      </c>
      <c r="K948" s="227" t="s">
        <v>575</v>
      </c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</row>
    <row r="949" ht="15.75" customHeight="1">
      <c r="A949" s="173">
        <v>44713.0</v>
      </c>
      <c r="B949" s="229" t="s">
        <v>841</v>
      </c>
      <c r="C949" s="230" t="s">
        <v>495</v>
      </c>
      <c r="D949" s="231" t="s">
        <v>489</v>
      </c>
      <c r="E949" s="232">
        <v>4000.0</v>
      </c>
      <c r="F949" s="231" t="s">
        <v>842</v>
      </c>
      <c r="G949" s="231" t="s">
        <v>288</v>
      </c>
      <c r="H949" s="231" t="s">
        <v>752</v>
      </c>
      <c r="I949" s="231" t="s">
        <v>340</v>
      </c>
      <c r="J949" s="233">
        <v>44407.0</v>
      </c>
      <c r="K949" s="230" t="s">
        <v>793</v>
      </c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</row>
    <row r="950" ht="15.75" customHeight="1">
      <c r="A950" s="144">
        <v>44714.0</v>
      </c>
      <c r="B950" s="218">
        <v>2956150.0</v>
      </c>
      <c r="C950" s="218" t="s">
        <v>529</v>
      </c>
      <c r="D950" s="219" t="s">
        <v>489</v>
      </c>
      <c r="E950" s="220">
        <v>3000.0</v>
      </c>
      <c r="F950" s="224" t="s">
        <v>618</v>
      </c>
      <c r="G950" s="202" t="s">
        <v>288</v>
      </c>
      <c r="H950" s="219" t="s">
        <v>42</v>
      </c>
      <c r="I950" s="219" t="s">
        <v>305</v>
      </c>
      <c r="J950" s="228">
        <v>44062.0</v>
      </c>
      <c r="K950" s="227" t="s">
        <v>493</v>
      </c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</row>
    <row r="951" ht="15.75" customHeight="1">
      <c r="A951" s="173">
        <v>44715.0</v>
      </c>
      <c r="B951" s="229">
        <v>3553004.0</v>
      </c>
      <c r="C951" s="230" t="s">
        <v>495</v>
      </c>
      <c r="D951" s="231" t="s">
        <v>515</v>
      </c>
      <c r="E951" s="232">
        <v>73682.14</v>
      </c>
      <c r="F951" s="231" t="s">
        <v>1253</v>
      </c>
      <c r="G951" s="231" t="s">
        <v>283</v>
      </c>
      <c r="H951" s="231" t="s">
        <v>42</v>
      </c>
      <c r="I951" s="231" t="s">
        <v>283</v>
      </c>
      <c r="J951" s="233">
        <v>43742.0</v>
      </c>
      <c r="K951" s="230" t="s">
        <v>485</v>
      </c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</row>
    <row r="952" ht="15.75" customHeight="1">
      <c r="A952" s="173">
        <v>44718.0</v>
      </c>
      <c r="B952" s="229" t="s">
        <v>1254</v>
      </c>
      <c r="C952" s="230" t="s">
        <v>495</v>
      </c>
      <c r="D952" s="231" t="s">
        <v>480</v>
      </c>
      <c r="E952" s="232" t="s">
        <v>1255</v>
      </c>
      <c r="F952" s="231" t="s">
        <v>1256</v>
      </c>
      <c r="G952" s="231" t="s">
        <v>288</v>
      </c>
      <c r="H952" s="231" t="s">
        <v>752</v>
      </c>
      <c r="I952" s="231" t="s">
        <v>340</v>
      </c>
      <c r="J952" s="233">
        <v>44405.0</v>
      </c>
      <c r="K952" s="230" t="s">
        <v>482</v>
      </c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</row>
    <row r="953" ht="15.75" customHeight="1">
      <c r="A953" s="173">
        <v>44718.0</v>
      </c>
      <c r="B953" s="229" t="s">
        <v>894</v>
      </c>
      <c r="C953" s="230" t="s">
        <v>495</v>
      </c>
      <c r="D953" s="231" t="s">
        <v>489</v>
      </c>
      <c r="E953" s="232">
        <v>127458.23</v>
      </c>
      <c r="F953" s="231" t="s">
        <v>895</v>
      </c>
      <c r="G953" s="231" t="s">
        <v>288</v>
      </c>
      <c r="H953" s="231" t="s">
        <v>42</v>
      </c>
      <c r="I953" s="231" t="s">
        <v>451</v>
      </c>
      <c r="J953" s="233">
        <v>44326.0</v>
      </c>
      <c r="K953" s="230" t="s">
        <v>632</v>
      </c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</row>
    <row r="954" ht="15.75" customHeight="1">
      <c r="A954" s="173">
        <v>44719.0</v>
      </c>
      <c r="B954" s="229" t="s">
        <v>1257</v>
      </c>
      <c r="C954" s="230" t="s">
        <v>495</v>
      </c>
      <c r="D954" s="231" t="s">
        <v>515</v>
      </c>
      <c r="E954" s="232">
        <v>185758.05</v>
      </c>
      <c r="F954" s="231" t="s">
        <v>1258</v>
      </c>
      <c r="G954" s="231" t="s">
        <v>41</v>
      </c>
      <c r="H954" s="231" t="s">
        <v>42</v>
      </c>
      <c r="I954" s="231" t="s">
        <v>356</v>
      </c>
      <c r="J954" s="233">
        <v>44218.0</v>
      </c>
      <c r="K954" s="230" t="s">
        <v>482</v>
      </c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</row>
    <row r="955" ht="15.75" customHeight="1">
      <c r="A955" s="173">
        <v>44719.0</v>
      </c>
      <c r="B955" s="229" t="s">
        <v>1259</v>
      </c>
      <c r="C955" s="230" t="s">
        <v>495</v>
      </c>
      <c r="D955" s="231" t="s">
        <v>489</v>
      </c>
      <c r="E955" s="232">
        <v>470001.08</v>
      </c>
      <c r="F955" s="231" t="s">
        <v>1260</v>
      </c>
      <c r="G955" s="231" t="s">
        <v>41</v>
      </c>
      <c r="H955" s="231" t="s">
        <v>42</v>
      </c>
      <c r="I955" s="231" t="s">
        <v>344</v>
      </c>
      <c r="J955" s="233">
        <v>44103.0</v>
      </c>
      <c r="K955" s="230" t="s">
        <v>507</v>
      </c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</row>
    <row r="956" ht="15.75" customHeight="1">
      <c r="A956" s="173">
        <v>44720.0</v>
      </c>
      <c r="B956" s="229" t="s">
        <v>1158</v>
      </c>
      <c r="C956" s="230" t="s">
        <v>495</v>
      </c>
      <c r="D956" s="231" t="s">
        <v>489</v>
      </c>
      <c r="E956" s="232">
        <v>30000.0</v>
      </c>
      <c r="F956" s="231" t="s">
        <v>1159</v>
      </c>
      <c r="G956" s="231" t="s">
        <v>288</v>
      </c>
      <c r="H956" s="231" t="s">
        <v>752</v>
      </c>
      <c r="I956" s="231" t="s">
        <v>455</v>
      </c>
      <c r="J956" s="233">
        <v>44645.0</v>
      </c>
      <c r="K956" s="230" t="s">
        <v>493</v>
      </c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</row>
    <row r="957" ht="15.75" customHeight="1">
      <c r="A957" s="173">
        <v>44721.0</v>
      </c>
      <c r="B957" s="229" t="s">
        <v>1035</v>
      </c>
      <c r="C957" s="230" t="s">
        <v>495</v>
      </c>
      <c r="D957" s="231" t="s">
        <v>489</v>
      </c>
      <c r="E957" s="232">
        <v>20000.0</v>
      </c>
      <c r="F957" s="231" t="s">
        <v>1036</v>
      </c>
      <c r="G957" s="231" t="s">
        <v>288</v>
      </c>
      <c r="H957" s="231" t="s">
        <v>42</v>
      </c>
      <c r="I957" s="231" t="s">
        <v>373</v>
      </c>
      <c r="J957" s="233">
        <v>44399.0</v>
      </c>
      <c r="K957" s="230" t="s">
        <v>493</v>
      </c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</row>
    <row r="958" ht="15.75" customHeight="1">
      <c r="A958" s="173">
        <v>44726.0</v>
      </c>
      <c r="B958" s="229" t="s">
        <v>1111</v>
      </c>
      <c r="C958" s="230" t="s">
        <v>495</v>
      </c>
      <c r="D958" s="231" t="s">
        <v>489</v>
      </c>
      <c r="E958" s="232">
        <v>20000.0</v>
      </c>
      <c r="F958" s="231" t="s">
        <v>1112</v>
      </c>
      <c r="G958" s="231" t="s">
        <v>288</v>
      </c>
      <c r="H958" s="231" t="s">
        <v>42</v>
      </c>
      <c r="I958" s="231" t="s">
        <v>410</v>
      </c>
      <c r="J958" s="233">
        <v>44594.0</v>
      </c>
      <c r="K958" s="230" t="s">
        <v>632</v>
      </c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</row>
    <row r="959" ht="15.75" customHeight="1">
      <c r="A959" s="173">
        <v>44727.0</v>
      </c>
      <c r="B959" s="229" t="s">
        <v>1261</v>
      </c>
      <c r="C959" s="230" t="s">
        <v>495</v>
      </c>
      <c r="D959" s="231" t="s">
        <v>480</v>
      </c>
      <c r="E959" s="232">
        <v>9396.31</v>
      </c>
      <c r="F959" s="231" t="s">
        <v>1262</v>
      </c>
      <c r="G959" s="231" t="s">
        <v>288</v>
      </c>
      <c r="H959" s="231" t="s">
        <v>42</v>
      </c>
      <c r="I959" s="231" t="s">
        <v>452</v>
      </c>
      <c r="J959" s="233">
        <v>44323.0</v>
      </c>
      <c r="K959" s="230" t="s">
        <v>632</v>
      </c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</row>
    <row r="960" ht="15.75" customHeight="1">
      <c r="A960" s="173">
        <v>44727.0</v>
      </c>
      <c r="B960" s="229" t="s">
        <v>1263</v>
      </c>
      <c r="C960" s="230" t="s">
        <v>495</v>
      </c>
      <c r="D960" s="231" t="s">
        <v>489</v>
      </c>
      <c r="E960" s="232">
        <v>44000.0</v>
      </c>
      <c r="F960" s="231" t="s">
        <v>1264</v>
      </c>
      <c r="G960" s="231" t="s">
        <v>41</v>
      </c>
      <c r="H960" s="231" t="s">
        <v>42</v>
      </c>
      <c r="I960" s="231">
        <v>4551730.0</v>
      </c>
      <c r="J960" s="233">
        <v>44138.0</v>
      </c>
      <c r="K960" s="230" t="s">
        <v>507</v>
      </c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</row>
    <row r="961" ht="15.75" customHeight="1">
      <c r="A961" s="173">
        <v>44732.0</v>
      </c>
      <c r="B961" s="229">
        <v>4068685.0</v>
      </c>
      <c r="C961" s="230" t="s">
        <v>495</v>
      </c>
      <c r="D961" s="231" t="s">
        <v>489</v>
      </c>
      <c r="E961" s="232">
        <v>250000.0</v>
      </c>
      <c r="F961" s="231" t="s">
        <v>1248</v>
      </c>
      <c r="G961" s="231" t="s">
        <v>288</v>
      </c>
      <c r="H961" s="231" t="s">
        <v>752</v>
      </c>
      <c r="I961" s="231" t="s">
        <v>442</v>
      </c>
      <c r="J961" s="233">
        <v>44130.0</v>
      </c>
      <c r="K961" s="230" t="s">
        <v>493</v>
      </c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</row>
    <row r="962" ht="15.75" customHeight="1">
      <c r="A962" s="173">
        <v>44734.0</v>
      </c>
      <c r="B962" s="229" t="s">
        <v>1259</v>
      </c>
      <c r="C962" s="230" t="s">
        <v>495</v>
      </c>
      <c r="D962" s="231" t="s">
        <v>489</v>
      </c>
      <c r="E962" s="232">
        <v>823824.0</v>
      </c>
      <c r="F962" s="231" t="s">
        <v>1260</v>
      </c>
      <c r="G962" s="231" t="s">
        <v>41</v>
      </c>
      <c r="H962" s="231" t="s">
        <v>42</v>
      </c>
      <c r="I962" s="231" t="s">
        <v>344</v>
      </c>
      <c r="J962" s="233">
        <v>44103.0</v>
      </c>
      <c r="K962" s="230" t="s">
        <v>507</v>
      </c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</row>
    <row r="963" ht="15.75" customHeight="1">
      <c r="A963" s="173">
        <v>44735.0</v>
      </c>
      <c r="B963" s="229" t="s">
        <v>601</v>
      </c>
      <c r="C963" s="230" t="s">
        <v>479</v>
      </c>
      <c r="D963" s="231" t="s">
        <v>480</v>
      </c>
      <c r="E963" s="232">
        <v>64448.81</v>
      </c>
      <c r="F963" s="231" t="s">
        <v>602</v>
      </c>
      <c r="G963" s="231" t="s">
        <v>283</v>
      </c>
      <c r="H963" s="231" t="s">
        <v>42</v>
      </c>
      <c r="I963" s="231" t="s">
        <v>332</v>
      </c>
      <c r="J963" s="233">
        <v>43707.0</v>
      </c>
      <c r="K963" s="230" t="s">
        <v>482</v>
      </c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</row>
    <row r="964" ht="15.75" customHeight="1">
      <c r="A964" s="173">
        <v>44739.0</v>
      </c>
      <c r="B964" s="229" t="s">
        <v>1265</v>
      </c>
      <c r="C964" s="230" t="s">
        <v>495</v>
      </c>
      <c r="D964" s="231" t="s">
        <v>489</v>
      </c>
      <c r="E964" s="232">
        <v>10000.0</v>
      </c>
      <c r="F964" s="231" t="s">
        <v>1266</v>
      </c>
      <c r="G964" s="231" t="s">
        <v>288</v>
      </c>
      <c r="H964" s="231" t="s">
        <v>752</v>
      </c>
      <c r="I964" s="231" t="s">
        <v>455</v>
      </c>
      <c r="J964" s="233">
        <v>44715.0</v>
      </c>
      <c r="K964" s="230" t="s">
        <v>507</v>
      </c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</row>
    <row r="965" ht="15.75" customHeight="1">
      <c r="A965" s="173">
        <v>44739.0</v>
      </c>
      <c r="B965" s="229" t="s">
        <v>1267</v>
      </c>
      <c r="C965" s="230" t="s">
        <v>495</v>
      </c>
      <c r="D965" s="231" t="s">
        <v>489</v>
      </c>
      <c r="E965" s="232">
        <v>323000.0</v>
      </c>
      <c r="F965" s="231" t="s">
        <v>1268</v>
      </c>
      <c r="G965" s="231" t="s">
        <v>288</v>
      </c>
      <c r="H965" s="231" t="s">
        <v>752</v>
      </c>
      <c r="I965" s="231" t="s">
        <v>455</v>
      </c>
      <c r="J965" s="233">
        <v>44694.0</v>
      </c>
      <c r="K965" s="230" t="s">
        <v>632</v>
      </c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</row>
    <row r="966" ht="15.75" customHeight="1">
      <c r="A966" s="173">
        <v>44740.0</v>
      </c>
      <c r="B966" s="229" t="s">
        <v>789</v>
      </c>
      <c r="C966" s="230" t="s">
        <v>495</v>
      </c>
      <c r="D966" s="231" t="s">
        <v>515</v>
      </c>
      <c r="E966" s="232">
        <v>3147.95</v>
      </c>
      <c r="F966" s="231" t="s">
        <v>790</v>
      </c>
      <c r="G966" s="231" t="s">
        <v>41</v>
      </c>
      <c r="H966" s="231" t="s">
        <v>42</v>
      </c>
      <c r="I966" s="231" t="s">
        <v>356</v>
      </c>
      <c r="J966" s="233">
        <v>44145.0</v>
      </c>
      <c r="K966" s="230" t="s">
        <v>575</v>
      </c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</row>
    <row r="967" ht="15.75" customHeight="1">
      <c r="A967" s="173">
        <v>44740.0</v>
      </c>
      <c r="B967" s="229" t="s">
        <v>1269</v>
      </c>
      <c r="C967" s="230" t="s">
        <v>495</v>
      </c>
      <c r="D967" s="231" t="s">
        <v>489</v>
      </c>
      <c r="E967" s="232">
        <v>35000.0</v>
      </c>
      <c r="F967" s="231" t="s">
        <v>1270</v>
      </c>
      <c r="G967" s="231" t="s">
        <v>288</v>
      </c>
      <c r="H967" s="231" t="s">
        <v>752</v>
      </c>
      <c r="I967" s="231" t="s">
        <v>354</v>
      </c>
      <c r="J967" s="233">
        <v>44445.0</v>
      </c>
      <c r="K967" s="230" t="s">
        <v>632</v>
      </c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</row>
    <row r="968" ht="15.75" customHeight="1">
      <c r="A968" s="173">
        <v>44740.0</v>
      </c>
      <c r="B968" s="229" t="s">
        <v>1271</v>
      </c>
      <c r="C968" s="230" t="s">
        <v>495</v>
      </c>
      <c r="D968" s="231" t="s">
        <v>480</v>
      </c>
      <c r="E968" s="232" t="s">
        <v>1272</v>
      </c>
      <c r="F968" s="231" t="s">
        <v>1273</v>
      </c>
      <c r="G968" s="231" t="s">
        <v>288</v>
      </c>
      <c r="H968" s="231" t="s">
        <v>752</v>
      </c>
      <c r="I968" s="231" t="s">
        <v>340</v>
      </c>
      <c r="J968" s="233">
        <v>44466.0</v>
      </c>
      <c r="K968" s="230" t="s">
        <v>482</v>
      </c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</row>
    <row r="969" ht="15.75" customHeight="1">
      <c r="A969" s="173">
        <v>44741.0</v>
      </c>
      <c r="B969" s="229" t="s">
        <v>1274</v>
      </c>
      <c r="C969" s="230" t="s">
        <v>495</v>
      </c>
      <c r="D969" s="231" t="s">
        <v>489</v>
      </c>
      <c r="E969" s="232">
        <v>350000.0</v>
      </c>
      <c r="F969" s="231" t="s">
        <v>1275</v>
      </c>
      <c r="G969" s="231" t="s">
        <v>288</v>
      </c>
      <c r="H969" s="231" t="s">
        <v>752</v>
      </c>
      <c r="I969" s="231" t="s">
        <v>416</v>
      </c>
      <c r="J969" s="233">
        <v>44568.0</v>
      </c>
      <c r="K969" s="230" t="s">
        <v>1276</v>
      </c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</row>
    <row r="970" ht="15.75" customHeight="1">
      <c r="A970" s="173">
        <v>44741.0</v>
      </c>
      <c r="B970" s="229" t="s">
        <v>1277</v>
      </c>
      <c r="C970" s="230" t="s">
        <v>495</v>
      </c>
      <c r="D970" s="231" t="s">
        <v>489</v>
      </c>
      <c r="E970" s="232">
        <v>15000.0</v>
      </c>
      <c r="F970" s="231" t="s">
        <v>1278</v>
      </c>
      <c r="G970" s="231" t="s">
        <v>288</v>
      </c>
      <c r="H970" s="231" t="s">
        <v>752</v>
      </c>
      <c r="I970" s="231" t="s">
        <v>442</v>
      </c>
      <c r="J970" s="233">
        <v>44679.0</v>
      </c>
      <c r="K970" s="230" t="s">
        <v>493</v>
      </c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</row>
    <row r="971" ht="15.75" customHeight="1">
      <c r="A971" s="173">
        <v>44746.0</v>
      </c>
      <c r="B971" s="229" t="s">
        <v>1279</v>
      </c>
      <c r="C971" s="230" t="s">
        <v>479</v>
      </c>
      <c r="D971" s="231" t="s">
        <v>480</v>
      </c>
      <c r="E971" s="232">
        <v>53398.09</v>
      </c>
      <c r="F971" s="231" t="s">
        <v>1280</v>
      </c>
      <c r="G971" s="231" t="s">
        <v>288</v>
      </c>
      <c r="H971" s="231" t="s">
        <v>629</v>
      </c>
      <c r="I971" s="231" t="s">
        <v>424</v>
      </c>
      <c r="J971" s="233">
        <v>44335.0</v>
      </c>
      <c r="K971" s="230" t="s">
        <v>493</v>
      </c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</row>
    <row r="972" ht="15.75" customHeight="1">
      <c r="A972" s="173">
        <v>44753.0</v>
      </c>
      <c r="B972" s="229" t="s">
        <v>1281</v>
      </c>
      <c r="C972" s="230" t="s">
        <v>495</v>
      </c>
      <c r="D972" s="231" t="s">
        <v>480</v>
      </c>
      <c r="E972" s="232">
        <v>102018.55</v>
      </c>
      <c r="F972" s="231" t="s">
        <v>1282</v>
      </c>
      <c r="G972" s="231" t="s">
        <v>288</v>
      </c>
      <c r="H972" s="231" t="s">
        <v>42</v>
      </c>
      <c r="I972" s="231" t="s">
        <v>454</v>
      </c>
      <c r="J972" s="233">
        <v>44655.0</v>
      </c>
      <c r="K972" s="230" t="s">
        <v>493</v>
      </c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</row>
    <row r="973" ht="15.75" customHeight="1">
      <c r="A973" s="173">
        <v>44753.0</v>
      </c>
      <c r="B973" s="229" t="s">
        <v>636</v>
      </c>
      <c r="C973" s="230" t="s">
        <v>495</v>
      </c>
      <c r="D973" s="231" t="s">
        <v>489</v>
      </c>
      <c r="E973" s="232">
        <v>5000.0</v>
      </c>
      <c r="F973" s="231" t="s">
        <v>637</v>
      </c>
      <c r="G973" s="231" t="s">
        <v>288</v>
      </c>
      <c r="H973" s="231" t="s">
        <v>752</v>
      </c>
      <c r="I973" s="231" t="s">
        <v>365</v>
      </c>
      <c r="J973" s="233">
        <v>44263.0</v>
      </c>
      <c r="K973" s="230" t="s">
        <v>632</v>
      </c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</row>
    <row r="974" ht="15.75" customHeight="1">
      <c r="A974" s="173">
        <v>44754.0</v>
      </c>
      <c r="B974" s="229" t="s">
        <v>1265</v>
      </c>
      <c r="C974" s="230" t="s">
        <v>495</v>
      </c>
      <c r="D974" s="231" t="s">
        <v>489</v>
      </c>
      <c r="E974" s="232">
        <v>10000.0</v>
      </c>
      <c r="F974" s="231" t="s">
        <v>1266</v>
      </c>
      <c r="G974" s="231" t="s">
        <v>288</v>
      </c>
      <c r="H974" s="231" t="s">
        <v>752</v>
      </c>
      <c r="I974" s="231" t="s">
        <v>455</v>
      </c>
      <c r="J974" s="233">
        <v>44715.0</v>
      </c>
      <c r="K974" s="230" t="s">
        <v>507</v>
      </c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</row>
    <row r="975" ht="15.75" customHeight="1">
      <c r="A975" s="173">
        <v>44754.0</v>
      </c>
      <c r="B975" s="229" t="s">
        <v>1265</v>
      </c>
      <c r="C975" s="230" t="s">
        <v>495</v>
      </c>
      <c r="D975" s="231" t="s">
        <v>489</v>
      </c>
      <c r="E975" s="232">
        <v>10000.0</v>
      </c>
      <c r="F975" s="231" t="s">
        <v>1266</v>
      </c>
      <c r="G975" s="231" t="s">
        <v>288</v>
      </c>
      <c r="H975" s="231" t="s">
        <v>752</v>
      </c>
      <c r="I975" s="231" t="s">
        <v>455</v>
      </c>
      <c r="J975" s="233">
        <v>44715.0</v>
      </c>
      <c r="K975" s="230" t="s">
        <v>507</v>
      </c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</row>
    <row r="976" ht="15.75" customHeight="1">
      <c r="A976" s="173">
        <v>44756.0</v>
      </c>
      <c r="B976" s="229" t="s">
        <v>1198</v>
      </c>
      <c r="C976" s="230" t="s">
        <v>495</v>
      </c>
      <c r="D976" s="231" t="s">
        <v>489</v>
      </c>
      <c r="E976" s="232">
        <v>7141.5</v>
      </c>
      <c r="F976" s="231" t="s">
        <v>1199</v>
      </c>
      <c r="G976" s="231" t="s">
        <v>288</v>
      </c>
      <c r="H976" s="231" t="s">
        <v>752</v>
      </c>
      <c r="I976" s="231" t="s">
        <v>340</v>
      </c>
      <c r="J976" s="233">
        <v>44084.0</v>
      </c>
      <c r="K976" s="230" t="s">
        <v>482</v>
      </c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</row>
    <row r="977" ht="15.75" customHeight="1">
      <c r="A977" s="173">
        <v>44760.0</v>
      </c>
      <c r="B977" s="229" t="s">
        <v>1283</v>
      </c>
      <c r="C977" s="230" t="s">
        <v>495</v>
      </c>
      <c r="D977" s="231" t="s">
        <v>515</v>
      </c>
      <c r="E977" s="232">
        <v>39350.99</v>
      </c>
      <c r="F977" s="231" t="s">
        <v>1284</v>
      </c>
      <c r="G977" s="231" t="s">
        <v>288</v>
      </c>
      <c r="H977" s="231" t="s">
        <v>42</v>
      </c>
      <c r="I977" s="231" t="s">
        <v>454</v>
      </c>
      <c r="J977" s="233">
        <v>44615.0</v>
      </c>
      <c r="K977" s="230" t="s">
        <v>632</v>
      </c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</row>
    <row r="978" ht="15.75" customHeight="1">
      <c r="A978" s="173">
        <v>44760.0</v>
      </c>
      <c r="B978" s="229" t="s">
        <v>1235</v>
      </c>
      <c r="C978" s="230" t="s">
        <v>495</v>
      </c>
      <c r="D978" s="231" t="s">
        <v>515</v>
      </c>
      <c r="E978" s="232">
        <v>10000.0</v>
      </c>
      <c r="F978" s="231" t="s">
        <v>1236</v>
      </c>
      <c r="G978" s="231" t="s">
        <v>288</v>
      </c>
      <c r="H978" s="231" t="s">
        <v>752</v>
      </c>
      <c r="I978" s="231" t="s">
        <v>340</v>
      </c>
      <c r="J978" s="233">
        <v>44744.0</v>
      </c>
      <c r="K978" s="230" t="s">
        <v>575</v>
      </c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</row>
    <row r="979" ht="15.75" customHeight="1">
      <c r="A979" s="173">
        <v>44760.0</v>
      </c>
      <c r="B979" s="229" t="s">
        <v>1235</v>
      </c>
      <c r="C979" s="230" t="s">
        <v>495</v>
      </c>
      <c r="D979" s="231" t="s">
        <v>489</v>
      </c>
      <c r="E979" s="232">
        <v>10000.0</v>
      </c>
      <c r="F979" s="231" t="s">
        <v>1236</v>
      </c>
      <c r="G979" s="231" t="s">
        <v>288</v>
      </c>
      <c r="H979" s="231" t="s">
        <v>752</v>
      </c>
      <c r="I979" s="231" t="s">
        <v>340</v>
      </c>
      <c r="J979" s="233" t="s">
        <v>1285</v>
      </c>
      <c r="K979" s="230" t="s">
        <v>1286</v>
      </c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</row>
    <row r="980" ht="15.75" customHeight="1">
      <c r="A980" s="173">
        <v>44760.0</v>
      </c>
      <c r="B980" s="229" t="s">
        <v>1287</v>
      </c>
      <c r="C980" s="230" t="s">
        <v>495</v>
      </c>
      <c r="D980" s="231" t="s">
        <v>489</v>
      </c>
      <c r="E980" s="232">
        <v>15000.0</v>
      </c>
      <c r="F980" s="231" t="s">
        <v>1288</v>
      </c>
      <c r="G980" s="231" t="s">
        <v>288</v>
      </c>
      <c r="H980" s="231" t="s">
        <v>42</v>
      </c>
      <c r="I980" s="231" t="s">
        <v>326</v>
      </c>
      <c r="J980" s="233">
        <v>44462.0</v>
      </c>
      <c r="K980" s="230" t="s">
        <v>575</v>
      </c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</row>
    <row r="981" ht="15.75" customHeight="1">
      <c r="A981" s="173">
        <v>44761.0</v>
      </c>
      <c r="B981" s="229" t="s">
        <v>1093</v>
      </c>
      <c r="C981" s="230" t="s">
        <v>495</v>
      </c>
      <c r="D981" s="231" t="s">
        <v>489</v>
      </c>
      <c r="E981" s="232">
        <v>27000.0</v>
      </c>
      <c r="F981" s="231" t="s">
        <v>1094</v>
      </c>
      <c r="G981" s="231" t="s">
        <v>288</v>
      </c>
      <c r="H981" s="231" t="s">
        <v>42</v>
      </c>
      <c r="I981" s="231" t="s">
        <v>330</v>
      </c>
      <c r="J981" s="233">
        <v>44061.0</v>
      </c>
      <c r="K981" s="230" t="s">
        <v>493</v>
      </c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</row>
    <row r="982" ht="15.75" customHeight="1">
      <c r="A982" s="173">
        <v>44763.0</v>
      </c>
      <c r="B982" s="229" t="s">
        <v>690</v>
      </c>
      <c r="C982" s="230" t="s">
        <v>495</v>
      </c>
      <c r="D982" s="231" t="s">
        <v>489</v>
      </c>
      <c r="E982" s="232">
        <v>120000.0</v>
      </c>
      <c r="F982" s="231" t="s">
        <v>691</v>
      </c>
      <c r="G982" s="231" t="s">
        <v>41</v>
      </c>
      <c r="H982" s="231" t="s">
        <v>42</v>
      </c>
      <c r="I982" s="231" t="s">
        <v>348</v>
      </c>
      <c r="J982" s="233">
        <v>44134.0</v>
      </c>
      <c r="K982" s="230" t="s">
        <v>575</v>
      </c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</row>
    <row r="983" ht="15.75" customHeight="1">
      <c r="A983" s="173">
        <v>44763.0</v>
      </c>
      <c r="B983" s="229" t="s">
        <v>1265</v>
      </c>
      <c r="C983" s="230" t="s">
        <v>495</v>
      </c>
      <c r="D983" s="231" t="s">
        <v>489</v>
      </c>
      <c r="E983" s="232">
        <v>10000.0</v>
      </c>
      <c r="F983" s="231" t="s">
        <v>1266</v>
      </c>
      <c r="G983" s="231" t="s">
        <v>288</v>
      </c>
      <c r="H983" s="231" t="s">
        <v>752</v>
      </c>
      <c r="I983" s="231" t="s">
        <v>455</v>
      </c>
      <c r="J983" s="233">
        <v>44715.0</v>
      </c>
      <c r="K983" s="230" t="s">
        <v>507</v>
      </c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</row>
    <row r="984" ht="15.75" customHeight="1">
      <c r="A984" s="173">
        <v>44764.0</v>
      </c>
      <c r="B984" s="229" t="s">
        <v>1289</v>
      </c>
      <c r="C984" s="230" t="s">
        <v>495</v>
      </c>
      <c r="D984" s="231" t="s">
        <v>480</v>
      </c>
      <c r="E984" s="232">
        <v>82162.42</v>
      </c>
      <c r="F984" s="231" t="s">
        <v>1290</v>
      </c>
      <c r="G984" s="231" t="s">
        <v>288</v>
      </c>
      <c r="H984" s="231" t="s">
        <v>42</v>
      </c>
      <c r="I984" s="231" t="s">
        <v>404</v>
      </c>
      <c r="J984" s="233">
        <v>44623.0</v>
      </c>
      <c r="K984" s="230" t="s">
        <v>632</v>
      </c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</row>
    <row r="985" ht="15.75" customHeight="1">
      <c r="A985" s="173">
        <v>44764.0</v>
      </c>
      <c r="B985" s="229" t="s">
        <v>1291</v>
      </c>
      <c r="C985" s="230" t="s">
        <v>495</v>
      </c>
      <c r="D985" s="231" t="s">
        <v>480</v>
      </c>
      <c r="E985" s="232">
        <v>545597.31</v>
      </c>
      <c r="F985" s="231" t="s">
        <v>1292</v>
      </c>
      <c r="G985" s="231" t="s">
        <v>288</v>
      </c>
      <c r="H985" s="231" t="s">
        <v>42</v>
      </c>
      <c r="I985" s="231" t="s">
        <v>404</v>
      </c>
      <c r="J985" s="233">
        <v>44434.0</v>
      </c>
      <c r="K985" s="230" t="s">
        <v>632</v>
      </c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</row>
    <row r="986" ht="15.75" customHeight="1">
      <c r="A986" s="173">
        <v>44764.0</v>
      </c>
      <c r="B986" s="229" t="s">
        <v>1124</v>
      </c>
      <c r="C986" s="230" t="s">
        <v>495</v>
      </c>
      <c r="D986" s="231" t="s">
        <v>489</v>
      </c>
      <c r="E986" s="232">
        <v>100000.0</v>
      </c>
      <c r="F986" s="231" t="s">
        <v>1125</v>
      </c>
      <c r="G986" s="231" t="s">
        <v>288</v>
      </c>
      <c r="H986" s="231" t="s">
        <v>752</v>
      </c>
      <c r="I986" s="231" t="s">
        <v>455</v>
      </c>
      <c r="J986" s="233">
        <v>44609.0</v>
      </c>
      <c r="K986" s="230" t="s">
        <v>507</v>
      </c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</row>
    <row r="987" ht="15.75" customHeight="1">
      <c r="A987" s="173">
        <v>44765.0</v>
      </c>
      <c r="B987" s="229" t="s">
        <v>1293</v>
      </c>
      <c r="C987" s="230" t="s">
        <v>495</v>
      </c>
      <c r="D987" s="231" t="s">
        <v>480</v>
      </c>
      <c r="E987" s="232">
        <v>674420.41</v>
      </c>
      <c r="F987" s="231" t="s">
        <v>1294</v>
      </c>
      <c r="G987" s="231" t="s">
        <v>288</v>
      </c>
      <c r="H987" s="231" t="s">
        <v>42</v>
      </c>
      <c r="I987" s="231" t="s">
        <v>404</v>
      </c>
      <c r="J987" s="233">
        <v>44370.0</v>
      </c>
      <c r="K987" s="230" t="s">
        <v>632</v>
      </c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</row>
    <row r="988" ht="15.75" customHeight="1">
      <c r="A988" s="173">
        <v>44767.0</v>
      </c>
      <c r="B988" s="229" t="s">
        <v>1295</v>
      </c>
      <c r="C988" s="230" t="s">
        <v>495</v>
      </c>
      <c r="D988" s="231" t="s">
        <v>515</v>
      </c>
      <c r="E988" s="232">
        <v>152231.41</v>
      </c>
      <c r="F988" s="231" t="s">
        <v>1296</v>
      </c>
      <c r="G988" s="231" t="s">
        <v>288</v>
      </c>
      <c r="H988" s="231" t="s">
        <v>752</v>
      </c>
      <c r="I988" s="231" t="s">
        <v>340</v>
      </c>
      <c r="J988" s="233">
        <v>44251.0</v>
      </c>
      <c r="K988" s="230" t="s">
        <v>482</v>
      </c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</row>
    <row r="989" ht="15.75" customHeight="1">
      <c r="A989" s="173">
        <v>44768.0</v>
      </c>
      <c r="B989" s="229" t="s">
        <v>1134</v>
      </c>
      <c r="C989" s="230" t="s">
        <v>495</v>
      </c>
      <c r="D989" s="231" t="s">
        <v>489</v>
      </c>
      <c r="E989" s="232">
        <v>10000.0</v>
      </c>
      <c r="F989" s="231" t="s">
        <v>1135</v>
      </c>
      <c r="G989" s="231" t="s">
        <v>288</v>
      </c>
      <c r="H989" s="231" t="s">
        <v>752</v>
      </c>
      <c r="I989" s="231" t="s">
        <v>455</v>
      </c>
      <c r="J989" s="233">
        <v>44615.0</v>
      </c>
      <c r="K989" s="230" t="s">
        <v>493</v>
      </c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</row>
    <row r="990" ht="15.75" customHeight="1">
      <c r="A990" s="173">
        <v>44768.0</v>
      </c>
      <c r="B990" s="229" t="s">
        <v>1297</v>
      </c>
      <c r="C990" s="230" t="s">
        <v>495</v>
      </c>
      <c r="D990" s="231" t="s">
        <v>489</v>
      </c>
      <c r="E990" s="232">
        <v>20000.0</v>
      </c>
      <c r="F990" s="231" t="s">
        <v>1298</v>
      </c>
      <c r="G990" s="231" t="s">
        <v>288</v>
      </c>
      <c r="H990" s="231" t="s">
        <v>42</v>
      </c>
      <c r="I990" s="231" t="s">
        <v>326</v>
      </c>
      <c r="J990" s="233">
        <v>44460.0</v>
      </c>
      <c r="K990" s="230" t="s">
        <v>632</v>
      </c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</row>
    <row r="991" ht="15.75" customHeight="1">
      <c r="A991" s="173">
        <v>44768.0</v>
      </c>
      <c r="B991" s="229" t="s">
        <v>1299</v>
      </c>
      <c r="C991" s="230" t="s">
        <v>495</v>
      </c>
      <c r="D991" s="231" t="s">
        <v>489</v>
      </c>
      <c r="E991" s="232">
        <v>3000.0</v>
      </c>
      <c r="F991" s="231" t="s">
        <v>1300</v>
      </c>
      <c r="G991" s="231" t="s">
        <v>288</v>
      </c>
      <c r="H991" s="231" t="s">
        <v>42</v>
      </c>
      <c r="I991" s="231" t="s">
        <v>373</v>
      </c>
      <c r="J991" s="233">
        <v>44393.0</v>
      </c>
      <c r="K991" s="230" t="s">
        <v>575</v>
      </c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</row>
    <row r="992" ht="15.75" customHeight="1">
      <c r="A992" s="173">
        <v>44768.0</v>
      </c>
      <c r="B992" s="229" t="s">
        <v>1301</v>
      </c>
      <c r="C992" s="230" t="s">
        <v>495</v>
      </c>
      <c r="D992" s="231" t="s">
        <v>489</v>
      </c>
      <c r="E992" s="232">
        <v>5000.0</v>
      </c>
      <c r="F992" s="231" t="s">
        <v>1238</v>
      </c>
      <c r="G992" s="231" t="s">
        <v>288</v>
      </c>
      <c r="H992" s="231" t="s">
        <v>42</v>
      </c>
      <c r="I992" s="231" t="s">
        <v>338</v>
      </c>
      <c r="J992" s="233">
        <v>44335.0</v>
      </c>
      <c r="K992" s="230" t="s">
        <v>891</v>
      </c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</row>
    <row r="993" ht="15.75" customHeight="1">
      <c r="A993" s="173">
        <v>44768.0</v>
      </c>
      <c r="B993" s="229" t="s">
        <v>1302</v>
      </c>
      <c r="C993" s="230" t="s">
        <v>495</v>
      </c>
      <c r="D993" s="231" t="s">
        <v>489</v>
      </c>
      <c r="E993" s="232">
        <v>18000.0</v>
      </c>
      <c r="F993" s="231" t="s">
        <v>1142</v>
      </c>
      <c r="G993" s="231" t="s">
        <v>288</v>
      </c>
      <c r="H993" s="231" t="s">
        <v>752</v>
      </c>
      <c r="I993" s="231" t="s">
        <v>359</v>
      </c>
      <c r="J993" s="233">
        <v>44503.0</v>
      </c>
      <c r="K993" s="230" t="s">
        <v>891</v>
      </c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</row>
    <row r="994" ht="15.75" customHeight="1">
      <c r="A994" s="173">
        <v>44769.0</v>
      </c>
      <c r="B994" s="229" t="s">
        <v>1303</v>
      </c>
      <c r="C994" s="230" t="s">
        <v>495</v>
      </c>
      <c r="D994" s="231" t="s">
        <v>480</v>
      </c>
      <c r="E994" s="232">
        <v>101231.24</v>
      </c>
      <c r="F994" s="231" t="s">
        <v>1304</v>
      </c>
      <c r="G994" s="231" t="s">
        <v>288</v>
      </c>
      <c r="H994" s="231" t="s">
        <v>752</v>
      </c>
      <c r="I994" s="231" t="s">
        <v>359</v>
      </c>
      <c r="J994" s="233">
        <v>44462.0</v>
      </c>
      <c r="K994" s="230" t="s">
        <v>493</v>
      </c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</row>
    <row r="995" ht="15.75" customHeight="1">
      <c r="A995" s="173">
        <v>44769.0</v>
      </c>
      <c r="B995" s="229" t="s">
        <v>617</v>
      </c>
      <c r="C995" s="230" t="s">
        <v>529</v>
      </c>
      <c r="D995" s="231" t="s">
        <v>489</v>
      </c>
      <c r="E995" s="232">
        <v>8500.0</v>
      </c>
      <c r="F995" s="231" t="s">
        <v>618</v>
      </c>
      <c r="G995" s="231" t="s">
        <v>288</v>
      </c>
      <c r="H995" s="231" t="s">
        <v>42</v>
      </c>
      <c r="I995" s="231" t="s">
        <v>305</v>
      </c>
      <c r="J995" s="233">
        <v>44062.0</v>
      </c>
      <c r="K995" s="230" t="s">
        <v>493</v>
      </c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</row>
    <row r="996" ht="15.75" customHeight="1">
      <c r="A996" s="173">
        <v>44769.0</v>
      </c>
      <c r="B996" s="229" t="s">
        <v>1158</v>
      </c>
      <c r="C996" s="230" t="s">
        <v>495</v>
      </c>
      <c r="D996" s="231" t="s">
        <v>489</v>
      </c>
      <c r="E996" s="232">
        <v>90000.0</v>
      </c>
      <c r="F996" s="231" t="s">
        <v>1159</v>
      </c>
      <c r="G996" s="231" t="s">
        <v>288</v>
      </c>
      <c r="H996" s="231" t="s">
        <v>752</v>
      </c>
      <c r="I996" s="231" t="s">
        <v>455</v>
      </c>
      <c r="J996" s="233">
        <v>44645.0</v>
      </c>
      <c r="K996" s="230" t="s">
        <v>493</v>
      </c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</row>
    <row r="997" ht="15.75" customHeight="1">
      <c r="A997" s="173">
        <v>44769.0</v>
      </c>
      <c r="B997" s="229" t="s">
        <v>1305</v>
      </c>
      <c r="C997" s="230" t="s">
        <v>495</v>
      </c>
      <c r="D997" s="231" t="s">
        <v>480</v>
      </c>
      <c r="E997" s="232">
        <v>5000.0</v>
      </c>
      <c r="F997" s="231" t="s">
        <v>1306</v>
      </c>
      <c r="G997" s="231" t="s">
        <v>288</v>
      </c>
      <c r="H997" s="231" t="s">
        <v>752</v>
      </c>
      <c r="I997" s="231" t="s">
        <v>340</v>
      </c>
      <c r="J997" s="233">
        <v>44619.0</v>
      </c>
      <c r="K997" s="230" t="s">
        <v>482</v>
      </c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</row>
    <row r="998" ht="15.75" customHeight="1">
      <c r="A998" s="157">
        <v>44769.0</v>
      </c>
      <c r="B998" s="234" t="s">
        <v>1307</v>
      </c>
      <c r="C998" s="235" t="s">
        <v>495</v>
      </c>
      <c r="D998" s="219" t="s">
        <v>489</v>
      </c>
      <c r="E998" s="236">
        <v>55000.0</v>
      </c>
      <c r="F998" s="219" t="s">
        <v>1308</v>
      </c>
      <c r="G998" s="221" t="s">
        <v>288</v>
      </c>
      <c r="H998" s="221" t="s">
        <v>752</v>
      </c>
      <c r="I998" s="221" t="s">
        <v>455</v>
      </c>
      <c r="J998" s="221">
        <v>44613.0</v>
      </c>
      <c r="K998" s="221" t="s">
        <v>1309</v>
      </c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</row>
    <row r="999" ht="15.75" customHeight="1">
      <c r="A999" s="157">
        <v>44769.0</v>
      </c>
      <c r="B999" s="234" t="s">
        <v>1310</v>
      </c>
      <c r="C999" s="235" t="s">
        <v>495</v>
      </c>
      <c r="D999" s="219" t="s">
        <v>489</v>
      </c>
      <c r="E999" s="236">
        <v>10000.0</v>
      </c>
      <c r="F999" s="219" t="s">
        <v>1311</v>
      </c>
      <c r="G999" s="221" t="s">
        <v>288</v>
      </c>
      <c r="H999" s="221" t="s">
        <v>752</v>
      </c>
      <c r="I999" s="221" t="s">
        <v>340</v>
      </c>
      <c r="J999" s="221">
        <v>44824.0</v>
      </c>
      <c r="K999" s="221" t="s">
        <v>632</v>
      </c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</row>
    <row r="1000" ht="15.75" customHeight="1">
      <c r="A1000" s="173">
        <v>44774.0</v>
      </c>
      <c r="B1000" s="229" t="s">
        <v>636</v>
      </c>
      <c r="C1000" s="230" t="s">
        <v>495</v>
      </c>
      <c r="D1000" s="231" t="s">
        <v>489</v>
      </c>
      <c r="E1000" s="232">
        <v>25000.0</v>
      </c>
      <c r="F1000" s="231" t="s">
        <v>637</v>
      </c>
      <c r="G1000" s="231" t="s">
        <v>41</v>
      </c>
      <c r="H1000" s="231" t="s">
        <v>42</v>
      </c>
      <c r="I1000" s="231" t="s">
        <v>365</v>
      </c>
      <c r="J1000" s="233">
        <v>44263.0</v>
      </c>
      <c r="K1000" s="230" t="s">
        <v>493</v>
      </c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</row>
    <row r="1001" ht="15.75" customHeight="1">
      <c r="A1001" s="173">
        <v>44774.0</v>
      </c>
      <c r="B1001" s="229" t="s">
        <v>1312</v>
      </c>
      <c r="C1001" s="230" t="s">
        <v>495</v>
      </c>
      <c r="D1001" s="231" t="s">
        <v>480</v>
      </c>
      <c r="E1001" s="232">
        <v>120608.02</v>
      </c>
      <c r="F1001" s="231" t="s">
        <v>1313</v>
      </c>
      <c r="G1001" s="231" t="s">
        <v>288</v>
      </c>
      <c r="H1001" s="231" t="s">
        <v>42</v>
      </c>
      <c r="I1001" s="231" t="s">
        <v>404</v>
      </c>
      <c r="J1001" s="233">
        <v>44623.0</v>
      </c>
      <c r="K1001" s="230" t="s">
        <v>632</v>
      </c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</row>
    <row r="1002" ht="15.75" customHeight="1">
      <c r="A1002" s="173">
        <v>44775.0</v>
      </c>
      <c r="B1002" s="229" t="s">
        <v>1314</v>
      </c>
      <c r="C1002" s="230" t="s">
        <v>495</v>
      </c>
      <c r="D1002" s="231" t="s">
        <v>480</v>
      </c>
      <c r="E1002" s="232">
        <v>181532.44</v>
      </c>
      <c r="F1002" s="231" t="s">
        <v>1315</v>
      </c>
      <c r="G1002" s="231" t="s">
        <v>288</v>
      </c>
      <c r="H1002" s="231" t="s">
        <v>752</v>
      </c>
      <c r="I1002" s="231" t="s">
        <v>400</v>
      </c>
      <c r="J1002" s="233">
        <v>44376.0</v>
      </c>
      <c r="K1002" s="230" t="s">
        <v>482</v>
      </c>
      <c r="L1002" s="143"/>
      <c r="M1002" s="143"/>
      <c r="N1002" s="143"/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</row>
    <row r="1003" ht="15.75" customHeight="1">
      <c r="A1003" s="173">
        <v>44776.0</v>
      </c>
      <c r="B1003" s="229" t="s">
        <v>1205</v>
      </c>
      <c r="C1003" s="230" t="s">
        <v>495</v>
      </c>
      <c r="D1003" s="231" t="s">
        <v>489</v>
      </c>
      <c r="E1003" s="232">
        <v>200000.0</v>
      </c>
      <c r="F1003" s="231" t="s">
        <v>1206</v>
      </c>
      <c r="G1003" s="231" t="s">
        <v>288</v>
      </c>
      <c r="H1003" s="231" t="s">
        <v>752</v>
      </c>
      <c r="I1003" s="231" t="s">
        <v>442</v>
      </c>
      <c r="J1003" s="233">
        <v>44454.0</v>
      </c>
      <c r="K1003" s="230" t="s">
        <v>493</v>
      </c>
      <c r="L1003" s="143"/>
      <c r="M1003" s="143"/>
      <c r="N1003" s="143"/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</row>
    <row r="1004" ht="15.75" customHeight="1">
      <c r="A1004" s="173">
        <v>44777.0</v>
      </c>
      <c r="B1004" s="229" t="s">
        <v>1316</v>
      </c>
      <c r="C1004" s="230" t="s">
        <v>495</v>
      </c>
      <c r="D1004" s="231" t="s">
        <v>489</v>
      </c>
      <c r="E1004" s="232">
        <v>25000.0</v>
      </c>
      <c r="F1004" s="231" t="s">
        <v>1317</v>
      </c>
      <c r="G1004" s="231" t="s">
        <v>288</v>
      </c>
      <c r="H1004" s="231" t="s">
        <v>42</v>
      </c>
      <c r="I1004" s="231" t="s">
        <v>443</v>
      </c>
      <c r="J1004" s="233">
        <v>44385.0</v>
      </c>
      <c r="K1004" s="230" t="s">
        <v>891</v>
      </c>
      <c r="L1004" s="143"/>
      <c r="M1004" s="143"/>
      <c r="N1004" s="143"/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</row>
    <row r="1005" ht="15.75" customHeight="1">
      <c r="A1005" s="173">
        <v>44777.0</v>
      </c>
      <c r="B1005" s="229" t="s">
        <v>1295</v>
      </c>
      <c r="C1005" s="230" t="s">
        <v>495</v>
      </c>
      <c r="D1005" s="231" t="s">
        <v>480</v>
      </c>
      <c r="E1005" s="232">
        <v>1473.07</v>
      </c>
      <c r="F1005" s="231" t="s">
        <v>1296</v>
      </c>
      <c r="G1005" s="231" t="s">
        <v>288</v>
      </c>
      <c r="H1005" s="231" t="s">
        <v>752</v>
      </c>
      <c r="I1005" s="231" t="s">
        <v>340</v>
      </c>
      <c r="J1005" s="233">
        <v>44251.0</v>
      </c>
      <c r="K1005" s="230" t="s">
        <v>482</v>
      </c>
      <c r="L1005" s="143"/>
      <c r="M1005" s="143"/>
      <c r="N1005" s="143"/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</row>
    <row r="1006" ht="15.75" customHeight="1">
      <c r="A1006" s="173">
        <v>44777.0</v>
      </c>
      <c r="B1006" s="229" t="s">
        <v>1218</v>
      </c>
      <c r="C1006" s="230" t="s">
        <v>479</v>
      </c>
      <c r="D1006" s="231" t="s">
        <v>480</v>
      </c>
      <c r="E1006" s="232">
        <v>74385.52</v>
      </c>
      <c r="F1006" s="231" t="s">
        <v>1318</v>
      </c>
      <c r="G1006" s="231" t="s">
        <v>288</v>
      </c>
      <c r="H1006" s="231" t="s">
        <v>629</v>
      </c>
      <c r="I1006" s="231" t="s">
        <v>428</v>
      </c>
      <c r="J1006" s="233">
        <v>44568.0</v>
      </c>
      <c r="K1006" s="230" t="s">
        <v>632</v>
      </c>
      <c r="L1006" s="143"/>
      <c r="M1006" s="143"/>
      <c r="N1006" s="143"/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</row>
    <row r="1007" ht="15.75" customHeight="1">
      <c r="A1007" s="173">
        <v>44781.0</v>
      </c>
      <c r="B1007" s="229" t="s">
        <v>1319</v>
      </c>
      <c r="C1007" s="230" t="s">
        <v>495</v>
      </c>
      <c r="D1007" s="231" t="s">
        <v>489</v>
      </c>
      <c r="E1007" s="232">
        <v>7000.0</v>
      </c>
      <c r="F1007" s="231" t="s">
        <v>1320</v>
      </c>
      <c r="G1007" s="231" t="s">
        <v>288</v>
      </c>
      <c r="H1007" s="231" t="s">
        <v>752</v>
      </c>
      <c r="I1007" s="231" t="s">
        <v>455</v>
      </c>
      <c r="J1007" s="233">
        <v>44673.0</v>
      </c>
      <c r="K1007" s="230" t="s">
        <v>507</v>
      </c>
      <c r="L1007" s="143"/>
      <c r="M1007" s="143"/>
      <c r="N1007" s="143"/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</row>
    <row r="1008" ht="15.75" customHeight="1">
      <c r="A1008" s="173">
        <v>44781.0</v>
      </c>
      <c r="B1008" s="229" t="s">
        <v>1321</v>
      </c>
      <c r="C1008" s="230" t="s">
        <v>495</v>
      </c>
      <c r="D1008" s="231" t="s">
        <v>480</v>
      </c>
      <c r="E1008" s="232">
        <v>157156.82</v>
      </c>
      <c r="F1008" s="231" t="s">
        <v>1322</v>
      </c>
      <c r="G1008" s="231" t="s">
        <v>288</v>
      </c>
      <c r="H1008" s="231" t="s">
        <v>42</v>
      </c>
      <c r="I1008" s="231" t="s">
        <v>445</v>
      </c>
      <c r="J1008" s="233">
        <v>44277.0</v>
      </c>
      <c r="K1008" s="230" t="s">
        <v>507</v>
      </c>
      <c r="L1008" s="143"/>
      <c r="M1008" s="143"/>
      <c r="N1008" s="143"/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</row>
    <row r="1009" ht="15.75" customHeight="1">
      <c r="A1009" s="173">
        <v>44781.0</v>
      </c>
      <c r="B1009" s="229" t="s">
        <v>1323</v>
      </c>
      <c r="C1009" s="230" t="s">
        <v>479</v>
      </c>
      <c r="D1009" s="231" t="s">
        <v>480</v>
      </c>
      <c r="E1009" s="232">
        <v>101893.24</v>
      </c>
      <c r="F1009" s="231" t="s">
        <v>1324</v>
      </c>
      <c r="G1009" s="231" t="s">
        <v>288</v>
      </c>
      <c r="H1009" s="231" t="s">
        <v>629</v>
      </c>
      <c r="I1009" s="231" t="s">
        <v>426</v>
      </c>
      <c r="J1009" s="233">
        <v>44365.0</v>
      </c>
      <c r="K1009" s="230" t="s">
        <v>493</v>
      </c>
      <c r="L1009" s="143"/>
      <c r="M1009" s="143"/>
      <c r="N1009" s="143"/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</row>
    <row r="1010" ht="15.75" customHeight="1">
      <c r="A1010" s="173">
        <v>44783.0</v>
      </c>
      <c r="B1010" s="229" t="s">
        <v>1055</v>
      </c>
      <c r="C1010" s="230" t="s">
        <v>495</v>
      </c>
      <c r="D1010" s="231" t="s">
        <v>489</v>
      </c>
      <c r="E1010" s="232">
        <v>5500.0</v>
      </c>
      <c r="F1010" s="231" t="s">
        <v>1056</v>
      </c>
      <c r="G1010" s="231" t="s">
        <v>288</v>
      </c>
      <c r="H1010" s="231" t="s">
        <v>42</v>
      </c>
      <c r="I1010" s="231" t="s">
        <v>373</v>
      </c>
      <c r="J1010" s="233">
        <v>44293.0</v>
      </c>
      <c r="K1010" s="230" t="s">
        <v>575</v>
      </c>
      <c r="L1010" s="143"/>
      <c r="M1010" s="143"/>
      <c r="N1010" s="143"/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</row>
    <row r="1011" ht="15.75" customHeight="1">
      <c r="A1011" s="173">
        <v>44783.0</v>
      </c>
      <c r="B1011" s="229" t="s">
        <v>1325</v>
      </c>
      <c r="C1011" s="230" t="s">
        <v>479</v>
      </c>
      <c r="D1011" s="231" t="s">
        <v>480</v>
      </c>
      <c r="E1011" s="232">
        <v>111338.29</v>
      </c>
      <c r="F1011" s="231" t="s">
        <v>1326</v>
      </c>
      <c r="G1011" s="231" t="s">
        <v>288</v>
      </c>
      <c r="H1011" s="231" t="s">
        <v>629</v>
      </c>
      <c r="I1011" s="231" t="s">
        <v>424</v>
      </c>
      <c r="J1011" s="233">
        <v>44600.0</v>
      </c>
      <c r="K1011" s="230" t="s">
        <v>507</v>
      </c>
      <c r="L1011" s="143"/>
      <c r="M1011" s="143"/>
      <c r="N1011" s="143"/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</row>
    <row r="1012" ht="15.75" customHeight="1">
      <c r="A1012" s="173">
        <v>44784.0</v>
      </c>
      <c r="B1012" s="229" t="s">
        <v>1327</v>
      </c>
      <c r="C1012" s="230" t="s">
        <v>495</v>
      </c>
      <c r="D1012" s="231" t="s">
        <v>480</v>
      </c>
      <c r="E1012" s="232" t="s">
        <v>1328</v>
      </c>
      <c r="F1012" s="231" t="s">
        <v>1329</v>
      </c>
      <c r="G1012" s="231" t="s">
        <v>41</v>
      </c>
      <c r="H1012" s="231" t="s">
        <v>42</v>
      </c>
      <c r="I1012" s="231" t="s">
        <v>418</v>
      </c>
      <c r="J1012" s="233">
        <v>44211.0</v>
      </c>
      <c r="K1012" s="230" t="s">
        <v>482</v>
      </c>
      <c r="L1012" s="143"/>
      <c r="M1012" s="143"/>
      <c r="N1012" s="143"/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</row>
    <row r="1013" ht="15.75" customHeight="1">
      <c r="A1013" s="173">
        <v>44784.0</v>
      </c>
      <c r="B1013" s="229" t="s">
        <v>1111</v>
      </c>
      <c r="C1013" s="230" t="s">
        <v>495</v>
      </c>
      <c r="D1013" s="231" t="s">
        <v>489</v>
      </c>
      <c r="E1013" s="232">
        <v>30000.0</v>
      </c>
      <c r="F1013" s="231" t="s">
        <v>1112</v>
      </c>
      <c r="G1013" s="231" t="s">
        <v>288</v>
      </c>
      <c r="H1013" s="231" t="s">
        <v>42</v>
      </c>
      <c r="I1013" s="231" t="s">
        <v>410</v>
      </c>
      <c r="J1013" s="233">
        <v>44594.0</v>
      </c>
      <c r="K1013" s="230" t="s">
        <v>632</v>
      </c>
      <c r="L1013" s="143"/>
      <c r="M1013" s="143"/>
      <c r="N1013" s="143"/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</row>
    <row r="1014" ht="15.75" customHeight="1">
      <c r="A1014" s="157">
        <v>44784.0</v>
      </c>
      <c r="B1014" s="189" t="s">
        <v>1205</v>
      </c>
      <c r="C1014" s="159" t="s">
        <v>495</v>
      </c>
      <c r="D1014" s="134" t="s">
        <v>489</v>
      </c>
      <c r="E1014" s="160">
        <v>125000.0</v>
      </c>
      <c r="F1014" s="134" t="s">
        <v>1206</v>
      </c>
      <c r="G1014" s="144" t="s">
        <v>288</v>
      </c>
      <c r="H1014" s="144" t="s">
        <v>752</v>
      </c>
      <c r="I1014" s="144" t="s">
        <v>442</v>
      </c>
      <c r="J1014" s="144">
        <v>44454.0</v>
      </c>
      <c r="K1014" s="144" t="s">
        <v>493</v>
      </c>
      <c r="L1014" s="143"/>
      <c r="M1014" s="143"/>
      <c r="N1014" s="143"/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</row>
    <row r="1015" ht="15.75" customHeight="1">
      <c r="A1015" s="157">
        <v>44786.0</v>
      </c>
      <c r="B1015" s="189" t="s">
        <v>1330</v>
      </c>
      <c r="C1015" s="159" t="s">
        <v>495</v>
      </c>
      <c r="D1015" s="134" t="s">
        <v>480</v>
      </c>
      <c r="E1015" s="160">
        <v>444418.17</v>
      </c>
      <c r="F1015" s="134" t="s">
        <v>1331</v>
      </c>
      <c r="G1015" s="144" t="s">
        <v>288</v>
      </c>
      <c r="H1015" s="144" t="s">
        <v>752</v>
      </c>
      <c r="I1015" s="144" t="s">
        <v>359</v>
      </c>
      <c r="J1015" s="144">
        <v>44421.0</v>
      </c>
      <c r="K1015" s="144" t="s">
        <v>632</v>
      </c>
      <c r="L1015" s="143"/>
      <c r="M1015" s="143"/>
      <c r="N1015" s="143"/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</row>
    <row r="1016" ht="15.75" customHeight="1">
      <c r="A1016" s="173">
        <v>44788.0</v>
      </c>
      <c r="B1016" s="174" t="s">
        <v>1200</v>
      </c>
      <c r="C1016" s="175" t="s">
        <v>495</v>
      </c>
      <c r="D1016" s="176" t="s">
        <v>489</v>
      </c>
      <c r="E1016" s="177">
        <v>10000.0</v>
      </c>
      <c r="F1016" s="176" t="s">
        <v>1332</v>
      </c>
      <c r="G1016" s="176" t="s">
        <v>288</v>
      </c>
      <c r="H1016" s="176" t="s">
        <v>752</v>
      </c>
      <c r="I1016" s="176" t="s">
        <v>416</v>
      </c>
      <c r="J1016" s="178">
        <v>44645.0</v>
      </c>
      <c r="K1016" s="175" t="s">
        <v>632</v>
      </c>
      <c r="L1016" s="143"/>
      <c r="M1016" s="143"/>
      <c r="N1016" s="143"/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</row>
    <row r="1017" ht="15.75" customHeight="1">
      <c r="A1017" s="173">
        <v>44788.0</v>
      </c>
      <c r="B1017" s="174" t="s">
        <v>1333</v>
      </c>
      <c r="C1017" s="175" t="s">
        <v>495</v>
      </c>
      <c r="D1017" s="176" t="s">
        <v>480</v>
      </c>
      <c r="E1017" s="177">
        <v>608381.09</v>
      </c>
      <c r="F1017" s="176" t="s">
        <v>1334</v>
      </c>
      <c r="G1017" s="176" t="s">
        <v>288</v>
      </c>
      <c r="H1017" s="176" t="s">
        <v>42</v>
      </c>
      <c r="I1017" s="176" t="s">
        <v>301</v>
      </c>
      <c r="J1017" s="178">
        <v>44341.0</v>
      </c>
      <c r="K1017" s="175" t="s">
        <v>1335</v>
      </c>
      <c r="L1017" s="143"/>
      <c r="M1017" s="143"/>
      <c r="N1017" s="143"/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</row>
    <row r="1018" ht="15.75" customHeight="1">
      <c r="A1018" s="173">
        <v>44789.0</v>
      </c>
      <c r="B1018" s="174" t="s">
        <v>1263</v>
      </c>
      <c r="C1018" s="175" t="s">
        <v>495</v>
      </c>
      <c r="D1018" s="176" t="s">
        <v>489</v>
      </c>
      <c r="E1018" s="177">
        <v>5000.0</v>
      </c>
      <c r="F1018" s="176" t="s">
        <v>1264</v>
      </c>
      <c r="G1018" s="176" t="s">
        <v>41</v>
      </c>
      <c r="H1018" s="176" t="s">
        <v>42</v>
      </c>
      <c r="I1018" s="176" t="s">
        <v>303</v>
      </c>
      <c r="J1018" s="178">
        <v>44138.0</v>
      </c>
      <c r="K1018" s="175" t="s">
        <v>507</v>
      </c>
      <c r="L1018" s="143"/>
      <c r="M1018" s="143"/>
      <c r="N1018" s="143"/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</row>
    <row r="1019" ht="15.75" customHeight="1">
      <c r="A1019" s="173">
        <v>44790.0</v>
      </c>
      <c r="B1019" s="174" t="s">
        <v>1200</v>
      </c>
      <c r="C1019" s="175" t="s">
        <v>495</v>
      </c>
      <c r="D1019" s="176" t="s">
        <v>489</v>
      </c>
      <c r="E1019" s="177">
        <v>5000.0</v>
      </c>
      <c r="F1019" s="176" t="s">
        <v>1332</v>
      </c>
      <c r="G1019" s="176" t="s">
        <v>288</v>
      </c>
      <c r="H1019" s="176" t="s">
        <v>752</v>
      </c>
      <c r="I1019" s="176" t="s">
        <v>416</v>
      </c>
      <c r="J1019" s="178">
        <v>44645.0</v>
      </c>
      <c r="K1019" s="175" t="s">
        <v>632</v>
      </c>
      <c r="L1019" s="143"/>
      <c r="M1019" s="143"/>
      <c r="N1019" s="143"/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</row>
    <row r="1020" ht="15.75" customHeight="1">
      <c r="A1020" s="173">
        <v>44791.0</v>
      </c>
      <c r="B1020" s="174" t="s">
        <v>1093</v>
      </c>
      <c r="C1020" s="175" t="s">
        <v>495</v>
      </c>
      <c r="D1020" s="176" t="s">
        <v>489</v>
      </c>
      <c r="E1020" s="177">
        <v>25000.0</v>
      </c>
      <c r="F1020" s="176" t="s">
        <v>1094</v>
      </c>
      <c r="G1020" s="176" t="s">
        <v>288</v>
      </c>
      <c r="H1020" s="176" t="s">
        <v>42</v>
      </c>
      <c r="I1020" s="176" t="s">
        <v>330</v>
      </c>
      <c r="J1020" s="178">
        <v>44061.0</v>
      </c>
      <c r="K1020" s="175" t="s">
        <v>493</v>
      </c>
      <c r="L1020" s="143"/>
      <c r="M1020" s="143"/>
      <c r="N1020" s="143"/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</row>
    <row r="1021" ht="15.75" customHeight="1">
      <c r="A1021" s="157">
        <v>44796.0</v>
      </c>
      <c r="B1021" s="189" t="s">
        <v>1336</v>
      </c>
      <c r="C1021" s="159" t="s">
        <v>495</v>
      </c>
      <c r="D1021" s="134" t="s">
        <v>480</v>
      </c>
      <c r="E1021" s="160">
        <v>835364.29</v>
      </c>
      <c r="F1021" s="134" t="s">
        <v>1337</v>
      </c>
      <c r="G1021" s="144" t="s">
        <v>288</v>
      </c>
      <c r="H1021" s="144" t="s">
        <v>752</v>
      </c>
      <c r="I1021" s="144" t="s">
        <v>455</v>
      </c>
      <c r="J1021" s="144">
        <v>44648.0</v>
      </c>
      <c r="K1021" s="144" t="s">
        <v>493</v>
      </c>
      <c r="L1021" s="143"/>
      <c r="M1021" s="143"/>
      <c r="N1021" s="143"/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</row>
    <row r="1022" ht="15.75" customHeight="1">
      <c r="A1022" s="157">
        <v>44796.0</v>
      </c>
      <c r="B1022" s="189" t="s">
        <v>1338</v>
      </c>
      <c r="C1022" s="159" t="s">
        <v>495</v>
      </c>
      <c r="D1022" s="134" t="s">
        <v>480</v>
      </c>
      <c r="E1022" s="160">
        <v>1652454.72</v>
      </c>
      <c r="F1022" s="134" t="s">
        <v>1337</v>
      </c>
      <c r="G1022" s="144" t="s">
        <v>288</v>
      </c>
      <c r="H1022" s="144" t="s">
        <v>752</v>
      </c>
      <c r="I1022" s="144" t="s">
        <v>455</v>
      </c>
      <c r="J1022" s="144">
        <v>44648.0</v>
      </c>
      <c r="K1022" s="144" t="s">
        <v>493</v>
      </c>
      <c r="L1022" s="143"/>
      <c r="M1022" s="143"/>
      <c r="N1022" s="143"/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</row>
    <row r="1023" ht="15.75" customHeight="1">
      <c r="A1023" s="157">
        <v>44796.0</v>
      </c>
      <c r="B1023" s="189" t="s">
        <v>1339</v>
      </c>
      <c r="C1023" s="159" t="s">
        <v>495</v>
      </c>
      <c r="D1023" s="134" t="s">
        <v>489</v>
      </c>
      <c r="E1023" s="160">
        <v>10000.0</v>
      </c>
      <c r="F1023" s="134" t="s">
        <v>1340</v>
      </c>
      <c r="G1023" s="144" t="s">
        <v>288</v>
      </c>
      <c r="H1023" s="144" t="s">
        <v>752</v>
      </c>
      <c r="I1023" s="144" t="s">
        <v>1341</v>
      </c>
      <c r="J1023" s="144"/>
      <c r="K1023" s="144"/>
      <c r="L1023" s="143"/>
      <c r="M1023" s="143"/>
      <c r="N1023" s="143"/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</row>
    <row r="1024" ht="15.75" customHeight="1">
      <c r="A1024" s="157">
        <v>44803.0</v>
      </c>
      <c r="B1024" s="189" t="s">
        <v>1342</v>
      </c>
      <c r="C1024" s="159" t="s">
        <v>495</v>
      </c>
      <c r="D1024" s="134" t="s">
        <v>480</v>
      </c>
      <c r="E1024" s="160">
        <v>352012.79</v>
      </c>
      <c r="F1024" s="134" t="s">
        <v>1343</v>
      </c>
      <c r="G1024" s="144" t="s">
        <v>41</v>
      </c>
      <c r="H1024" s="144" t="s">
        <v>42</v>
      </c>
      <c r="I1024" s="144" t="s">
        <v>346</v>
      </c>
      <c r="J1024" s="144">
        <v>44186.0</v>
      </c>
      <c r="K1024" s="144" t="s">
        <v>507</v>
      </c>
      <c r="L1024" s="143"/>
      <c r="M1024" s="143"/>
      <c r="N1024" s="143"/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</row>
    <row r="1025" ht="15.75" customHeight="1">
      <c r="A1025" s="157">
        <v>44803.0</v>
      </c>
      <c r="B1025" s="189" t="s">
        <v>1344</v>
      </c>
      <c r="C1025" s="159" t="s">
        <v>495</v>
      </c>
      <c r="D1025" s="134" t="s">
        <v>480</v>
      </c>
      <c r="E1025" s="160">
        <v>130273.59</v>
      </c>
      <c r="F1025" s="134" t="s">
        <v>1345</v>
      </c>
      <c r="G1025" s="144" t="s">
        <v>41</v>
      </c>
      <c r="H1025" s="144" t="s">
        <v>42</v>
      </c>
      <c r="I1025" s="144" t="s">
        <v>303</v>
      </c>
      <c r="J1025" s="144">
        <v>44211.0</v>
      </c>
      <c r="K1025" s="144" t="s">
        <v>493</v>
      </c>
      <c r="L1025" s="143"/>
      <c r="M1025" s="143"/>
      <c r="N1025" s="143"/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</row>
    <row r="1026" ht="15.75" customHeight="1">
      <c r="A1026" s="157">
        <v>44803.0</v>
      </c>
      <c r="B1026" s="189" t="s">
        <v>1346</v>
      </c>
      <c r="C1026" s="159" t="s">
        <v>495</v>
      </c>
      <c r="D1026" s="134" t="s">
        <v>489</v>
      </c>
      <c r="E1026" s="160">
        <v>10000.0</v>
      </c>
      <c r="F1026" s="134" t="s">
        <v>1347</v>
      </c>
      <c r="G1026" s="144" t="s">
        <v>288</v>
      </c>
      <c r="H1026" s="144" t="s">
        <v>752</v>
      </c>
      <c r="I1026" s="144" t="s">
        <v>455</v>
      </c>
      <c r="J1026" s="144">
        <v>44762.0</v>
      </c>
      <c r="K1026" s="144" t="s">
        <v>507</v>
      </c>
      <c r="L1026" s="143"/>
      <c r="M1026" s="143"/>
      <c r="N1026" s="143"/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</row>
    <row r="1027" ht="15.75" customHeight="1">
      <c r="A1027" s="157">
        <v>44806.0</v>
      </c>
      <c r="B1027" s="189" t="s">
        <v>743</v>
      </c>
      <c r="C1027" s="159" t="s">
        <v>495</v>
      </c>
      <c r="D1027" s="134" t="s">
        <v>480</v>
      </c>
      <c r="E1027" s="160">
        <v>41167.95</v>
      </c>
      <c r="F1027" s="134" t="s">
        <v>1348</v>
      </c>
      <c r="G1027" s="144" t="s">
        <v>41</v>
      </c>
      <c r="H1027" s="144" t="s">
        <v>42</v>
      </c>
      <c r="I1027" s="144" t="s">
        <v>303</v>
      </c>
      <c r="J1027" s="144">
        <v>44160.0</v>
      </c>
      <c r="K1027" s="144"/>
      <c r="L1027" s="143"/>
      <c r="M1027" s="143"/>
      <c r="N1027" s="143"/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</row>
    <row r="1028" ht="15.75" customHeight="1">
      <c r="A1028" s="157">
        <v>44810.0</v>
      </c>
      <c r="B1028" s="189" t="s">
        <v>1346</v>
      </c>
      <c r="C1028" s="159" t="s">
        <v>495</v>
      </c>
      <c r="D1028" s="134" t="s">
        <v>489</v>
      </c>
      <c r="E1028" s="160">
        <v>10000.0</v>
      </c>
      <c r="F1028" s="134" t="s">
        <v>1347</v>
      </c>
      <c r="G1028" s="144" t="s">
        <v>288</v>
      </c>
      <c r="H1028" s="144" t="s">
        <v>752</v>
      </c>
      <c r="I1028" s="144" t="s">
        <v>455</v>
      </c>
      <c r="J1028" s="144">
        <v>44762.0</v>
      </c>
      <c r="K1028" s="144" t="s">
        <v>507</v>
      </c>
      <c r="L1028" s="143"/>
      <c r="M1028" s="143"/>
      <c r="N1028" s="143"/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</row>
    <row r="1029" ht="15.75" customHeight="1">
      <c r="A1029" s="157">
        <v>44810.0</v>
      </c>
      <c r="B1029" s="189" t="s">
        <v>1349</v>
      </c>
      <c r="C1029" s="159" t="s">
        <v>495</v>
      </c>
      <c r="D1029" s="134" t="s">
        <v>489</v>
      </c>
      <c r="E1029" s="160">
        <v>4000.0</v>
      </c>
      <c r="F1029" s="134" t="s">
        <v>1249</v>
      </c>
      <c r="G1029" s="144" t="s">
        <v>288</v>
      </c>
      <c r="H1029" s="144" t="s">
        <v>752</v>
      </c>
      <c r="I1029" s="144" t="s">
        <v>340</v>
      </c>
      <c r="J1029" s="144">
        <v>44497.0</v>
      </c>
      <c r="K1029" s="144" t="s">
        <v>507</v>
      </c>
      <c r="L1029" s="143"/>
      <c r="M1029" s="143"/>
      <c r="N1029" s="143"/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</row>
    <row r="1030" ht="15.75" customHeight="1">
      <c r="A1030" s="157">
        <v>44810.0</v>
      </c>
      <c r="B1030" s="189" t="s">
        <v>1350</v>
      </c>
      <c r="C1030" s="159" t="s">
        <v>495</v>
      </c>
      <c r="D1030" s="134" t="s">
        <v>480</v>
      </c>
      <c r="E1030" s="160">
        <v>160322.21</v>
      </c>
      <c r="F1030" s="134" t="s">
        <v>1059</v>
      </c>
      <c r="G1030" s="144" t="s">
        <v>288</v>
      </c>
      <c r="H1030" s="144" t="s">
        <v>752</v>
      </c>
      <c r="I1030" s="144" t="s">
        <v>359</v>
      </c>
      <c r="J1030" s="144">
        <v>44487.0</v>
      </c>
      <c r="K1030" s="144" t="s">
        <v>493</v>
      </c>
      <c r="L1030" s="143"/>
      <c r="M1030" s="143"/>
      <c r="N1030" s="143"/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</row>
    <row r="1031" ht="15.75" customHeight="1">
      <c r="A1031" s="157">
        <v>44812.0</v>
      </c>
      <c r="B1031" s="189" t="s">
        <v>1351</v>
      </c>
      <c r="C1031" s="159" t="s">
        <v>495</v>
      </c>
      <c r="D1031" s="134" t="s">
        <v>489</v>
      </c>
      <c r="E1031" s="160">
        <v>96000.0</v>
      </c>
      <c r="F1031" s="134" t="s">
        <v>1352</v>
      </c>
      <c r="G1031" s="144" t="s">
        <v>288</v>
      </c>
      <c r="H1031" s="144" t="s">
        <v>752</v>
      </c>
      <c r="I1031" s="144" t="s">
        <v>324</v>
      </c>
      <c r="J1031" s="144">
        <v>44698.0</v>
      </c>
      <c r="K1031" s="144" t="s">
        <v>482</v>
      </c>
      <c r="L1031" s="143"/>
      <c r="M1031" s="143"/>
      <c r="N1031" s="143"/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</row>
    <row r="1032" ht="15.75" customHeight="1">
      <c r="A1032" s="157">
        <v>44812.0</v>
      </c>
      <c r="B1032" s="189" t="s">
        <v>1353</v>
      </c>
      <c r="C1032" s="159" t="s">
        <v>495</v>
      </c>
      <c r="D1032" s="134" t="s">
        <v>480</v>
      </c>
      <c r="E1032" s="160">
        <v>217697.33</v>
      </c>
      <c r="F1032" s="134" t="s">
        <v>1354</v>
      </c>
      <c r="G1032" s="144" t="s">
        <v>288</v>
      </c>
      <c r="H1032" s="144" t="s">
        <v>752</v>
      </c>
      <c r="I1032" s="144" t="s">
        <v>359</v>
      </c>
      <c r="J1032" s="144">
        <v>44426.0</v>
      </c>
      <c r="K1032" s="144" t="s">
        <v>507</v>
      </c>
      <c r="L1032" s="143"/>
      <c r="M1032" s="143"/>
      <c r="N1032" s="143"/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</row>
    <row r="1033" ht="15.75" customHeight="1">
      <c r="A1033" s="157">
        <v>44812.0</v>
      </c>
      <c r="B1033" s="189" t="s">
        <v>1355</v>
      </c>
      <c r="C1033" s="159" t="s">
        <v>479</v>
      </c>
      <c r="D1033" s="134" t="s">
        <v>480</v>
      </c>
      <c r="E1033" s="160">
        <v>865757.17</v>
      </c>
      <c r="F1033" s="134" t="s">
        <v>1356</v>
      </c>
      <c r="G1033" s="144" t="s">
        <v>288</v>
      </c>
      <c r="H1033" s="144" t="s">
        <v>629</v>
      </c>
      <c r="I1033" s="144" t="s">
        <v>428</v>
      </c>
      <c r="J1033" s="144">
        <v>44263.0</v>
      </c>
      <c r="K1033" s="144" t="s">
        <v>632</v>
      </c>
      <c r="L1033" s="143"/>
      <c r="M1033" s="143"/>
      <c r="N1033" s="143"/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</row>
    <row r="1034" ht="15.75" customHeight="1">
      <c r="A1034" s="157">
        <v>44816.0</v>
      </c>
      <c r="B1034" s="189" t="s">
        <v>1357</v>
      </c>
      <c r="C1034" s="159" t="s">
        <v>495</v>
      </c>
      <c r="D1034" s="134" t="s">
        <v>480</v>
      </c>
      <c r="E1034" s="160">
        <v>662610.46</v>
      </c>
      <c r="F1034" s="134" t="s">
        <v>1358</v>
      </c>
      <c r="G1034" s="144" t="s">
        <v>288</v>
      </c>
      <c r="H1034" s="144" t="s">
        <v>752</v>
      </c>
      <c r="I1034" s="144" t="s">
        <v>359</v>
      </c>
      <c r="J1034" s="144">
        <v>44517.0</v>
      </c>
      <c r="K1034" s="134" t="s">
        <v>891</v>
      </c>
      <c r="L1034" s="143"/>
      <c r="M1034" s="143"/>
      <c r="N1034" s="143"/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</row>
    <row r="1035" ht="15.75" customHeight="1">
      <c r="A1035" s="157">
        <v>44816.0</v>
      </c>
      <c r="B1035" s="189" t="s">
        <v>1359</v>
      </c>
      <c r="C1035" s="159" t="s">
        <v>495</v>
      </c>
      <c r="D1035" s="134" t="s">
        <v>489</v>
      </c>
      <c r="E1035" s="160">
        <v>17000.0</v>
      </c>
      <c r="F1035" s="134" t="s">
        <v>1360</v>
      </c>
      <c r="G1035" s="144" t="s">
        <v>41</v>
      </c>
      <c r="H1035" s="144" t="s">
        <v>42</v>
      </c>
      <c r="I1035" s="144" t="s">
        <v>348</v>
      </c>
      <c r="J1035" s="144">
        <v>44147.0</v>
      </c>
      <c r="K1035" s="144" t="s">
        <v>482</v>
      </c>
      <c r="L1035" s="143"/>
      <c r="M1035" s="143"/>
      <c r="N1035" s="143"/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</row>
    <row r="1036" ht="15.75" customHeight="1">
      <c r="A1036" s="157">
        <v>44817.0</v>
      </c>
      <c r="B1036" s="189" t="s">
        <v>1263</v>
      </c>
      <c r="C1036" s="159" t="s">
        <v>495</v>
      </c>
      <c r="D1036" s="134" t="s">
        <v>489</v>
      </c>
      <c r="E1036" s="160">
        <v>20000.0</v>
      </c>
      <c r="F1036" s="134" t="s">
        <v>1264</v>
      </c>
      <c r="G1036" s="144" t="s">
        <v>41</v>
      </c>
      <c r="H1036" s="144" t="s">
        <v>42</v>
      </c>
      <c r="I1036" s="144" t="s">
        <v>303</v>
      </c>
      <c r="J1036" s="144">
        <v>44138.0</v>
      </c>
      <c r="K1036" s="144" t="s">
        <v>507</v>
      </c>
      <c r="L1036" s="143"/>
      <c r="M1036" s="143"/>
      <c r="N1036" s="143"/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</row>
    <row r="1037" ht="15.75" customHeight="1">
      <c r="A1037" s="157">
        <v>44817.0</v>
      </c>
      <c r="B1037" s="189" t="s">
        <v>1093</v>
      </c>
      <c r="C1037" s="159" t="s">
        <v>495</v>
      </c>
      <c r="D1037" s="134" t="s">
        <v>489</v>
      </c>
      <c r="E1037" s="160">
        <v>25000.0</v>
      </c>
      <c r="F1037" s="134" t="s">
        <v>1094</v>
      </c>
      <c r="G1037" s="144" t="s">
        <v>288</v>
      </c>
      <c r="H1037" s="144" t="s">
        <v>42</v>
      </c>
      <c r="I1037" s="144" t="s">
        <v>330</v>
      </c>
      <c r="J1037" s="144">
        <v>44061.0</v>
      </c>
      <c r="K1037" s="144" t="s">
        <v>493</v>
      </c>
      <c r="L1037" s="143"/>
      <c r="M1037" s="143"/>
      <c r="N1037" s="143"/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</row>
    <row r="1038" ht="15.75" customHeight="1">
      <c r="A1038" s="157">
        <v>44818.0</v>
      </c>
      <c r="B1038" s="189" t="s">
        <v>1361</v>
      </c>
      <c r="C1038" s="159" t="s">
        <v>495</v>
      </c>
      <c r="D1038" s="134" t="s">
        <v>480</v>
      </c>
      <c r="E1038" s="160">
        <v>384533.87</v>
      </c>
      <c r="F1038" s="134" t="s">
        <v>1362</v>
      </c>
      <c r="G1038" s="144" t="s">
        <v>288</v>
      </c>
      <c r="H1038" s="144" t="s">
        <v>752</v>
      </c>
      <c r="I1038" s="144" t="s">
        <v>359</v>
      </c>
      <c r="J1038" s="144">
        <v>44421.0</v>
      </c>
      <c r="K1038" s="144" t="s">
        <v>507</v>
      </c>
      <c r="L1038" s="143"/>
      <c r="M1038" s="143"/>
      <c r="N1038" s="143"/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</row>
    <row r="1039" ht="15.75" customHeight="1">
      <c r="A1039" s="157">
        <v>44819.0</v>
      </c>
      <c r="B1039" s="189" t="s">
        <v>1111</v>
      </c>
      <c r="C1039" s="159" t="s">
        <v>495</v>
      </c>
      <c r="D1039" s="134" t="s">
        <v>489</v>
      </c>
      <c r="E1039" s="160">
        <v>30000.0</v>
      </c>
      <c r="F1039" s="134" t="s">
        <v>1112</v>
      </c>
      <c r="G1039" s="144" t="s">
        <v>288</v>
      </c>
      <c r="H1039" s="144" t="s">
        <v>42</v>
      </c>
      <c r="I1039" s="144" t="s">
        <v>459</v>
      </c>
      <c r="J1039" s="144">
        <v>44594.0</v>
      </c>
      <c r="K1039" s="144" t="s">
        <v>632</v>
      </c>
      <c r="L1039" s="143"/>
      <c r="M1039" s="143"/>
      <c r="N1039" s="143"/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</row>
    <row r="1040" ht="15.75" customHeight="1">
      <c r="A1040" s="157">
        <v>44820.0</v>
      </c>
      <c r="B1040" s="189" t="s">
        <v>1363</v>
      </c>
      <c r="C1040" s="159" t="s">
        <v>495</v>
      </c>
      <c r="D1040" s="134" t="s">
        <v>515</v>
      </c>
      <c r="E1040" s="160">
        <v>190943.67</v>
      </c>
      <c r="F1040" s="134" t="s">
        <v>1364</v>
      </c>
      <c r="G1040" s="144" t="s">
        <v>283</v>
      </c>
      <c r="H1040" s="144" t="s">
        <v>42</v>
      </c>
      <c r="I1040" s="144" t="s">
        <v>283</v>
      </c>
      <c r="J1040" s="144">
        <v>44361.0</v>
      </c>
      <c r="K1040" s="144" t="s">
        <v>507</v>
      </c>
      <c r="L1040" s="143"/>
      <c r="M1040" s="143"/>
      <c r="N1040" s="143"/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</row>
    <row r="1041" ht="15.75" customHeight="1">
      <c r="A1041" s="157">
        <v>44820.0</v>
      </c>
      <c r="B1041" s="189" t="s">
        <v>1365</v>
      </c>
      <c r="C1041" s="159" t="s">
        <v>495</v>
      </c>
      <c r="D1041" s="134" t="s">
        <v>480</v>
      </c>
      <c r="E1041" s="160">
        <v>32923.57</v>
      </c>
      <c r="F1041" s="134" t="s">
        <v>1366</v>
      </c>
      <c r="G1041" s="144" t="s">
        <v>288</v>
      </c>
      <c r="H1041" s="144" t="s">
        <v>752</v>
      </c>
      <c r="I1041" s="144" t="s">
        <v>354</v>
      </c>
      <c r="J1041" s="144">
        <v>44623.0</v>
      </c>
      <c r="K1041" s="134" t="s">
        <v>1367</v>
      </c>
      <c r="L1041" s="143"/>
      <c r="M1041" s="143"/>
      <c r="N1041" s="143"/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</row>
    <row r="1042" ht="15.75" customHeight="1">
      <c r="A1042" s="157">
        <v>44824.0</v>
      </c>
      <c r="B1042" s="189" t="s">
        <v>1346</v>
      </c>
      <c r="C1042" s="159" t="s">
        <v>495</v>
      </c>
      <c r="D1042" s="134" t="s">
        <v>489</v>
      </c>
      <c r="E1042" s="160">
        <v>10000.0</v>
      </c>
      <c r="F1042" s="134" t="s">
        <v>1347</v>
      </c>
      <c r="G1042" s="144" t="s">
        <v>288</v>
      </c>
      <c r="H1042" s="144" t="s">
        <v>752</v>
      </c>
      <c r="I1042" s="144" t="s">
        <v>455</v>
      </c>
      <c r="J1042" s="144">
        <v>44762.0</v>
      </c>
      <c r="K1042" s="144" t="s">
        <v>507</v>
      </c>
      <c r="L1042" s="143"/>
      <c r="M1042" s="143"/>
      <c r="N1042" s="143"/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</row>
    <row r="1043" ht="15.75" customHeight="1">
      <c r="A1043" s="157">
        <v>44824.0</v>
      </c>
      <c r="B1043" s="189" t="s">
        <v>1368</v>
      </c>
      <c r="C1043" s="159" t="s">
        <v>495</v>
      </c>
      <c r="D1043" s="134" t="s">
        <v>489</v>
      </c>
      <c r="E1043" s="160">
        <v>96196.0</v>
      </c>
      <c r="F1043" s="134" t="s">
        <v>1369</v>
      </c>
      <c r="G1043" s="144" t="s">
        <v>288</v>
      </c>
      <c r="H1043" s="144" t="s">
        <v>42</v>
      </c>
      <c r="I1043" s="144" t="s">
        <v>297</v>
      </c>
      <c r="J1043" s="144">
        <v>44218.0</v>
      </c>
      <c r="K1043" s="144" t="s">
        <v>575</v>
      </c>
      <c r="L1043" s="143"/>
      <c r="M1043" s="143"/>
      <c r="N1043" s="143"/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</row>
    <row r="1044" ht="15.75" customHeight="1">
      <c r="A1044" s="157">
        <v>44825.0</v>
      </c>
      <c r="B1044" s="189">
        <v>5663320.0</v>
      </c>
      <c r="C1044" s="159" t="s">
        <v>495</v>
      </c>
      <c r="D1044" s="134" t="s">
        <v>489</v>
      </c>
      <c r="E1044" s="160">
        <v>21000.0</v>
      </c>
      <c r="F1044" s="134" t="s">
        <v>1317</v>
      </c>
      <c r="G1044" s="144" t="s">
        <v>288</v>
      </c>
      <c r="H1044" s="144" t="s">
        <v>42</v>
      </c>
      <c r="I1044" s="144" t="s">
        <v>443</v>
      </c>
      <c r="J1044" s="144">
        <v>44385.0</v>
      </c>
      <c r="K1044" s="144" t="s">
        <v>891</v>
      </c>
      <c r="L1044" s="143"/>
      <c r="M1044" s="143"/>
      <c r="N1044" s="143"/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</row>
    <row r="1045" ht="15.75" customHeight="1">
      <c r="A1045" s="157">
        <v>44826.0</v>
      </c>
      <c r="B1045" s="189" t="s">
        <v>1370</v>
      </c>
      <c r="C1045" s="159" t="s">
        <v>495</v>
      </c>
      <c r="D1045" s="134" t="s">
        <v>480</v>
      </c>
      <c r="E1045" s="160" t="s">
        <v>106</v>
      </c>
      <c r="F1045" s="134" t="s">
        <v>1371</v>
      </c>
      <c r="G1045" s="144" t="s">
        <v>288</v>
      </c>
      <c r="H1045" s="144" t="s">
        <v>629</v>
      </c>
      <c r="I1045" s="144" t="s">
        <v>424</v>
      </c>
      <c r="J1045" s="144">
        <v>44824.0</v>
      </c>
      <c r="K1045" s="144" t="s">
        <v>482</v>
      </c>
      <c r="L1045" s="143"/>
      <c r="M1045" s="143"/>
      <c r="N1045" s="143"/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</row>
    <row r="1046" ht="15.75" customHeight="1">
      <c r="A1046" s="157">
        <v>44827.0</v>
      </c>
      <c r="B1046" s="189" t="s">
        <v>1372</v>
      </c>
      <c r="C1046" s="159" t="s">
        <v>495</v>
      </c>
      <c r="D1046" s="134" t="s">
        <v>489</v>
      </c>
      <c r="E1046" s="160">
        <v>60000.0</v>
      </c>
      <c r="F1046" s="134" t="s">
        <v>1373</v>
      </c>
      <c r="G1046" s="144" t="s">
        <v>288</v>
      </c>
      <c r="H1046" s="144" t="s">
        <v>42</v>
      </c>
      <c r="I1046" s="144" t="s">
        <v>443</v>
      </c>
      <c r="J1046" s="144">
        <v>44652.0</v>
      </c>
      <c r="K1046" s="144" t="s">
        <v>632</v>
      </c>
      <c r="L1046" s="143"/>
      <c r="M1046" s="143"/>
      <c r="N1046" s="143"/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</row>
    <row r="1047" ht="15.75" customHeight="1">
      <c r="A1047" s="157">
        <v>44827.0</v>
      </c>
      <c r="B1047" s="189" t="s">
        <v>1339</v>
      </c>
      <c r="C1047" s="159" t="s">
        <v>495</v>
      </c>
      <c r="D1047" s="134" t="s">
        <v>489</v>
      </c>
      <c r="E1047" s="160">
        <v>18000.0</v>
      </c>
      <c r="F1047" s="134" t="s">
        <v>1340</v>
      </c>
      <c r="G1047" s="144" t="s">
        <v>288</v>
      </c>
      <c r="H1047" s="144" t="s">
        <v>752</v>
      </c>
      <c r="I1047" s="144" t="s">
        <v>1341</v>
      </c>
      <c r="J1047" s="144">
        <v>44776.0</v>
      </c>
      <c r="K1047" s="144" t="s">
        <v>482</v>
      </c>
      <c r="L1047" s="143"/>
      <c r="M1047" s="143"/>
      <c r="N1047" s="143"/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</row>
    <row r="1048" ht="15.75" customHeight="1">
      <c r="A1048" s="157">
        <v>44830.0</v>
      </c>
      <c r="B1048" s="189" t="s">
        <v>1374</v>
      </c>
      <c r="C1048" s="159" t="s">
        <v>495</v>
      </c>
      <c r="D1048" s="134" t="s">
        <v>480</v>
      </c>
      <c r="E1048" s="160">
        <v>156696.82</v>
      </c>
      <c r="F1048" s="134" t="s">
        <v>1375</v>
      </c>
      <c r="G1048" s="144" t="s">
        <v>288</v>
      </c>
      <c r="H1048" s="144" t="s">
        <v>752</v>
      </c>
      <c r="I1048" s="144" t="s">
        <v>359</v>
      </c>
      <c r="J1048" s="144">
        <v>44461.0</v>
      </c>
      <c r="K1048" s="144" t="s">
        <v>632</v>
      </c>
      <c r="L1048" s="143"/>
      <c r="M1048" s="143"/>
      <c r="N1048" s="143"/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</row>
    <row r="1049" ht="15.75" customHeight="1">
      <c r="A1049" s="157">
        <v>44837.0</v>
      </c>
      <c r="B1049" s="189" t="s">
        <v>1376</v>
      </c>
      <c r="C1049" s="159" t="s">
        <v>495</v>
      </c>
      <c r="D1049" s="134" t="s">
        <v>489</v>
      </c>
      <c r="E1049" s="160">
        <v>4800.0</v>
      </c>
      <c r="F1049" s="134" t="s">
        <v>1377</v>
      </c>
      <c r="G1049" s="144" t="s">
        <v>288</v>
      </c>
      <c r="H1049" s="144" t="s">
        <v>42</v>
      </c>
      <c r="I1049" s="144" t="s">
        <v>454</v>
      </c>
      <c r="J1049" s="144">
        <v>44819.0</v>
      </c>
      <c r="K1049" s="144" t="s">
        <v>507</v>
      </c>
      <c r="L1049" s="143"/>
      <c r="M1049" s="143"/>
      <c r="N1049" s="143"/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</row>
    <row r="1050" ht="15.75" customHeight="1">
      <c r="A1050" s="157">
        <v>44837.0</v>
      </c>
      <c r="B1050" s="189" t="s">
        <v>1376</v>
      </c>
      <c r="C1050" s="159" t="s">
        <v>495</v>
      </c>
      <c r="D1050" s="134" t="s">
        <v>489</v>
      </c>
      <c r="E1050" s="160">
        <v>7477.76</v>
      </c>
      <c r="F1050" s="134" t="s">
        <v>1377</v>
      </c>
      <c r="G1050" s="144" t="s">
        <v>288</v>
      </c>
      <c r="H1050" s="144" t="s">
        <v>42</v>
      </c>
      <c r="I1050" s="144" t="s">
        <v>454</v>
      </c>
      <c r="J1050" s="144">
        <v>44819.0</v>
      </c>
      <c r="K1050" s="144" t="s">
        <v>507</v>
      </c>
      <c r="L1050" s="143"/>
      <c r="M1050" s="143"/>
      <c r="N1050" s="143"/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</row>
    <row r="1051" ht="15.75" customHeight="1">
      <c r="A1051" s="157">
        <v>44837.0</v>
      </c>
      <c r="B1051" s="189" t="s">
        <v>1378</v>
      </c>
      <c r="C1051" s="159" t="s">
        <v>495</v>
      </c>
      <c r="D1051" s="134" t="s">
        <v>489</v>
      </c>
      <c r="E1051" s="160">
        <v>199998.0</v>
      </c>
      <c r="F1051" s="134" t="s">
        <v>1379</v>
      </c>
      <c r="G1051" s="144" t="s">
        <v>288</v>
      </c>
      <c r="H1051" s="144" t="s">
        <v>752</v>
      </c>
      <c r="I1051" s="144" t="s">
        <v>340</v>
      </c>
      <c r="J1051" s="144">
        <v>44739.0</v>
      </c>
      <c r="K1051" s="144" t="s">
        <v>632</v>
      </c>
      <c r="L1051" s="143"/>
      <c r="M1051" s="143"/>
      <c r="N1051" s="143"/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</row>
    <row r="1052" ht="15.75" customHeight="1">
      <c r="A1052" s="157">
        <v>44838.0</v>
      </c>
      <c r="B1052" s="189" t="s">
        <v>1380</v>
      </c>
      <c r="C1052" s="159" t="s">
        <v>495</v>
      </c>
      <c r="D1052" s="134" t="s">
        <v>480</v>
      </c>
      <c r="E1052" s="160">
        <v>104271.35</v>
      </c>
      <c r="F1052" s="134" t="s">
        <v>1381</v>
      </c>
      <c r="G1052" s="144" t="s">
        <v>288</v>
      </c>
      <c r="H1052" s="144" t="s">
        <v>752</v>
      </c>
      <c r="I1052" s="144" t="s">
        <v>340</v>
      </c>
      <c r="J1052" s="144">
        <v>44460.0</v>
      </c>
      <c r="K1052" s="144" t="s">
        <v>1382</v>
      </c>
      <c r="L1052" s="143"/>
      <c r="M1052" s="143"/>
      <c r="N1052" s="143"/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</row>
    <row r="1053" ht="15.75" customHeight="1">
      <c r="A1053" s="157">
        <v>44839.0</v>
      </c>
      <c r="B1053" s="189" t="s">
        <v>1351</v>
      </c>
      <c r="C1053" s="159" t="s">
        <v>495</v>
      </c>
      <c r="D1053" s="134" t="s">
        <v>489</v>
      </c>
      <c r="E1053" s="160">
        <v>400000.0</v>
      </c>
      <c r="F1053" s="134" t="s">
        <v>1383</v>
      </c>
      <c r="G1053" s="144" t="s">
        <v>288</v>
      </c>
      <c r="H1053" s="144" t="s">
        <v>752</v>
      </c>
      <c r="I1053" s="144" t="s">
        <v>324</v>
      </c>
      <c r="J1053" s="144">
        <v>44698.0</v>
      </c>
      <c r="K1053" s="144" t="s">
        <v>482</v>
      </c>
      <c r="L1053" s="143"/>
      <c r="M1053" s="143"/>
      <c r="N1053" s="143"/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</row>
    <row r="1054" ht="15.75" customHeight="1">
      <c r="A1054" s="157">
        <v>44839.0</v>
      </c>
      <c r="B1054" s="189" t="s">
        <v>636</v>
      </c>
      <c r="C1054" s="159" t="s">
        <v>495</v>
      </c>
      <c r="D1054" s="134" t="s">
        <v>489</v>
      </c>
      <c r="E1054" s="160">
        <v>10000.0</v>
      </c>
      <c r="F1054" s="134" t="s">
        <v>637</v>
      </c>
      <c r="G1054" s="144" t="s">
        <v>41</v>
      </c>
      <c r="H1054" s="144" t="s">
        <v>42</v>
      </c>
      <c r="I1054" s="144" t="s">
        <v>365</v>
      </c>
      <c r="J1054" s="144">
        <v>44263.0</v>
      </c>
      <c r="K1054" s="144" t="s">
        <v>493</v>
      </c>
      <c r="L1054" s="143"/>
      <c r="M1054" s="143"/>
      <c r="N1054" s="143"/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</row>
    <row r="1055" ht="15.75" customHeight="1">
      <c r="A1055" s="157">
        <v>44844.0</v>
      </c>
      <c r="B1055" s="189" t="s">
        <v>1111</v>
      </c>
      <c r="C1055" s="159" t="s">
        <v>495</v>
      </c>
      <c r="D1055" s="134" t="s">
        <v>489</v>
      </c>
      <c r="E1055" s="160">
        <v>30000.0</v>
      </c>
      <c r="F1055" s="134" t="s">
        <v>1112</v>
      </c>
      <c r="G1055" s="144" t="s">
        <v>288</v>
      </c>
      <c r="H1055" s="144" t="s">
        <v>42</v>
      </c>
      <c r="I1055" s="144" t="s">
        <v>459</v>
      </c>
      <c r="J1055" s="144">
        <v>44594.0</v>
      </c>
      <c r="K1055" s="144" t="s">
        <v>632</v>
      </c>
      <c r="L1055" s="143"/>
      <c r="M1055" s="143"/>
      <c r="N1055" s="143"/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</row>
    <row r="1056" ht="15.75" customHeight="1">
      <c r="A1056" s="157">
        <v>44845.0</v>
      </c>
      <c r="B1056" s="189" t="s">
        <v>1384</v>
      </c>
      <c r="C1056" s="159" t="s">
        <v>495</v>
      </c>
      <c r="D1056" s="134" t="s">
        <v>489</v>
      </c>
      <c r="E1056" s="160">
        <v>10000.0</v>
      </c>
      <c r="F1056" s="134" t="s">
        <v>1385</v>
      </c>
      <c r="G1056" s="144" t="s">
        <v>41</v>
      </c>
      <c r="H1056" s="144" t="s">
        <v>42</v>
      </c>
      <c r="I1056" s="144" t="s">
        <v>303</v>
      </c>
      <c r="J1056" s="144">
        <v>44217.0</v>
      </c>
      <c r="K1056" s="144" t="s">
        <v>493</v>
      </c>
      <c r="L1056" s="143"/>
      <c r="M1056" s="143"/>
      <c r="N1056" s="143"/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</row>
    <row r="1057" ht="15.75" customHeight="1">
      <c r="A1057" s="157">
        <v>44845.0</v>
      </c>
      <c r="B1057" s="189" t="s">
        <v>1386</v>
      </c>
      <c r="C1057" s="159" t="s">
        <v>495</v>
      </c>
      <c r="D1057" s="134" t="s">
        <v>489</v>
      </c>
      <c r="E1057" s="160">
        <v>2000.0</v>
      </c>
      <c r="F1057" s="134" t="s">
        <v>1387</v>
      </c>
      <c r="G1057" s="144" t="s">
        <v>41</v>
      </c>
      <c r="H1057" s="144" t="s">
        <v>42</v>
      </c>
      <c r="I1057" s="144" t="s">
        <v>371</v>
      </c>
      <c r="J1057" s="144">
        <v>44421.0</v>
      </c>
      <c r="K1057" s="144" t="s">
        <v>493</v>
      </c>
      <c r="L1057" s="143"/>
      <c r="M1057" s="143"/>
      <c r="N1057" s="143"/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</row>
    <row r="1058" ht="15.75" customHeight="1">
      <c r="A1058" s="157">
        <v>44847.0</v>
      </c>
      <c r="B1058" s="189" t="s">
        <v>1351</v>
      </c>
      <c r="C1058" s="159" t="s">
        <v>495</v>
      </c>
      <c r="D1058" s="134" t="s">
        <v>489</v>
      </c>
      <c r="E1058" s="160">
        <v>122000.0</v>
      </c>
      <c r="F1058" s="134" t="s">
        <v>1352</v>
      </c>
      <c r="G1058" s="144" t="s">
        <v>288</v>
      </c>
      <c r="H1058" s="144" t="s">
        <v>752</v>
      </c>
      <c r="I1058" s="144" t="s">
        <v>324</v>
      </c>
      <c r="J1058" s="144">
        <v>44698.0</v>
      </c>
      <c r="K1058" s="144" t="s">
        <v>482</v>
      </c>
      <c r="L1058" s="143"/>
      <c r="M1058" s="143"/>
      <c r="N1058" s="143"/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</row>
    <row r="1059" ht="15.75" customHeight="1">
      <c r="A1059" s="157">
        <v>44848.0</v>
      </c>
      <c r="B1059" s="189" t="s">
        <v>1351</v>
      </c>
      <c r="C1059" s="159" t="s">
        <v>495</v>
      </c>
      <c r="D1059" s="134" t="s">
        <v>489</v>
      </c>
      <c r="E1059" s="160">
        <v>13000.0</v>
      </c>
      <c r="F1059" s="134" t="s">
        <v>1352</v>
      </c>
      <c r="G1059" s="144" t="s">
        <v>288</v>
      </c>
      <c r="H1059" s="144" t="s">
        <v>752</v>
      </c>
      <c r="I1059" s="144" t="s">
        <v>324</v>
      </c>
      <c r="J1059" s="144">
        <v>44698.0</v>
      </c>
      <c r="K1059" s="144" t="s">
        <v>482</v>
      </c>
      <c r="L1059" s="143"/>
      <c r="M1059" s="143"/>
      <c r="N1059" s="143"/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</row>
    <row r="1060" ht="15.75" customHeight="1">
      <c r="A1060" s="157">
        <v>44848.0</v>
      </c>
      <c r="B1060" s="189" t="s">
        <v>1093</v>
      </c>
      <c r="C1060" s="159" t="s">
        <v>495</v>
      </c>
      <c r="D1060" s="134" t="s">
        <v>489</v>
      </c>
      <c r="E1060" s="160">
        <v>25000.0</v>
      </c>
      <c r="F1060" s="134" t="s">
        <v>1094</v>
      </c>
      <c r="G1060" s="144" t="s">
        <v>288</v>
      </c>
      <c r="H1060" s="144" t="s">
        <v>42</v>
      </c>
      <c r="I1060" s="144" t="s">
        <v>330</v>
      </c>
      <c r="J1060" s="144">
        <v>44061.0</v>
      </c>
      <c r="K1060" s="144" t="s">
        <v>493</v>
      </c>
      <c r="L1060" s="143"/>
      <c r="M1060" s="143"/>
      <c r="N1060" s="143"/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</row>
    <row r="1061" ht="15.75" customHeight="1">
      <c r="A1061" s="144">
        <v>44851.0</v>
      </c>
      <c r="B1061" s="145" t="s">
        <v>1184</v>
      </c>
      <c r="C1061" s="98" t="s">
        <v>495</v>
      </c>
      <c r="D1061" s="134" t="s">
        <v>489</v>
      </c>
      <c r="E1061" s="146">
        <v>50000.0</v>
      </c>
      <c r="F1061" s="98" t="s">
        <v>1185</v>
      </c>
      <c r="G1061" s="134" t="s">
        <v>288</v>
      </c>
      <c r="H1061" s="134" t="s">
        <v>752</v>
      </c>
      <c r="I1061" s="134" t="s">
        <v>455</v>
      </c>
      <c r="J1061" s="144">
        <v>44614.0</v>
      </c>
      <c r="K1061" s="172" t="s">
        <v>493</v>
      </c>
      <c r="L1061" s="143"/>
      <c r="M1061" s="143"/>
      <c r="N1061" s="143"/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</row>
    <row r="1062" ht="15.75" customHeight="1">
      <c r="A1062" s="173">
        <v>44852.0</v>
      </c>
      <c r="B1062" s="174" t="s">
        <v>1124</v>
      </c>
      <c r="C1062" s="175" t="s">
        <v>495</v>
      </c>
      <c r="D1062" s="176" t="s">
        <v>489</v>
      </c>
      <c r="E1062" s="177">
        <v>18000.0</v>
      </c>
      <c r="F1062" s="176" t="s">
        <v>1125</v>
      </c>
      <c r="G1062" s="176" t="s">
        <v>288</v>
      </c>
      <c r="H1062" s="176" t="s">
        <v>752</v>
      </c>
      <c r="I1062" s="176" t="s">
        <v>455</v>
      </c>
      <c r="J1062" s="178">
        <v>44609.0</v>
      </c>
      <c r="K1062" s="175" t="s">
        <v>507</v>
      </c>
      <c r="L1062" s="143"/>
      <c r="M1062" s="143"/>
      <c r="N1062" s="143"/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</row>
    <row r="1063" ht="15.75" customHeight="1">
      <c r="A1063" s="173">
        <v>44853.0</v>
      </c>
      <c r="B1063" s="174" t="s">
        <v>1388</v>
      </c>
      <c r="C1063" s="175" t="s">
        <v>495</v>
      </c>
      <c r="D1063" s="176" t="s">
        <v>489</v>
      </c>
      <c r="E1063" s="177">
        <v>50000.0</v>
      </c>
      <c r="F1063" s="176" t="s">
        <v>1389</v>
      </c>
      <c r="G1063" s="176" t="s">
        <v>288</v>
      </c>
      <c r="H1063" s="176" t="s">
        <v>42</v>
      </c>
      <c r="I1063" s="176" t="s">
        <v>326</v>
      </c>
      <c r="J1063" s="178">
        <v>44831.0</v>
      </c>
      <c r="K1063" s="144" t="s">
        <v>575</v>
      </c>
      <c r="L1063" s="143"/>
      <c r="M1063" s="143"/>
      <c r="N1063" s="143"/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</row>
    <row r="1064" ht="15.75" customHeight="1">
      <c r="A1064" s="144">
        <v>44855.0</v>
      </c>
      <c r="B1064" s="145" t="s">
        <v>1390</v>
      </c>
      <c r="C1064" s="134" t="s">
        <v>495</v>
      </c>
      <c r="D1064" s="134" t="s">
        <v>489</v>
      </c>
      <c r="E1064" s="177">
        <v>10000.0</v>
      </c>
      <c r="F1064" s="176" t="s">
        <v>1391</v>
      </c>
      <c r="G1064" s="134" t="s">
        <v>288</v>
      </c>
      <c r="H1064" s="134" t="s">
        <v>752</v>
      </c>
      <c r="I1064" s="134" t="s">
        <v>1341</v>
      </c>
      <c r="J1064" s="144">
        <v>44733.0</v>
      </c>
      <c r="K1064" s="134" t="s">
        <v>507</v>
      </c>
      <c r="L1064" s="143"/>
      <c r="M1064" s="143"/>
      <c r="N1064" s="143"/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</row>
    <row r="1065" ht="15.75" customHeight="1">
      <c r="A1065" s="173">
        <v>44860.0</v>
      </c>
      <c r="B1065" s="174" t="s">
        <v>1124</v>
      </c>
      <c r="C1065" s="175" t="s">
        <v>495</v>
      </c>
      <c r="D1065" s="176" t="s">
        <v>489</v>
      </c>
      <c r="E1065" s="177">
        <v>20000.0</v>
      </c>
      <c r="F1065" s="176" t="s">
        <v>1125</v>
      </c>
      <c r="G1065" s="176" t="s">
        <v>288</v>
      </c>
      <c r="H1065" s="176" t="s">
        <v>752</v>
      </c>
      <c r="I1065" s="176" t="s">
        <v>455</v>
      </c>
      <c r="J1065" s="178">
        <v>44609.0</v>
      </c>
      <c r="K1065" s="175" t="s">
        <v>507</v>
      </c>
      <c r="L1065" s="143"/>
      <c r="M1065" s="143"/>
      <c r="N1065" s="143"/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</row>
    <row r="1066" ht="15.75" customHeight="1">
      <c r="A1066" s="144">
        <v>44861.0</v>
      </c>
      <c r="B1066" s="98">
        <v>5681841.0</v>
      </c>
      <c r="C1066" s="98" t="s">
        <v>495</v>
      </c>
      <c r="D1066" s="134" t="s">
        <v>489</v>
      </c>
      <c r="E1066" s="146">
        <v>50000.0</v>
      </c>
      <c r="F1066" s="214" t="s">
        <v>1239</v>
      </c>
      <c r="G1066" s="123" t="s">
        <v>288</v>
      </c>
      <c r="H1066" s="134" t="s">
        <v>752</v>
      </c>
      <c r="I1066" s="134" t="s">
        <v>416</v>
      </c>
      <c r="J1066" s="181">
        <v>44469.0</v>
      </c>
      <c r="K1066" s="172" t="s">
        <v>507</v>
      </c>
      <c r="L1066" s="143"/>
      <c r="M1066" s="143"/>
      <c r="N1066" s="143"/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</row>
    <row r="1067" ht="15.75" customHeight="1">
      <c r="A1067" s="144">
        <v>44865.0</v>
      </c>
      <c r="B1067" s="145" t="s">
        <v>1392</v>
      </c>
      <c r="C1067" s="134" t="s">
        <v>495</v>
      </c>
      <c r="D1067" s="134" t="s">
        <v>489</v>
      </c>
      <c r="E1067" s="146">
        <v>10000.0</v>
      </c>
      <c r="F1067" s="134" t="s">
        <v>1393</v>
      </c>
      <c r="G1067" s="134" t="s">
        <v>288</v>
      </c>
      <c r="H1067" s="134" t="s">
        <v>726</v>
      </c>
      <c r="I1067" s="134" t="s">
        <v>380</v>
      </c>
      <c r="J1067" s="144">
        <v>44260.0</v>
      </c>
      <c r="K1067" s="134" t="s">
        <v>482</v>
      </c>
      <c r="L1067" s="143"/>
      <c r="M1067" s="143"/>
      <c r="N1067" s="143"/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</row>
    <row r="1068" ht="15.75" customHeight="1">
      <c r="A1068" s="144">
        <v>44865.0</v>
      </c>
      <c r="B1068" s="145" t="s">
        <v>1394</v>
      </c>
      <c r="C1068" s="134" t="s">
        <v>495</v>
      </c>
      <c r="D1068" s="134" t="s">
        <v>489</v>
      </c>
      <c r="E1068" s="146">
        <v>4000.0</v>
      </c>
      <c r="F1068" s="134" t="s">
        <v>1395</v>
      </c>
      <c r="G1068" s="134" t="s">
        <v>288</v>
      </c>
      <c r="H1068" s="134" t="s">
        <v>42</v>
      </c>
      <c r="I1068" s="134" t="s">
        <v>416</v>
      </c>
      <c r="J1068" s="144">
        <v>44749.0</v>
      </c>
      <c r="K1068" s="134" t="s">
        <v>632</v>
      </c>
      <c r="L1068" s="143"/>
      <c r="M1068" s="143"/>
      <c r="N1068" s="143"/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</row>
    <row r="1069" ht="15.75" customHeight="1">
      <c r="A1069" s="173">
        <v>44865.0</v>
      </c>
      <c r="B1069" s="174" t="s">
        <v>1274</v>
      </c>
      <c r="C1069" s="175" t="s">
        <v>495</v>
      </c>
      <c r="D1069" s="176" t="s">
        <v>489</v>
      </c>
      <c r="E1069" s="177">
        <v>30000.0</v>
      </c>
      <c r="F1069" s="176" t="s">
        <v>1275</v>
      </c>
      <c r="G1069" s="176" t="s">
        <v>288</v>
      </c>
      <c r="H1069" s="176" t="s">
        <v>752</v>
      </c>
      <c r="I1069" s="176" t="s">
        <v>416</v>
      </c>
      <c r="J1069" s="178">
        <v>44568.0</v>
      </c>
      <c r="K1069" s="175" t="s">
        <v>1276</v>
      </c>
      <c r="L1069" s="143"/>
      <c r="M1069" s="143"/>
      <c r="N1069" s="143"/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</row>
    <row r="1070" ht="15.75" customHeight="1">
      <c r="A1070" s="144">
        <v>44866.0</v>
      </c>
      <c r="B1070" s="205">
        <v>6986262.0</v>
      </c>
      <c r="C1070" s="134" t="s">
        <v>495</v>
      </c>
      <c r="D1070" s="134" t="s">
        <v>489</v>
      </c>
      <c r="E1070" s="146">
        <v>500.0</v>
      </c>
      <c r="F1070" s="134" t="s">
        <v>1142</v>
      </c>
      <c r="G1070" s="123" t="s">
        <v>288</v>
      </c>
      <c r="H1070" s="134" t="s">
        <v>752</v>
      </c>
      <c r="I1070" s="134" t="s">
        <v>359</v>
      </c>
      <c r="J1070" s="144">
        <v>44503.0</v>
      </c>
      <c r="K1070" s="98" t="s">
        <v>891</v>
      </c>
      <c r="L1070" s="143"/>
      <c r="M1070" s="143"/>
      <c r="N1070" s="143"/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</row>
    <row r="1071" ht="15.75" customHeight="1">
      <c r="A1071" s="144">
        <v>44866.0</v>
      </c>
      <c r="B1071" s="145" t="s">
        <v>1396</v>
      </c>
      <c r="C1071" s="134" t="s">
        <v>495</v>
      </c>
      <c r="D1071" s="134" t="s">
        <v>489</v>
      </c>
      <c r="E1071" s="146">
        <v>15000.0</v>
      </c>
      <c r="F1071" s="134" t="s">
        <v>1397</v>
      </c>
      <c r="G1071" s="134" t="s">
        <v>41</v>
      </c>
      <c r="H1071" s="134" t="s">
        <v>42</v>
      </c>
      <c r="I1071" s="134" t="s">
        <v>312</v>
      </c>
      <c r="J1071" s="144">
        <v>44085.0</v>
      </c>
      <c r="K1071" s="134" t="s">
        <v>493</v>
      </c>
      <c r="L1071" s="143"/>
      <c r="M1071" s="143"/>
      <c r="N1071" s="143"/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</row>
    <row r="1072" ht="15.75" customHeight="1">
      <c r="A1072" s="144">
        <v>44868.0</v>
      </c>
      <c r="B1072" s="145" t="s">
        <v>1376</v>
      </c>
      <c r="C1072" s="134" t="s">
        <v>495</v>
      </c>
      <c r="D1072" s="134" t="s">
        <v>489</v>
      </c>
      <c r="E1072" s="146">
        <v>4500.0</v>
      </c>
      <c r="F1072" s="134" t="s">
        <v>1377</v>
      </c>
      <c r="G1072" s="134" t="s">
        <v>288</v>
      </c>
      <c r="H1072" s="134" t="s">
        <v>42</v>
      </c>
      <c r="I1072" s="134" t="s">
        <v>454</v>
      </c>
      <c r="J1072" s="144">
        <v>44819.0</v>
      </c>
      <c r="K1072" s="134" t="s">
        <v>507</v>
      </c>
      <c r="L1072" s="143"/>
      <c r="M1072" s="143"/>
      <c r="N1072" s="143"/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</row>
    <row r="1073" ht="15.75" customHeight="1">
      <c r="A1073" s="144">
        <v>44872.0</v>
      </c>
      <c r="B1073" s="145" t="s">
        <v>1394</v>
      </c>
      <c r="C1073" s="134" t="s">
        <v>495</v>
      </c>
      <c r="D1073" s="134" t="s">
        <v>489</v>
      </c>
      <c r="E1073" s="146">
        <v>6500.0</v>
      </c>
      <c r="F1073" s="134" t="s">
        <v>1395</v>
      </c>
      <c r="G1073" s="134" t="s">
        <v>288</v>
      </c>
      <c r="H1073" s="134" t="s">
        <v>42</v>
      </c>
      <c r="I1073" s="134" t="s">
        <v>416</v>
      </c>
      <c r="J1073" s="144">
        <v>44749.0</v>
      </c>
      <c r="K1073" s="134" t="s">
        <v>632</v>
      </c>
      <c r="L1073" s="143"/>
      <c r="M1073" s="143"/>
      <c r="N1073" s="143"/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</row>
    <row r="1074" ht="15.75" customHeight="1">
      <c r="A1074" s="144">
        <v>44873.0</v>
      </c>
      <c r="B1074" s="145" t="s">
        <v>1398</v>
      </c>
      <c r="C1074" s="134" t="s">
        <v>495</v>
      </c>
      <c r="D1074" s="134" t="s">
        <v>489</v>
      </c>
      <c r="E1074" s="146">
        <v>100000.0</v>
      </c>
      <c r="F1074" s="134" t="s">
        <v>1399</v>
      </c>
      <c r="G1074" s="134" t="s">
        <v>288</v>
      </c>
      <c r="H1074" s="134" t="s">
        <v>752</v>
      </c>
      <c r="I1074" s="134" t="s">
        <v>324</v>
      </c>
      <c r="J1074" s="144">
        <v>44790.0</v>
      </c>
      <c r="K1074" s="134" t="s">
        <v>507</v>
      </c>
      <c r="L1074" s="143"/>
      <c r="M1074" s="143"/>
      <c r="N1074" s="143"/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</row>
    <row r="1075" ht="15.75" customHeight="1">
      <c r="A1075" s="144">
        <v>44873.0</v>
      </c>
      <c r="B1075" s="205" t="s">
        <v>1111</v>
      </c>
      <c r="C1075" s="134" t="s">
        <v>495</v>
      </c>
      <c r="D1075" s="134" t="s">
        <v>489</v>
      </c>
      <c r="E1075" s="146">
        <v>30000.0</v>
      </c>
      <c r="F1075" s="134" t="s">
        <v>1112</v>
      </c>
      <c r="G1075" s="123" t="s">
        <v>288</v>
      </c>
      <c r="H1075" s="214" t="s">
        <v>42</v>
      </c>
      <c r="I1075" s="123" t="s">
        <v>1113</v>
      </c>
      <c r="J1075" s="170">
        <v>44594.0</v>
      </c>
      <c r="K1075" s="134" t="s">
        <v>632</v>
      </c>
      <c r="L1075" s="143"/>
      <c r="M1075" s="143"/>
      <c r="N1075" s="143"/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</row>
    <row r="1076" ht="15.75" customHeight="1">
      <c r="A1076" s="144">
        <v>44874.0</v>
      </c>
      <c r="B1076" s="145" t="s">
        <v>1390</v>
      </c>
      <c r="C1076" s="134" t="s">
        <v>495</v>
      </c>
      <c r="D1076" s="134" t="s">
        <v>489</v>
      </c>
      <c r="E1076" s="146">
        <v>1000.0</v>
      </c>
      <c r="F1076" s="134" t="s">
        <v>1400</v>
      </c>
      <c r="G1076" s="134" t="s">
        <v>288</v>
      </c>
      <c r="H1076" s="134" t="s">
        <v>752</v>
      </c>
      <c r="I1076" s="134" t="s">
        <v>1341</v>
      </c>
      <c r="J1076" s="144">
        <v>44733.0</v>
      </c>
      <c r="K1076" s="134" t="s">
        <v>507</v>
      </c>
      <c r="L1076" s="143"/>
      <c r="M1076" s="143"/>
      <c r="N1076" s="143"/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</row>
    <row r="1077" ht="15.75" customHeight="1">
      <c r="A1077" s="144">
        <v>44874.0</v>
      </c>
      <c r="B1077" s="145" t="s">
        <v>1401</v>
      </c>
      <c r="C1077" s="134" t="s">
        <v>495</v>
      </c>
      <c r="D1077" s="134" t="s">
        <v>489</v>
      </c>
      <c r="E1077" s="146">
        <v>60000.0</v>
      </c>
      <c r="F1077" s="134" t="s">
        <v>1402</v>
      </c>
      <c r="G1077" s="134" t="s">
        <v>288</v>
      </c>
      <c r="H1077" s="134" t="s">
        <v>42</v>
      </c>
      <c r="I1077" s="134" t="s">
        <v>443</v>
      </c>
      <c r="J1077" s="144">
        <v>44802.0</v>
      </c>
      <c r="K1077" s="134" t="s">
        <v>632</v>
      </c>
      <c r="L1077" s="143"/>
      <c r="M1077" s="143"/>
      <c r="N1077" s="143"/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</row>
    <row r="1078" ht="15.75" customHeight="1">
      <c r="A1078" s="144">
        <v>44874.0</v>
      </c>
      <c r="B1078" s="145" t="s">
        <v>1299</v>
      </c>
      <c r="C1078" s="134" t="s">
        <v>495</v>
      </c>
      <c r="D1078" s="134" t="s">
        <v>489</v>
      </c>
      <c r="E1078" s="146">
        <v>8000.0</v>
      </c>
      <c r="F1078" s="134" t="s">
        <v>1300</v>
      </c>
      <c r="G1078" s="134" t="s">
        <v>288</v>
      </c>
      <c r="H1078" s="134" t="s">
        <v>42</v>
      </c>
      <c r="I1078" s="134" t="s">
        <v>373</v>
      </c>
      <c r="J1078" s="144">
        <v>44393.0</v>
      </c>
      <c r="K1078" s="134" t="s">
        <v>575</v>
      </c>
      <c r="L1078" s="143"/>
      <c r="M1078" s="143"/>
      <c r="N1078" s="143"/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</row>
    <row r="1079" ht="15.75" customHeight="1">
      <c r="A1079" s="144">
        <v>44875.0</v>
      </c>
      <c r="B1079" s="145" t="s">
        <v>1403</v>
      </c>
      <c r="C1079" s="134" t="s">
        <v>495</v>
      </c>
      <c r="D1079" s="134" t="s">
        <v>489</v>
      </c>
      <c r="E1079" s="146">
        <v>6000.0</v>
      </c>
      <c r="F1079" s="134" t="s">
        <v>1404</v>
      </c>
      <c r="G1079" s="134" t="s">
        <v>288</v>
      </c>
      <c r="H1079" s="134" t="s">
        <v>752</v>
      </c>
      <c r="I1079" s="134" t="s">
        <v>416</v>
      </c>
      <c r="J1079" s="144">
        <v>44767.0</v>
      </c>
      <c r="K1079" s="134" t="s">
        <v>632</v>
      </c>
      <c r="L1079" s="143"/>
      <c r="M1079" s="143"/>
      <c r="N1079" s="143"/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</row>
    <row r="1080" ht="15.75" customHeight="1">
      <c r="A1080" s="144">
        <v>44879.0</v>
      </c>
      <c r="B1080" s="189" t="s">
        <v>1351</v>
      </c>
      <c r="C1080" s="159" t="s">
        <v>495</v>
      </c>
      <c r="D1080" s="134" t="s">
        <v>489</v>
      </c>
      <c r="E1080" s="160">
        <v>85000.0</v>
      </c>
      <c r="F1080" s="134" t="s">
        <v>1352</v>
      </c>
      <c r="G1080" s="144" t="s">
        <v>288</v>
      </c>
      <c r="H1080" s="144" t="s">
        <v>752</v>
      </c>
      <c r="I1080" s="144" t="s">
        <v>324</v>
      </c>
      <c r="J1080" s="144">
        <v>44698.0</v>
      </c>
      <c r="K1080" s="144" t="s">
        <v>482</v>
      </c>
      <c r="L1080" s="143"/>
      <c r="M1080" s="143"/>
      <c r="N1080" s="143"/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</row>
    <row r="1081" ht="15.75" customHeight="1">
      <c r="A1081" s="144">
        <v>44879.0</v>
      </c>
      <c r="B1081" s="98">
        <v>5681841.0</v>
      </c>
      <c r="C1081" s="98" t="s">
        <v>495</v>
      </c>
      <c r="D1081" s="134" t="s">
        <v>489</v>
      </c>
      <c r="E1081" s="146">
        <v>100000.0</v>
      </c>
      <c r="F1081" s="214" t="s">
        <v>1239</v>
      </c>
      <c r="G1081" s="123" t="s">
        <v>288</v>
      </c>
      <c r="H1081" s="134" t="s">
        <v>752</v>
      </c>
      <c r="I1081" s="134" t="s">
        <v>416</v>
      </c>
      <c r="J1081" s="181">
        <v>44469.0</v>
      </c>
      <c r="K1081" s="172" t="s">
        <v>507</v>
      </c>
      <c r="L1081" s="143"/>
      <c r="M1081" s="143"/>
      <c r="N1081" s="143"/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</row>
    <row r="1082" ht="15.75" customHeight="1">
      <c r="A1082" s="144">
        <v>44881.0</v>
      </c>
      <c r="B1082" s="145" t="s">
        <v>1405</v>
      </c>
      <c r="C1082" s="134" t="s">
        <v>495</v>
      </c>
      <c r="D1082" s="134" t="s">
        <v>489</v>
      </c>
      <c r="E1082" s="146">
        <v>5000.0</v>
      </c>
      <c r="F1082" s="134" t="s">
        <v>1406</v>
      </c>
      <c r="G1082" s="134" t="s">
        <v>41</v>
      </c>
      <c r="H1082" s="134" t="s">
        <v>42</v>
      </c>
      <c r="I1082" s="134" t="s">
        <v>307</v>
      </c>
      <c r="J1082" s="144">
        <v>44231.0</v>
      </c>
      <c r="K1082" s="134" t="s">
        <v>482</v>
      </c>
      <c r="L1082" s="143"/>
      <c r="M1082" s="143"/>
      <c r="N1082" s="143"/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</row>
    <row r="1083" ht="15.75" customHeight="1">
      <c r="A1083" s="144">
        <v>44881.0</v>
      </c>
      <c r="B1083" s="192" t="s">
        <v>1093</v>
      </c>
      <c r="C1083" s="159" t="s">
        <v>495</v>
      </c>
      <c r="D1083" s="134" t="s">
        <v>489</v>
      </c>
      <c r="E1083" s="160">
        <v>20000.0</v>
      </c>
      <c r="F1083" s="134" t="s">
        <v>1094</v>
      </c>
      <c r="G1083" s="134" t="s">
        <v>288</v>
      </c>
      <c r="H1083" s="134" t="s">
        <v>42</v>
      </c>
      <c r="I1083" s="134" t="s">
        <v>330</v>
      </c>
      <c r="J1083" s="144">
        <v>44061.0</v>
      </c>
      <c r="K1083" s="134" t="s">
        <v>493</v>
      </c>
      <c r="L1083" s="143"/>
      <c r="M1083" s="143"/>
      <c r="N1083" s="143"/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</row>
    <row r="1084" ht="15.75" customHeight="1">
      <c r="A1084" s="144">
        <v>44882.0</v>
      </c>
      <c r="B1084" s="145" t="s">
        <v>1407</v>
      </c>
      <c r="C1084" s="134" t="s">
        <v>495</v>
      </c>
      <c r="D1084" s="134" t="s">
        <v>489</v>
      </c>
      <c r="E1084" s="146">
        <v>10000.0</v>
      </c>
      <c r="F1084" s="134" t="s">
        <v>1408</v>
      </c>
      <c r="G1084" s="134" t="s">
        <v>288</v>
      </c>
      <c r="H1084" s="134" t="s">
        <v>42</v>
      </c>
      <c r="I1084" s="134" t="s">
        <v>443</v>
      </c>
      <c r="J1084" s="144">
        <v>44644.0</v>
      </c>
      <c r="K1084" s="134" t="s">
        <v>632</v>
      </c>
      <c r="L1084" s="143"/>
      <c r="M1084" s="143"/>
      <c r="N1084" s="143"/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</row>
    <row r="1085" ht="15.75" customHeight="1">
      <c r="A1085" s="144">
        <v>44887.0</v>
      </c>
      <c r="B1085" s="145" t="s">
        <v>1409</v>
      </c>
      <c r="C1085" s="134" t="s">
        <v>495</v>
      </c>
      <c r="D1085" s="134" t="s">
        <v>489</v>
      </c>
      <c r="E1085" s="146">
        <v>18042.73</v>
      </c>
      <c r="F1085" s="134" t="s">
        <v>1410</v>
      </c>
      <c r="G1085" s="134" t="s">
        <v>288</v>
      </c>
      <c r="H1085" s="134" t="s">
        <v>752</v>
      </c>
      <c r="I1085" s="134" t="s">
        <v>460</v>
      </c>
      <c r="J1085" s="134" t="s">
        <v>106</v>
      </c>
      <c r="K1085" s="134" t="s">
        <v>632</v>
      </c>
      <c r="L1085" s="143"/>
      <c r="M1085" s="143"/>
      <c r="N1085" s="143"/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</row>
    <row r="1086" ht="15.75" customHeight="1">
      <c r="A1086" s="144">
        <v>44889.0</v>
      </c>
      <c r="B1086" s="145" t="s">
        <v>1299</v>
      </c>
      <c r="C1086" s="134" t="s">
        <v>495</v>
      </c>
      <c r="D1086" s="134" t="s">
        <v>489</v>
      </c>
      <c r="E1086" s="146">
        <v>33000.0</v>
      </c>
      <c r="F1086" s="134" t="s">
        <v>1300</v>
      </c>
      <c r="G1086" s="134" t="s">
        <v>288</v>
      </c>
      <c r="H1086" s="134" t="s">
        <v>42</v>
      </c>
      <c r="I1086" s="134" t="s">
        <v>373</v>
      </c>
      <c r="J1086" s="144">
        <v>44393.0</v>
      </c>
      <c r="K1086" s="134" t="s">
        <v>575</v>
      </c>
      <c r="L1086" s="143"/>
      <c r="M1086" s="143"/>
      <c r="N1086" s="143"/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</row>
    <row r="1087" ht="15.75" customHeight="1">
      <c r="A1087" s="173">
        <v>44889.0</v>
      </c>
      <c r="B1087" s="174" t="s">
        <v>1124</v>
      </c>
      <c r="C1087" s="175" t="s">
        <v>495</v>
      </c>
      <c r="D1087" s="176" t="s">
        <v>489</v>
      </c>
      <c r="E1087" s="177">
        <v>7000.0</v>
      </c>
      <c r="F1087" s="176" t="s">
        <v>1125</v>
      </c>
      <c r="G1087" s="176" t="s">
        <v>288</v>
      </c>
      <c r="H1087" s="176" t="s">
        <v>752</v>
      </c>
      <c r="I1087" s="176" t="s">
        <v>455</v>
      </c>
      <c r="J1087" s="178">
        <v>44609.0</v>
      </c>
      <c r="K1087" s="175" t="s">
        <v>507</v>
      </c>
      <c r="L1087" s="143"/>
      <c r="M1087" s="143"/>
      <c r="N1087" s="143"/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</row>
    <row r="1088" ht="15.75" customHeight="1">
      <c r="A1088" s="173">
        <v>44889.0</v>
      </c>
      <c r="B1088" s="174" t="s">
        <v>1124</v>
      </c>
      <c r="C1088" s="175" t="s">
        <v>495</v>
      </c>
      <c r="D1088" s="176" t="s">
        <v>489</v>
      </c>
      <c r="E1088" s="177">
        <v>7000.0</v>
      </c>
      <c r="F1088" s="176" t="s">
        <v>1125</v>
      </c>
      <c r="G1088" s="176" t="s">
        <v>288</v>
      </c>
      <c r="H1088" s="176" t="s">
        <v>752</v>
      </c>
      <c r="I1088" s="176" t="s">
        <v>455</v>
      </c>
      <c r="J1088" s="178">
        <v>44609.0</v>
      </c>
      <c r="K1088" s="175" t="s">
        <v>507</v>
      </c>
      <c r="L1088" s="143"/>
      <c r="M1088" s="143"/>
      <c r="N1088" s="143"/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</row>
    <row r="1089" ht="15.75" customHeight="1">
      <c r="A1089" s="144">
        <v>44890.0</v>
      </c>
      <c r="B1089" s="145" t="s">
        <v>1411</v>
      </c>
      <c r="C1089" s="134" t="s">
        <v>495</v>
      </c>
      <c r="D1089" s="134" t="s">
        <v>489</v>
      </c>
      <c r="E1089" s="146">
        <v>3000.0</v>
      </c>
      <c r="F1089" s="134" t="s">
        <v>1412</v>
      </c>
      <c r="G1089" s="134" t="s">
        <v>41</v>
      </c>
      <c r="H1089" s="134" t="s">
        <v>42</v>
      </c>
      <c r="I1089" s="134" t="s">
        <v>462</v>
      </c>
      <c r="J1089" s="144">
        <v>44840.0</v>
      </c>
      <c r="K1089" s="134" t="s">
        <v>632</v>
      </c>
      <c r="L1089" s="143"/>
      <c r="M1089" s="143"/>
      <c r="N1089" s="143"/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</row>
    <row r="1090" ht="15.75" customHeight="1">
      <c r="A1090" s="144">
        <v>44890.0</v>
      </c>
      <c r="B1090" s="174" t="s">
        <v>1274</v>
      </c>
      <c r="C1090" s="175" t="s">
        <v>495</v>
      </c>
      <c r="D1090" s="176" t="s">
        <v>489</v>
      </c>
      <c r="E1090" s="177">
        <v>300000.0</v>
      </c>
      <c r="F1090" s="176" t="s">
        <v>1275</v>
      </c>
      <c r="G1090" s="176" t="s">
        <v>288</v>
      </c>
      <c r="H1090" s="176" t="s">
        <v>752</v>
      </c>
      <c r="I1090" s="176" t="s">
        <v>416</v>
      </c>
      <c r="J1090" s="178">
        <v>44568.0</v>
      </c>
      <c r="K1090" s="175" t="s">
        <v>1276</v>
      </c>
      <c r="L1090" s="143"/>
      <c r="M1090" s="143"/>
      <c r="N1090" s="143"/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</row>
    <row r="1091" ht="15.75" customHeight="1">
      <c r="A1091" s="144">
        <v>44890.0</v>
      </c>
      <c r="B1091" s="145" t="s">
        <v>1297</v>
      </c>
      <c r="C1091" s="134" t="s">
        <v>495</v>
      </c>
      <c r="D1091" s="134" t="s">
        <v>489</v>
      </c>
      <c r="E1091" s="146">
        <v>5000.0</v>
      </c>
      <c r="F1091" s="134" t="s">
        <v>1298</v>
      </c>
      <c r="G1091" s="134" t="s">
        <v>288</v>
      </c>
      <c r="H1091" s="134" t="s">
        <v>42</v>
      </c>
      <c r="I1091" s="134" t="s">
        <v>326</v>
      </c>
      <c r="J1091" s="144">
        <v>44460.0</v>
      </c>
      <c r="K1091" s="134" t="s">
        <v>632</v>
      </c>
      <c r="L1091" s="143"/>
      <c r="M1091" s="143"/>
      <c r="N1091" s="143"/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</row>
    <row r="1092" ht="15.75" customHeight="1">
      <c r="A1092" s="144">
        <v>44893.0</v>
      </c>
      <c r="B1092" s="145" t="s">
        <v>1413</v>
      </c>
      <c r="C1092" s="134" t="s">
        <v>495</v>
      </c>
      <c r="D1092" s="134" t="s">
        <v>489</v>
      </c>
      <c r="E1092" s="146">
        <v>30000.0</v>
      </c>
      <c r="F1092" s="134" t="s">
        <v>1414</v>
      </c>
      <c r="G1092" s="134" t="s">
        <v>288</v>
      </c>
      <c r="H1092" s="134" t="s">
        <v>752</v>
      </c>
      <c r="I1092" s="134" t="s">
        <v>303</v>
      </c>
      <c r="J1092" s="144">
        <v>44186.0</v>
      </c>
      <c r="K1092" s="134" t="s">
        <v>575</v>
      </c>
      <c r="L1092" s="143"/>
      <c r="M1092" s="143"/>
      <c r="N1092" s="143"/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</row>
    <row r="1093" ht="15.75" customHeight="1">
      <c r="A1093" s="144">
        <v>44893.0</v>
      </c>
      <c r="B1093" s="205">
        <v>6986262.0</v>
      </c>
      <c r="C1093" s="134" t="s">
        <v>495</v>
      </c>
      <c r="D1093" s="134" t="s">
        <v>489</v>
      </c>
      <c r="E1093" s="146">
        <v>4386.42</v>
      </c>
      <c r="F1093" s="134" t="s">
        <v>1142</v>
      </c>
      <c r="G1093" s="123" t="s">
        <v>288</v>
      </c>
      <c r="H1093" s="134" t="s">
        <v>752</v>
      </c>
      <c r="I1093" s="134" t="s">
        <v>359</v>
      </c>
      <c r="J1093" s="144">
        <v>44503.0</v>
      </c>
      <c r="K1093" s="98" t="s">
        <v>891</v>
      </c>
      <c r="L1093" s="143"/>
      <c r="M1093" s="143"/>
      <c r="N1093" s="143"/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</row>
    <row r="1094" ht="15.75" customHeight="1">
      <c r="A1094" s="144">
        <v>44894.0</v>
      </c>
      <c r="B1094" s="145" t="s">
        <v>1351</v>
      </c>
      <c r="C1094" s="134" t="s">
        <v>495</v>
      </c>
      <c r="D1094" s="134" t="s">
        <v>515</v>
      </c>
      <c r="E1094" s="146">
        <v>377183.5</v>
      </c>
      <c r="F1094" s="134" t="s">
        <v>1352</v>
      </c>
      <c r="G1094" s="134" t="s">
        <v>288</v>
      </c>
      <c r="H1094" s="134" t="s">
        <v>752</v>
      </c>
      <c r="I1094" s="134" t="s">
        <v>324</v>
      </c>
      <c r="J1094" s="144">
        <v>44714.0</v>
      </c>
      <c r="K1094" s="134" t="s">
        <v>482</v>
      </c>
      <c r="L1094" s="143"/>
      <c r="M1094" s="143"/>
      <c r="N1094" s="143"/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</row>
    <row r="1095" ht="15.75" customHeight="1">
      <c r="A1095" s="144">
        <v>44894.0</v>
      </c>
      <c r="B1095" s="145" t="s">
        <v>1415</v>
      </c>
      <c r="C1095" s="134" t="s">
        <v>495</v>
      </c>
      <c r="D1095" s="134" t="s">
        <v>489</v>
      </c>
      <c r="E1095" s="146">
        <v>60000.0</v>
      </c>
      <c r="F1095" s="134" t="s">
        <v>1416</v>
      </c>
      <c r="G1095" s="134" t="s">
        <v>288</v>
      </c>
      <c r="H1095" s="134" t="s">
        <v>752</v>
      </c>
      <c r="I1095" s="134" t="s">
        <v>416</v>
      </c>
      <c r="J1095" s="144">
        <v>44714.0</v>
      </c>
      <c r="K1095" s="134" t="s">
        <v>507</v>
      </c>
      <c r="L1095" s="143"/>
      <c r="M1095" s="143"/>
      <c r="N1095" s="143"/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</row>
    <row r="1096" ht="15.75" customHeight="1">
      <c r="A1096" s="144">
        <v>44895.0</v>
      </c>
      <c r="B1096" s="145" t="s">
        <v>1184</v>
      </c>
      <c r="C1096" s="98" t="s">
        <v>495</v>
      </c>
      <c r="D1096" s="134" t="s">
        <v>489</v>
      </c>
      <c r="E1096" s="146">
        <v>15000.0</v>
      </c>
      <c r="F1096" s="98" t="s">
        <v>1185</v>
      </c>
      <c r="G1096" s="134" t="s">
        <v>288</v>
      </c>
      <c r="H1096" s="134" t="s">
        <v>752</v>
      </c>
      <c r="I1096" s="134" t="s">
        <v>455</v>
      </c>
      <c r="J1096" s="144">
        <v>44614.0</v>
      </c>
      <c r="K1096" s="172" t="s">
        <v>493</v>
      </c>
      <c r="L1096" s="143"/>
      <c r="M1096" s="143"/>
      <c r="N1096" s="143"/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</row>
    <row r="1097" ht="15.75" customHeight="1">
      <c r="A1097" s="144">
        <v>44896.0</v>
      </c>
      <c r="B1097" s="189" t="s">
        <v>1111</v>
      </c>
      <c r="C1097" s="159" t="s">
        <v>495</v>
      </c>
      <c r="D1097" s="134" t="s">
        <v>489</v>
      </c>
      <c r="E1097" s="160">
        <v>30000.0</v>
      </c>
      <c r="F1097" s="134" t="s">
        <v>1112</v>
      </c>
      <c r="G1097" s="144" t="s">
        <v>288</v>
      </c>
      <c r="H1097" s="144" t="s">
        <v>42</v>
      </c>
      <c r="I1097" s="144" t="s">
        <v>459</v>
      </c>
      <c r="J1097" s="144">
        <v>44594.0</v>
      </c>
      <c r="K1097" s="144" t="s">
        <v>632</v>
      </c>
      <c r="L1097" s="143"/>
      <c r="M1097" s="143"/>
      <c r="N1097" s="143"/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</row>
    <row r="1098" ht="15.75" customHeight="1">
      <c r="A1098" s="144">
        <v>44896.0</v>
      </c>
      <c r="B1098" s="145" t="s">
        <v>1415</v>
      </c>
      <c r="C1098" s="134" t="s">
        <v>495</v>
      </c>
      <c r="D1098" s="134" t="s">
        <v>489</v>
      </c>
      <c r="E1098" s="146">
        <v>60000.0</v>
      </c>
      <c r="F1098" s="134" t="s">
        <v>1416</v>
      </c>
      <c r="G1098" s="134" t="s">
        <v>288</v>
      </c>
      <c r="H1098" s="134" t="s">
        <v>752</v>
      </c>
      <c r="I1098" s="134" t="s">
        <v>416</v>
      </c>
      <c r="J1098" s="144">
        <v>44714.0</v>
      </c>
      <c r="K1098" s="134" t="s">
        <v>507</v>
      </c>
      <c r="L1098" s="143"/>
      <c r="M1098" s="143"/>
      <c r="N1098" s="143"/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</row>
    <row r="1099" ht="15.75" customHeight="1">
      <c r="A1099" s="144">
        <v>44897.0</v>
      </c>
      <c r="B1099" s="145" t="s">
        <v>1269</v>
      </c>
      <c r="C1099" s="134" t="s">
        <v>495</v>
      </c>
      <c r="D1099" s="134" t="s">
        <v>489</v>
      </c>
      <c r="E1099" s="146">
        <v>30000.0</v>
      </c>
      <c r="F1099" s="134" t="s">
        <v>1270</v>
      </c>
      <c r="G1099" s="134" t="s">
        <v>288</v>
      </c>
      <c r="H1099" s="134" t="s">
        <v>752</v>
      </c>
      <c r="I1099" s="134" t="s">
        <v>354</v>
      </c>
      <c r="J1099" s="144">
        <v>44445.0</v>
      </c>
      <c r="K1099" s="134" t="s">
        <v>632</v>
      </c>
      <c r="L1099" s="143"/>
      <c r="M1099" s="143"/>
      <c r="N1099" s="143"/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</row>
    <row r="1100" ht="15.75" customHeight="1">
      <c r="A1100" s="144">
        <v>44901.0</v>
      </c>
      <c r="B1100" s="237">
        <v>3241823.0</v>
      </c>
      <c r="C1100" s="134" t="s">
        <v>495</v>
      </c>
      <c r="D1100" s="134" t="s">
        <v>489</v>
      </c>
      <c r="E1100" s="146">
        <v>1620.0</v>
      </c>
      <c r="F1100" s="134" t="s">
        <v>1377</v>
      </c>
      <c r="G1100" s="134" t="s">
        <v>288</v>
      </c>
      <c r="H1100" s="134" t="s">
        <v>42</v>
      </c>
      <c r="I1100" s="134" t="s">
        <v>454</v>
      </c>
      <c r="J1100" s="144">
        <v>44819.0</v>
      </c>
      <c r="K1100" s="134" t="s">
        <v>507</v>
      </c>
      <c r="L1100" s="143"/>
      <c r="M1100" s="143"/>
      <c r="N1100" s="143"/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</row>
    <row r="1101" ht="15.75" customHeight="1">
      <c r="A1101" s="144">
        <v>44901.0</v>
      </c>
      <c r="B1101" s="145" t="s">
        <v>1401</v>
      </c>
      <c r="C1101" s="134" t="s">
        <v>495</v>
      </c>
      <c r="D1101" s="134" t="s">
        <v>489</v>
      </c>
      <c r="E1101" s="146">
        <v>80000.0</v>
      </c>
      <c r="F1101" s="134" t="s">
        <v>1402</v>
      </c>
      <c r="G1101" s="134" t="s">
        <v>288</v>
      </c>
      <c r="H1101" s="134" t="s">
        <v>42</v>
      </c>
      <c r="I1101" s="134" t="s">
        <v>443</v>
      </c>
      <c r="J1101" s="144">
        <v>44802.0</v>
      </c>
      <c r="K1101" s="134" t="s">
        <v>632</v>
      </c>
      <c r="L1101" s="143"/>
      <c r="M1101" s="143"/>
      <c r="N1101" s="143"/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</row>
    <row r="1102" ht="15.75" customHeight="1">
      <c r="A1102" s="144">
        <v>44901.0</v>
      </c>
      <c r="B1102" s="145" t="s">
        <v>1413</v>
      </c>
      <c r="C1102" s="134" t="s">
        <v>495</v>
      </c>
      <c r="D1102" s="134" t="s">
        <v>480</v>
      </c>
      <c r="E1102" s="146">
        <v>159092.51</v>
      </c>
      <c r="F1102" s="134" t="s">
        <v>1414</v>
      </c>
      <c r="G1102" s="134" t="s">
        <v>288</v>
      </c>
      <c r="H1102" s="134" t="s">
        <v>752</v>
      </c>
      <c r="I1102" s="134" t="s">
        <v>303</v>
      </c>
      <c r="J1102" s="144">
        <v>44186.0</v>
      </c>
      <c r="K1102" s="134" t="s">
        <v>575</v>
      </c>
      <c r="L1102" s="143"/>
      <c r="M1102" s="143"/>
      <c r="N1102" s="143"/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</row>
    <row r="1103" ht="15.75" customHeight="1">
      <c r="A1103" s="144">
        <v>44907.0</v>
      </c>
      <c r="B1103" s="145">
        <v>4432780.0</v>
      </c>
      <c r="C1103" s="134" t="s">
        <v>495</v>
      </c>
      <c r="D1103" s="134" t="s">
        <v>515</v>
      </c>
      <c r="E1103" s="146">
        <v>101114.41</v>
      </c>
      <c r="F1103" s="134" t="s">
        <v>1417</v>
      </c>
      <c r="G1103" s="134" t="s">
        <v>288</v>
      </c>
      <c r="H1103" s="134" t="s">
        <v>1418</v>
      </c>
      <c r="I1103" s="134" t="s">
        <v>1419</v>
      </c>
      <c r="J1103" s="144">
        <v>44078.0</v>
      </c>
      <c r="K1103" s="134" t="s">
        <v>482</v>
      </c>
      <c r="L1103" s="143"/>
      <c r="M1103" s="143"/>
      <c r="N1103" s="143"/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</row>
    <row r="1104" ht="15.75" customHeight="1">
      <c r="A1104" s="144">
        <v>44896.0</v>
      </c>
      <c r="B1104" s="145" t="s">
        <v>1420</v>
      </c>
      <c r="C1104" s="134" t="s">
        <v>495</v>
      </c>
      <c r="D1104" s="134" t="s">
        <v>480</v>
      </c>
      <c r="E1104" s="146">
        <v>179504.09</v>
      </c>
      <c r="F1104" s="134" t="s">
        <v>1421</v>
      </c>
      <c r="G1104" s="134" t="s">
        <v>41</v>
      </c>
      <c r="H1104" s="134" t="s">
        <v>42</v>
      </c>
      <c r="I1104" s="134" t="s">
        <v>303</v>
      </c>
      <c r="J1104" s="144">
        <v>44246.0</v>
      </c>
      <c r="K1104" s="134" t="s">
        <v>493</v>
      </c>
      <c r="L1104" s="143"/>
      <c r="M1104" s="143"/>
      <c r="N1104" s="143"/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</row>
    <row r="1105" ht="15.75" customHeight="1">
      <c r="A1105" s="144">
        <v>44895.0</v>
      </c>
      <c r="B1105" s="145" t="s">
        <v>1422</v>
      </c>
      <c r="C1105" s="134" t="s">
        <v>495</v>
      </c>
      <c r="D1105" s="134" t="s">
        <v>480</v>
      </c>
      <c r="E1105" s="146" t="s">
        <v>1423</v>
      </c>
      <c r="F1105" s="136" t="s">
        <v>1424</v>
      </c>
      <c r="G1105" s="134" t="s">
        <v>288</v>
      </c>
      <c r="H1105" s="134" t="s">
        <v>752</v>
      </c>
      <c r="I1105" s="134" t="s">
        <v>340</v>
      </c>
      <c r="J1105" s="144">
        <v>44390.0</v>
      </c>
      <c r="K1105" s="134" t="s">
        <v>482</v>
      </c>
      <c r="L1105" s="143"/>
      <c r="M1105" s="143"/>
      <c r="N1105" s="143"/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</row>
    <row r="1106" ht="15.75" customHeight="1">
      <c r="A1106" s="144">
        <v>44901.0</v>
      </c>
      <c r="B1106" s="145" t="s">
        <v>1413</v>
      </c>
      <c r="C1106" s="134" t="s">
        <v>495</v>
      </c>
      <c r="D1106" s="134" t="s">
        <v>480</v>
      </c>
      <c r="E1106" s="146">
        <v>156195.12</v>
      </c>
      <c r="F1106" s="134" t="s">
        <v>1414</v>
      </c>
      <c r="G1106" s="134" t="s">
        <v>41</v>
      </c>
      <c r="H1106" s="134" t="s">
        <v>42</v>
      </c>
      <c r="I1106" s="134" t="s">
        <v>303</v>
      </c>
      <c r="J1106" s="144">
        <v>44186.0</v>
      </c>
      <c r="K1106" s="134" t="s">
        <v>575</v>
      </c>
      <c r="L1106" s="143"/>
      <c r="M1106" s="143"/>
      <c r="N1106" s="143"/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</row>
    <row r="1107" ht="15.75" customHeight="1">
      <c r="A1107" s="144">
        <v>44896.0</v>
      </c>
      <c r="B1107" s="145" t="s">
        <v>1033</v>
      </c>
      <c r="C1107" s="134" t="s">
        <v>495</v>
      </c>
      <c r="D1107" s="134" t="s">
        <v>480</v>
      </c>
      <c r="E1107" s="146">
        <v>244812.62</v>
      </c>
      <c r="F1107" s="134" t="s">
        <v>1034</v>
      </c>
      <c r="G1107" s="134" t="s">
        <v>41</v>
      </c>
      <c r="H1107" s="134" t="s">
        <v>752</v>
      </c>
      <c r="I1107" s="134" t="s">
        <v>1419</v>
      </c>
      <c r="J1107" s="144">
        <v>44340.0</v>
      </c>
      <c r="K1107" s="134" t="s">
        <v>482</v>
      </c>
      <c r="L1107" s="143"/>
      <c r="M1107" s="143"/>
      <c r="N1107" s="143"/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</row>
    <row r="1108" ht="15.75" customHeight="1">
      <c r="A1108" s="144">
        <v>44543.0</v>
      </c>
      <c r="B1108" s="145" t="s">
        <v>1425</v>
      </c>
      <c r="C1108" s="134" t="s">
        <v>495</v>
      </c>
      <c r="D1108" s="134" t="s">
        <v>489</v>
      </c>
      <c r="E1108" s="146">
        <v>5000.0</v>
      </c>
      <c r="F1108" s="134" t="s">
        <v>1426</v>
      </c>
      <c r="G1108" s="134" t="s">
        <v>41</v>
      </c>
      <c r="H1108" s="134" t="s">
        <v>42</v>
      </c>
      <c r="I1108" s="134" t="s">
        <v>307</v>
      </c>
      <c r="J1108" s="144">
        <v>44421.0</v>
      </c>
      <c r="K1108" s="134" t="s">
        <v>482</v>
      </c>
      <c r="L1108" s="143"/>
      <c r="M1108" s="143"/>
      <c r="N1108" s="143"/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</row>
    <row r="1109" ht="15.75" customHeight="1">
      <c r="A1109" s="144">
        <v>44908.0</v>
      </c>
      <c r="B1109" s="145" t="s">
        <v>1427</v>
      </c>
      <c r="C1109" s="134" t="s">
        <v>495</v>
      </c>
      <c r="D1109" s="134" t="s">
        <v>489</v>
      </c>
      <c r="E1109" s="146">
        <v>25000.0</v>
      </c>
      <c r="F1109" s="134" t="s">
        <v>1428</v>
      </c>
      <c r="G1109" s="134" t="s">
        <v>288</v>
      </c>
      <c r="H1109" s="134" t="s">
        <v>752</v>
      </c>
      <c r="I1109" s="134" t="s">
        <v>455</v>
      </c>
      <c r="J1109" s="144">
        <v>44655.0</v>
      </c>
      <c r="K1109" s="134" t="s">
        <v>632</v>
      </c>
      <c r="L1109" s="143"/>
      <c r="M1109" s="143"/>
      <c r="N1109" s="143"/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</row>
    <row r="1110" ht="15.75" customHeight="1">
      <c r="A1110" s="144">
        <v>44908.0</v>
      </c>
      <c r="B1110" s="145" t="s">
        <v>882</v>
      </c>
      <c r="C1110" s="134" t="s">
        <v>479</v>
      </c>
      <c r="D1110" s="134" t="s">
        <v>480</v>
      </c>
      <c r="E1110" s="238">
        <v>70026.76</v>
      </c>
      <c r="F1110" s="137" t="s">
        <v>883</v>
      </c>
      <c r="G1110" s="134" t="s">
        <v>288</v>
      </c>
      <c r="H1110" s="134" t="s">
        <v>629</v>
      </c>
      <c r="I1110" s="134" t="s">
        <v>428</v>
      </c>
      <c r="J1110" s="239">
        <v>44267.0</v>
      </c>
      <c r="K1110" s="134" t="s">
        <v>493</v>
      </c>
      <c r="L1110" s="143"/>
      <c r="M1110" s="143"/>
      <c r="N1110" s="143"/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</row>
    <row r="1111" ht="15.75" customHeight="1">
      <c r="A1111" s="144">
        <v>44908.0</v>
      </c>
      <c r="B1111" s="145" t="s">
        <v>106</v>
      </c>
      <c r="C1111" s="134" t="s">
        <v>479</v>
      </c>
      <c r="D1111" s="134" t="s">
        <v>480</v>
      </c>
      <c r="E1111" s="146">
        <v>0.0</v>
      </c>
      <c r="F1111" s="136" t="s">
        <v>883</v>
      </c>
      <c r="G1111" s="134" t="s">
        <v>288</v>
      </c>
      <c r="H1111" s="134" t="s">
        <v>629</v>
      </c>
      <c r="I1111" s="134" t="s">
        <v>428</v>
      </c>
      <c r="J1111" s="134" t="s">
        <v>106</v>
      </c>
      <c r="K1111" s="134" t="s">
        <v>1367</v>
      </c>
      <c r="L1111" s="143"/>
      <c r="M1111" s="143"/>
      <c r="N1111" s="143"/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</row>
    <row r="1112" ht="15.75" customHeight="1">
      <c r="A1112" s="144">
        <v>44907.0</v>
      </c>
      <c r="B1112" s="145" t="s">
        <v>1429</v>
      </c>
      <c r="C1112" s="134" t="s">
        <v>479</v>
      </c>
      <c r="D1112" s="134" t="s">
        <v>480</v>
      </c>
      <c r="E1112" s="146" t="s">
        <v>1430</v>
      </c>
      <c r="F1112" s="134" t="s">
        <v>1431</v>
      </c>
      <c r="G1112" s="134" t="s">
        <v>288</v>
      </c>
      <c r="H1112" s="134" t="s">
        <v>629</v>
      </c>
      <c r="I1112" s="134" t="s">
        <v>428</v>
      </c>
      <c r="J1112" s="144">
        <v>44733.0</v>
      </c>
      <c r="K1112" s="134" t="s">
        <v>632</v>
      </c>
      <c r="L1112" s="143"/>
      <c r="M1112" s="143"/>
      <c r="N1112" s="143"/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</row>
    <row r="1113" ht="15.75" customHeight="1">
      <c r="A1113" s="144">
        <v>44890.0</v>
      </c>
      <c r="B1113" s="145" t="s">
        <v>1277</v>
      </c>
      <c r="C1113" s="134" t="s">
        <v>495</v>
      </c>
      <c r="D1113" s="134" t="s">
        <v>480</v>
      </c>
      <c r="E1113" s="146">
        <v>251143.6</v>
      </c>
      <c r="F1113" s="134" t="s">
        <v>1278</v>
      </c>
      <c r="G1113" s="134" t="s">
        <v>288</v>
      </c>
      <c r="H1113" s="134" t="s">
        <v>752</v>
      </c>
      <c r="I1113" s="134" t="s">
        <v>340</v>
      </c>
      <c r="J1113" s="144"/>
      <c r="K1113" s="144"/>
      <c r="L1113" s="143"/>
      <c r="M1113" s="143"/>
      <c r="N1113" s="143"/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</row>
    <row r="1114" ht="15.75" customHeight="1">
      <c r="A1114" s="173">
        <v>44909.0</v>
      </c>
      <c r="B1114" s="174" t="s">
        <v>1124</v>
      </c>
      <c r="C1114" s="175" t="s">
        <v>495</v>
      </c>
      <c r="D1114" s="176" t="s">
        <v>489</v>
      </c>
      <c r="E1114" s="177">
        <v>10000.0</v>
      </c>
      <c r="F1114" s="176" t="s">
        <v>1125</v>
      </c>
      <c r="G1114" s="176" t="s">
        <v>288</v>
      </c>
      <c r="H1114" s="176" t="s">
        <v>752</v>
      </c>
      <c r="I1114" s="176" t="s">
        <v>455</v>
      </c>
      <c r="J1114" s="178">
        <v>44609.0</v>
      </c>
      <c r="K1114" s="175" t="s">
        <v>507</v>
      </c>
      <c r="L1114" s="143"/>
      <c r="M1114" s="143"/>
      <c r="N1114" s="143"/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</row>
    <row r="1115" ht="15.75" customHeight="1">
      <c r="A1115" s="144">
        <v>44911.0</v>
      </c>
      <c r="B1115" s="145" t="s">
        <v>697</v>
      </c>
      <c r="C1115" s="175" t="s">
        <v>495</v>
      </c>
      <c r="D1115" s="134" t="s">
        <v>480</v>
      </c>
      <c r="E1115" s="146">
        <v>115969.72</v>
      </c>
      <c r="F1115" s="134" t="s">
        <v>698</v>
      </c>
      <c r="G1115" s="134" t="s">
        <v>41</v>
      </c>
      <c r="H1115" s="134" t="s">
        <v>42</v>
      </c>
      <c r="I1115" s="134" t="s">
        <v>1432</v>
      </c>
      <c r="J1115" s="181">
        <v>44203.0</v>
      </c>
      <c r="K1115" s="134" t="s">
        <v>493</v>
      </c>
      <c r="L1115" s="143"/>
      <c r="M1115" s="143"/>
      <c r="N1115" s="143"/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</row>
    <row r="1116" ht="15.75" customHeight="1">
      <c r="A1116" s="144">
        <v>44911.0</v>
      </c>
      <c r="B1116" s="145" t="s">
        <v>1433</v>
      </c>
      <c r="C1116" s="134" t="s">
        <v>479</v>
      </c>
      <c r="D1116" s="134" t="s">
        <v>480</v>
      </c>
      <c r="E1116" s="238">
        <v>6543.8</v>
      </c>
      <c r="F1116" s="134" t="s">
        <v>1434</v>
      </c>
      <c r="G1116" s="134" t="s">
        <v>288</v>
      </c>
      <c r="H1116" s="134" t="s">
        <v>629</v>
      </c>
      <c r="I1116" s="134" t="s">
        <v>426</v>
      </c>
      <c r="J1116" s="144">
        <v>44263.0</v>
      </c>
      <c r="K1116" s="134" t="s">
        <v>575</v>
      </c>
      <c r="L1116" s="143"/>
      <c r="M1116" s="143"/>
      <c r="N1116" s="143"/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</row>
    <row r="1117" ht="15.75" customHeight="1">
      <c r="A1117" s="144">
        <v>44914.0</v>
      </c>
      <c r="B1117" s="145">
        <v>6604192.0</v>
      </c>
      <c r="C1117" s="134" t="s">
        <v>495</v>
      </c>
      <c r="D1117" s="134" t="s">
        <v>489</v>
      </c>
      <c r="E1117" s="238">
        <v>3700.0</v>
      </c>
      <c r="F1117" s="134" t="s">
        <v>1435</v>
      </c>
      <c r="G1117" s="134" t="s">
        <v>288</v>
      </c>
      <c r="H1117" s="134" t="s">
        <v>42</v>
      </c>
      <c r="I1117" s="134" t="s">
        <v>326</v>
      </c>
      <c r="J1117" s="144">
        <v>44460.0</v>
      </c>
      <c r="K1117" s="134" t="s">
        <v>632</v>
      </c>
      <c r="L1117" s="143"/>
      <c r="M1117" s="143"/>
      <c r="N1117" s="143"/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</row>
    <row r="1118" ht="15.75" customHeight="1">
      <c r="A1118" s="144">
        <v>44917.0</v>
      </c>
      <c r="B1118" s="145">
        <v>5371919.0</v>
      </c>
      <c r="C1118" s="134" t="s">
        <v>495</v>
      </c>
      <c r="D1118" s="134" t="s">
        <v>489</v>
      </c>
      <c r="E1118" s="238">
        <v>250000.0</v>
      </c>
      <c r="F1118" s="134" t="s">
        <v>1436</v>
      </c>
      <c r="G1118" s="134" t="s">
        <v>41</v>
      </c>
      <c r="H1118" s="134" t="s">
        <v>42</v>
      </c>
      <c r="I1118" s="134" t="s">
        <v>458</v>
      </c>
      <c r="J1118" s="181">
        <v>44714.0</v>
      </c>
      <c r="K1118" s="136" t="s">
        <v>507</v>
      </c>
      <c r="L1118" s="143"/>
      <c r="M1118" s="143"/>
      <c r="N1118" s="143"/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</row>
    <row r="1119" ht="15.75" customHeight="1">
      <c r="A1119" s="144">
        <v>44917.0</v>
      </c>
      <c r="B1119" s="145">
        <v>3730315.0</v>
      </c>
      <c r="C1119" s="134" t="s">
        <v>495</v>
      </c>
      <c r="D1119" s="134" t="s">
        <v>489</v>
      </c>
      <c r="E1119" s="238">
        <v>150000.0</v>
      </c>
      <c r="F1119" s="134" t="s">
        <v>1437</v>
      </c>
      <c r="G1119" s="134" t="s">
        <v>41</v>
      </c>
      <c r="H1119" s="134" t="s">
        <v>42</v>
      </c>
      <c r="I1119" s="134" t="s">
        <v>458</v>
      </c>
      <c r="J1119" s="181">
        <v>44714.0</v>
      </c>
      <c r="K1119" s="136" t="s">
        <v>507</v>
      </c>
      <c r="L1119" s="143"/>
      <c r="M1119" s="143"/>
      <c r="N1119" s="143"/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</row>
    <row r="1120" ht="15.75" customHeight="1">
      <c r="A1120" s="144">
        <v>44918.0</v>
      </c>
      <c r="B1120" s="145" t="s">
        <v>1438</v>
      </c>
      <c r="C1120" s="134" t="s">
        <v>495</v>
      </c>
      <c r="D1120" s="134" t="s">
        <v>489</v>
      </c>
      <c r="E1120" s="146">
        <v>54000.0</v>
      </c>
      <c r="F1120" s="134" t="s">
        <v>691</v>
      </c>
      <c r="G1120" s="134" t="s">
        <v>41</v>
      </c>
      <c r="H1120" s="134" t="s">
        <v>42</v>
      </c>
      <c r="I1120" s="134" t="s">
        <v>348</v>
      </c>
      <c r="J1120" s="144">
        <v>44134.0</v>
      </c>
      <c r="K1120" s="134" t="s">
        <v>575</v>
      </c>
      <c r="L1120" s="143"/>
      <c r="M1120" s="143"/>
      <c r="N1120" s="143"/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</row>
    <row r="1121" ht="15.75" customHeight="1">
      <c r="A1121" s="144">
        <v>44918.0</v>
      </c>
      <c r="B1121" s="145" t="s">
        <v>1439</v>
      </c>
      <c r="C1121" s="134" t="s">
        <v>495</v>
      </c>
      <c r="D1121" s="134" t="s">
        <v>515</v>
      </c>
      <c r="E1121" s="146">
        <v>105535.73</v>
      </c>
      <c r="F1121" s="134" t="s">
        <v>1440</v>
      </c>
      <c r="G1121" s="134" t="s">
        <v>41</v>
      </c>
      <c r="H1121" s="134" t="s">
        <v>42</v>
      </c>
      <c r="I1121" s="134" t="s">
        <v>457</v>
      </c>
      <c r="J1121" s="240">
        <v>44361.0</v>
      </c>
      <c r="K1121" s="134" t="s">
        <v>507</v>
      </c>
      <c r="L1121" s="143"/>
      <c r="M1121" s="143"/>
      <c r="N1121" s="143"/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</row>
    <row r="1122" ht="15.75" customHeight="1">
      <c r="A1122" s="144">
        <v>44918.0</v>
      </c>
      <c r="B1122" s="145" t="s">
        <v>1111</v>
      </c>
      <c r="C1122" s="134" t="s">
        <v>495</v>
      </c>
      <c r="D1122" s="134" t="s">
        <v>489</v>
      </c>
      <c r="E1122" s="146">
        <v>30000.0</v>
      </c>
      <c r="F1122" s="134" t="s">
        <v>1112</v>
      </c>
      <c r="G1122" s="144" t="s">
        <v>288</v>
      </c>
      <c r="H1122" s="144" t="s">
        <v>42</v>
      </c>
      <c r="I1122" s="144" t="s">
        <v>459</v>
      </c>
      <c r="J1122" s="144">
        <v>44594.0</v>
      </c>
      <c r="K1122" s="144" t="s">
        <v>632</v>
      </c>
      <c r="L1122" s="143"/>
      <c r="M1122" s="143"/>
      <c r="N1122" s="143"/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</row>
    <row r="1123" ht="15.75" customHeight="1">
      <c r="A1123" s="144">
        <v>44921.0</v>
      </c>
      <c r="B1123" s="145" t="s">
        <v>1299</v>
      </c>
      <c r="C1123" s="134" t="s">
        <v>495</v>
      </c>
      <c r="D1123" s="134" t="s">
        <v>489</v>
      </c>
      <c r="E1123" s="146">
        <v>11000.0</v>
      </c>
      <c r="F1123" s="134" t="s">
        <v>1300</v>
      </c>
      <c r="G1123" s="134" t="s">
        <v>288</v>
      </c>
      <c r="H1123" s="134" t="s">
        <v>42</v>
      </c>
      <c r="I1123" s="134" t="s">
        <v>373</v>
      </c>
      <c r="J1123" s="144">
        <v>44393.0</v>
      </c>
      <c r="K1123" s="134" t="s">
        <v>575</v>
      </c>
      <c r="L1123" s="143"/>
      <c r="M1123" s="143"/>
      <c r="N1123" s="143"/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</row>
    <row r="1124" ht="15.75" customHeight="1">
      <c r="A1124" s="144">
        <v>44921.0</v>
      </c>
      <c r="B1124" s="145" t="s">
        <v>1441</v>
      </c>
      <c r="C1124" s="134" t="s">
        <v>495</v>
      </c>
      <c r="D1124" s="134" t="s">
        <v>489</v>
      </c>
      <c r="E1124" s="146">
        <v>12000.0</v>
      </c>
      <c r="F1124" s="134" t="s">
        <v>1442</v>
      </c>
      <c r="G1124" s="134" t="s">
        <v>288</v>
      </c>
      <c r="H1124" s="134" t="s">
        <v>42</v>
      </c>
      <c r="I1124" s="134" t="s">
        <v>470</v>
      </c>
      <c r="J1124" s="144">
        <v>44076.0</v>
      </c>
      <c r="K1124" s="134" t="s">
        <v>507</v>
      </c>
      <c r="L1124" s="143"/>
      <c r="M1124" s="143"/>
      <c r="N1124" s="143"/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</row>
    <row r="1125" ht="15.75" customHeight="1">
      <c r="A1125" s="144">
        <v>44921.0</v>
      </c>
      <c r="B1125" s="145" t="s">
        <v>1443</v>
      </c>
      <c r="C1125" s="134" t="s">
        <v>495</v>
      </c>
      <c r="D1125" s="134" t="s">
        <v>489</v>
      </c>
      <c r="E1125" s="146">
        <v>36019.28</v>
      </c>
      <c r="F1125" s="134" t="s">
        <v>1104</v>
      </c>
      <c r="G1125" s="144" t="s">
        <v>288</v>
      </c>
      <c r="H1125" s="144" t="s">
        <v>752</v>
      </c>
      <c r="I1125" s="144" t="s">
        <v>354</v>
      </c>
      <c r="J1125" s="144">
        <v>44511.0</v>
      </c>
      <c r="K1125" s="144" t="s">
        <v>493</v>
      </c>
      <c r="L1125" s="143"/>
      <c r="M1125" s="143"/>
      <c r="N1125" s="143"/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</row>
    <row r="1126" ht="15.75" customHeight="1">
      <c r="A1126" s="144">
        <v>44922.0</v>
      </c>
      <c r="B1126" s="145" t="s">
        <v>1274</v>
      </c>
      <c r="C1126" s="134" t="s">
        <v>495</v>
      </c>
      <c r="D1126" s="134" t="s">
        <v>489</v>
      </c>
      <c r="E1126" s="146">
        <v>10000.0</v>
      </c>
      <c r="F1126" s="134" t="s">
        <v>1275</v>
      </c>
      <c r="G1126" s="176" t="s">
        <v>288</v>
      </c>
      <c r="H1126" s="176" t="s">
        <v>752</v>
      </c>
      <c r="I1126" s="176" t="s">
        <v>416</v>
      </c>
      <c r="J1126" s="178">
        <v>44568.0</v>
      </c>
      <c r="K1126" s="175" t="s">
        <v>1276</v>
      </c>
      <c r="L1126" s="143"/>
      <c r="M1126" s="143"/>
      <c r="N1126" s="143"/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</row>
    <row r="1127" ht="15.75" customHeight="1">
      <c r="A1127" s="144">
        <v>44922.0</v>
      </c>
      <c r="B1127" s="145" t="s">
        <v>1372</v>
      </c>
      <c r="C1127" s="134" t="s">
        <v>495</v>
      </c>
      <c r="D1127" s="134" t="s">
        <v>515</v>
      </c>
      <c r="E1127" s="146">
        <v>44803.44</v>
      </c>
      <c r="F1127" s="134" t="s">
        <v>1373</v>
      </c>
      <c r="G1127" s="134" t="s">
        <v>288</v>
      </c>
      <c r="H1127" s="134" t="s">
        <v>42</v>
      </c>
      <c r="I1127" s="134" t="s">
        <v>443</v>
      </c>
      <c r="J1127" s="241">
        <v>44652.0</v>
      </c>
      <c r="K1127" s="134" t="s">
        <v>632</v>
      </c>
      <c r="L1127" s="143"/>
      <c r="M1127" s="143"/>
      <c r="N1127" s="143"/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</row>
    <row r="1128" ht="15.75" customHeight="1">
      <c r="A1128" s="144">
        <v>44922.0</v>
      </c>
      <c r="B1128" s="145" t="s">
        <v>1035</v>
      </c>
      <c r="C1128" s="134" t="s">
        <v>495</v>
      </c>
      <c r="D1128" s="134" t="s">
        <v>515</v>
      </c>
      <c r="E1128" s="146">
        <v>25323.14</v>
      </c>
      <c r="F1128" s="134" t="s">
        <v>1444</v>
      </c>
      <c r="G1128" s="134" t="s">
        <v>288</v>
      </c>
      <c r="H1128" s="134" t="s">
        <v>42</v>
      </c>
      <c r="I1128" s="134" t="s">
        <v>373</v>
      </c>
      <c r="J1128" s="181">
        <v>44399.0</v>
      </c>
      <c r="K1128" s="134" t="s">
        <v>493</v>
      </c>
      <c r="L1128" s="143"/>
      <c r="M1128" s="143"/>
      <c r="N1128" s="143"/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</row>
    <row r="1129" ht="15.75" customHeight="1">
      <c r="A1129" s="144">
        <v>44930.0</v>
      </c>
      <c r="B1129" s="145" t="s">
        <v>1403</v>
      </c>
      <c r="C1129" s="134" t="s">
        <v>495</v>
      </c>
      <c r="D1129" s="134" t="s">
        <v>489</v>
      </c>
      <c r="E1129" s="146">
        <v>5000.0</v>
      </c>
      <c r="F1129" s="134" t="s">
        <v>1404</v>
      </c>
      <c r="G1129" s="134" t="s">
        <v>288</v>
      </c>
      <c r="H1129" s="134" t="s">
        <v>752</v>
      </c>
      <c r="I1129" s="134" t="s">
        <v>416</v>
      </c>
      <c r="J1129" s="178">
        <v>44767.0</v>
      </c>
      <c r="K1129" s="173" t="s">
        <v>632</v>
      </c>
      <c r="L1129" s="143"/>
      <c r="M1129" s="143"/>
      <c r="N1129" s="143"/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</row>
    <row r="1130" ht="15.75" customHeight="1">
      <c r="A1130" s="144">
        <v>44930.0</v>
      </c>
      <c r="B1130" s="145" t="s">
        <v>650</v>
      </c>
      <c r="C1130" s="134" t="s">
        <v>495</v>
      </c>
      <c r="D1130" s="134" t="s">
        <v>480</v>
      </c>
      <c r="E1130" s="146">
        <v>47562.04</v>
      </c>
      <c r="F1130" s="134" t="s">
        <v>1445</v>
      </c>
      <c r="G1130" s="134" t="s">
        <v>288</v>
      </c>
      <c r="H1130" s="134" t="s">
        <v>42</v>
      </c>
      <c r="I1130" s="134" t="s">
        <v>443</v>
      </c>
      <c r="J1130" s="144">
        <v>44089.0</v>
      </c>
      <c r="K1130" s="134" t="s">
        <v>632</v>
      </c>
      <c r="L1130" s="143"/>
      <c r="M1130" s="143"/>
      <c r="N1130" s="143"/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</row>
    <row r="1131" ht="15.75" customHeight="1">
      <c r="A1131" s="144">
        <v>44932.0</v>
      </c>
      <c r="B1131" s="145" t="s">
        <v>1446</v>
      </c>
      <c r="C1131" s="134" t="s">
        <v>495</v>
      </c>
      <c r="D1131" s="134" t="s">
        <v>489</v>
      </c>
      <c r="E1131" s="146">
        <v>39735.11</v>
      </c>
      <c r="F1131" s="176" t="s">
        <v>1159</v>
      </c>
      <c r="G1131" s="176" t="s">
        <v>288</v>
      </c>
      <c r="H1131" s="176" t="s">
        <v>752</v>
      </c>
      <c r="I1131" s="176" t="s">
        <v>455</v>
      </c>
      <c r="J1131" s="178">
        <v>44645.0</v>
      </c>
      <c r="K1131" s="175" t="s">
        <v>493</v>
      </c>
      <c r="L1131" s="143"/>
      <c r="M1131" s="143"/>
      <c r="N1131" s="143"/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</row>
    <row r="1132" ht="15.75" customHeight="1">
      <c r="A1132" s="144">
        <v>44565.0</v>
      </c>
      <c r="B1132" s="145" t="s">
        <v>1299</v>
      </c>
      <c r="C1132" s="134" t="s">
        <v>495</v>
      </c>
      <c r="D1132" s="134" t="s">
        <v>489</v>
      </c>
      <c r="E1132" s="146">
        <v>18000.0</v>
      </c>
      <c r="F1132" s="134" t="s">
        <v>1300</v>
      </c>
      <c r="G1132" s="134" t="s">
        <v>288</v>
      </c>
      <c r="H1132" s="134" t="s">
        <v>42</v>
      </c>
      <c r="I1132" s="134" t="s">
        <v>373</v>
      </c>
      <c r="J1132" s="144">
        <v>44393.0</v>
      </c>
      <c r="K1132" s="134" t="s">
        <v>575</v>
      </c>
      <c r="L1132" s="143"/>
      <c r="M1132" s="143"/>
      <c r="N1132" s="143"/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</row>
    <row r="1133" ht="15.75" customHeight="1">
      <c r="A1133" s="144">
        <v>44935.0</v>
      </c>
      <c r="B1133" s="145" t="s">
        <v>1447</v>
      </c>
      <c r="C1133" s="134" t="s">
        <v>38</v>
      </c>
      <c r="D1133" s="134" t="s">
        <v>489</v>
      </c>
      <c r="E1133" s="146">
        <v>51409.52</v>
      </c>
      <c r="F1133" s="134" t="s">
        <v>1448</v>
      </c>
      <c r="G1133" s="134" t="s">
        <v>288</v>
      </c>
      <c r="H1133" s="134" t="s">
        <v>752</v>
      </c>
      <c r="I1133" s="134" t="s">
        <v>324</v>
      </c>
      <c r="J1133" s="144">
        <v>44951.0</v>
      </c>
      <c r="K1133" s="134" t="s">
        <v>632</v>
      </c>
      <c r="L1133" s="143"/>
      <c r="M1133" s="143"/>
      <c r="N1133" s="143"/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</row>
    <row r="1134" ht="15.75" customHeight="1">
      <c r="A1134" s="144"/>
      <c r="B1134" s="145" t="s">
        <v>1449</v>
      </c>
      <c r="C1134" s="134" t="s">
        <v>38</v>
      </c>
      <c r="D1134" s="134" t="s">
        <v>489</v>
      </c>
      <c r="E1134" s="146">
        <v>9000.0</v>
      </c>
      <c r="F1134" s="134" t="s">
        <v>1450</v>
      </c>
      <c r="G1134" s="134" t="s">
        <v>288</v>
      </c>
      <c r="H1134" s="134" t="s">
        <v>42</v>
      </c>
      <c r="I1134" s="134" t="s">
        <v>443</v>
      </c>
      <c r="J1134" s="144">
        <v>44888.0</v>
      </c>
      <c r="K1134" s="134" t="s">
        <v>632</v>
      </c>
      <c r="L1134" s="143"/>
      <c r="M1134" s="143"/>
      <c r="N1134" s="143"/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</row>
    <row r="1135" ht="15.75" customHeight="1">
      <c r="A1135" s="144">
        <v>44565.0</v>
      </c>
      <c r="B1135" s="145" t="s">
        <v>1299</v>
      </c>
      <c r="C1135" s="134" t="s">
        <v>495</v>
      </c>
      <c r="D1135" s="134" t="s">
        <v>489</v>
      </c>
      <c r="E1135" s="146">
        <v>9500.0</v>
      </c>
      <c r="F1135" s="134" t="s">
        <v>1300</v>
      </c>
      <c r="G1135" s="134" t="s">
        <v>288</v>
      </c>
      <c r="H1135" s="134" t="s">
        <v>42</v>
      </c>
      <c r="I1135" s="134" t="s">
        <v>373</v>
      </c>
      <c r="J1135" s="144">
        <v>44393.0</v>
      </c>
      <c r="K1135" s="134" t="s">
        <v>575</v>
      </c>
      <c r="L1135" s="143"/>
      <c r="M1135" s="143"/>
      <c r="N1135" s="143"/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</row>
    <row r="1136" ht="15.75" customHeight="1">
      <c r="A1136" s="144">
        <v>44937.0</v>
      </c>
      <c r="B1136" s="145" t="s">
        <v>573</v>
      </c>
      <c r="C1136" s="134" t="s">
        <v>529</v>
      </c>
      <c r="D1136" s="134" t="s">
        <v>489</v>
      </c>
      <c r="E1136" s="146">
        <v>10000.0</v>
      </c>
      <c r="F1136" s="134" t="s">
        <v>1451</v>
      </c>
      <c r="G1136" s="134" t="s">
        <v>288</v>
      </c>
      <c r="H1136" s="134" t="s">
        <v>42</v>
      </c>
      <c r="I1136" s="134" t="s">
        <v>373</v>
      </c>
      <c r="J1136" s="144">
        <v>43934.0</v>
      </c>
      <c r="K1136" s="134" t="s">
        <v>575</v>
      </c>
      <c r="L1136" s="143"/>
      <c r="M1136" s="143"/>
      <c r="N1136" s="143"/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</row>
    <row r="1137" ht="15.75" customHeight="1">
      <c r="A1137" s="144">
        <v>44935.0</v>
      </c>
      <c r="B1137" s="145" t="s">
        <v>1452</v>
      </c>
      <c r="C1137" s="134" t="s">
        <v>495</v>
      </c>
      <c r="D1137" s="134" t="s">
        <v>515</v>
      </c>
      <c r="E1137" s="146" t="s">
        <v>1453</v>
      </c>
      <c r="F1137" s="138" t="s">
        <v>1454</v>
      </c>
      <c r="G1137" s="134" t="s">
        <v>288</v>
      </c>
      <c r="H1137" s="134" t="s">
        <v>752</v>
      </c>
      <c r="I1137" s="134" t="s">
        <v>340</v>
      </c>
      <c r="J1137" s="134" t="s">
        <v>1455</v>
      </c>
      <c r="K1137" s="134" t="s">
        <v>493</v>
      </c>
      <c r="L1137" s="143"/>
      <c r="M1137" s="143"/>
      <c r="N1137" s="143"/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</row>
    <row r="1138" ht="15.75" customHeight="1">
      <c r="A1138" s="144">
        <v>44949.0</v>
      </c>
      <c r="B1138" s="145" t="s">
        <v>1274</v>
      </c>
      <c r="C1138" s="134" t="s">
        <v>495</v>
      </c>
      <c r="D1138" s="134" t="s">
        <v>515</v>
      </c>
      <c r="E1138" s="146">
        <v>4119326.59</v>
      </c>
      <c r="F1138" s="134" t="s">
        <v>1275</v>
      </c>
      <c r="G1138" s="176" t="s">
        <v>288</v>
      </c>
      <c r="H1138" s="176" t="s">
        <v>752</v>
      </c>
      <c r="I1138" s="176" t="s">
        <v>416</v>
      </c>
      <c r="J1138" s="178">
        <v>44568.0</v>
      </c>
      <c r="K1138" s="175" t="s">
        <v>1276</v>
      </c>
      <c r="L1138" s="143"/>
      <c r="M1138" s="143"/>
      <c r="N1138" s="143"/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</row>
    <row r="1139" ht="15.75" customHeight="1">
      <c r="A1139" s="144">
        <v>44931.0</v>
      </c>
      <c r="B1139" s="242" t="s">
        <v>693</v>
      </c>
      <c r="C1139" s="134" t="s">
        <v>495</v>
      </c>
      <c r="D1139" s="134" t="s">
        <v>515</v>
      </c>
      <c r="E1139" s="146">
        <v>97046.39</v>
      </c>
      <c r="F1139" s="137" t="s">
        <v>694</v>
      </c>
      <c r="G1139" s="134" t="s">
        <v>41</v>
      </c>
      <c r="H1139" s="134" t="s">
        <v>42</v>
      </c>
      <c r="I1139" s="134" t="s">
        <v>365</v>
      </c>
      <c r="J1139" s="144">
        <v>44180.0</v>
      </c>
      <c r="K1139" s="134" t="s">
        <v>493</v>
      </c>
      <c r="L1139" s="143"/>
      <c r="M1139" s="143"/>
      <c r="N1139" s="143"/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</row>
    <row r="1140" ht="15.75" customHeight="1">
      <c r="A1140" s="144">
        <v>44938.0</v>
      </c>
      <c r="B1140" s="145" t="s">
        <v>1456</v>
      </c>
      <c r="C1140" s="134" t="s">
        <v>38</v>
      </c>
      <c r="D1140" s="134" t="s">
        <v>489</v>
      </c>
      <c r="E1140" s="146">
        <v>13092.93</v>
      </c>
      <c r="F1140" s="134" t="s">
        <v>1457</v>
      </c>
      <c r="G1140" s="134" t="s">
        <v>288</v>
      </c>
      <c r="H1140" s="134" t="s">
        <v>752</v>
      </c>
      <c r="I1140" s="134" t="s">
        <v>340</v>
      </c>
      <c r="J1140" s="241">
        <v>44951.0</v>
      </c>
      <c r="K1140" s="134" t="s">
        <v>632</v>
      </c>
      <c r="L1140" s="143"/>
      <c r="M1140" s="143"/>
      <c r="N1140" s="143"/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</row>
    <row r="1141" ht="15.75" customHeight="1">
      <c r="A1141" s="144">
        <v>44939.0</v>
      </c>
      <c r="B1141" s="145" t="s">
        <v>1403</v>
      </c>
      <c r="C1141" s="134" t="s">
        <v>495</v>
      </c>
      <c r="D1141" s="134" t="s">
        <v>489</v>
      </c>
      <c r="E1141" s="146">
        <v>1000.0</v>
      </c>
      <c r="F1141" s="134" t="s">
        <v>1404</v>
      </c>
      <c r="G1141" s="134" t="s">
        <v>288</v>
      </c>
      <c r="H1141" s="134" t="s">
        <v>752</v>
      </c>
      <c r="I1141" s="134" t="s">
        <v>416</v>
      </c>
      <c r="J1141" s="241">
        <v>44767.0</v>
      </c>
      <c r="K1141" s="134" t="s">
        <v>632</v>
      </c>
      <c r="L1141" s="143"/>
      <c r="M1141" s="143"/>
      <c r="N1141" s="143"/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</row>
    <row r="1142" ht="15.75" customHeight="1">
      <c r="A1142" s="171"/>
      <c r="B1142" s="154"/>
      <c r="C1142" s="163"/>
      <c r="D1142" s="163"/>
      <c r="E1142" s="153"/>
      <c r="F1142" s="171"/>
      <c r="G1142" s="171"/>
      <c r="H1142" s="171"/>
      <c r="I1142" s="171"/>
      <c r="J1142" s="171"/>
      <c r="K1142" s="171"/>
      <c r="L1142" s="143"/>
      <c r="M1142" s="143"/>
      <c r="N1142" s="143"/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</row>
    <row r="1143" ht="15.75" customHeight="1">
      <c r="A1143" s="171"/>
      <c r="B1143" s="154"/>
      <c r="C1143" s="163"/>
      <c r="D1143" s="163"/>
      <c r="E1143" s="153"/>
      <c r="F1143" s="171"/>
      <c r="G1143" s="171"/>
      <c r="H1143" s="171"/>
      <c r="I1143" s="171"/>
      <c r="J1143" s="171"/>
      <c r="K1143" s="171"/>
      <c r="L1143" s="143"/>
      <c r="M1143" s="143"/>
      <c r="N1143" s="143"/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</row>
    <row r="1144" ht="15.75" customHeight="1">
      <c r="A1144" s="171"/>
      <c r="B1144" s="154"/>
      <c r="C1144" s="163"/>
      <c r="D1144" s="163"/>
      <c r="E1144" s="153"/>
      <c r="F1144" s="171"/>
      <c r="G1144" s="171"/>
      <c r="H1144" s="171"/>
      <c r="I1144" s="171"/>
      <c r="J1144" s="171"/>
      <c r="K1144" s="171"/>
      <c r="L1144" s="143"/>
      <c r="M1144" s="143"/>
      <c r="N1144" s="143"/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</row>
    <row r="1145" ht="15.75" customHeight="1">
      <c r="A1145" s="171"/>
      <c r="B1145" s="154"/>
      <c r="C1145" s="163"/>
      <c r="D1145" s="163"/>
      <c r="E1145" s="153"/>
      <c r="F1145" s="171"/>
      <c r="G1145" s="171"/>
      <c r="H1145" s="171"/>
      <c r="I1145" s="171"/>
      <c r="J1145" s="171"/>
      <c r="K1145" s="171"/>
      <c r="L1145" s="143"/>
      <c r="M1145" s="143"/>
      <c r="N1145" s="143"/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</row>
    <row r="1146" ht="15.75" customHeight="1">
      <c r="A1146" s="171"/>
      <c r="B1146" s="154"/>
      <c r="C1146" s="163"/>
      <c r="D1146" s="163"/>
      <c r="E1146" s="153"/>
      <c r="F1146" s="171"/>
      <c r="G1146" s="171"/>
      <c r="H1146" s="171"/>
      <c r="I1146" s="171"/>
      <c r="J1146" s="171"/>
      <c r="K1146" s="171"/>
      <c r="L1146" s="143"/>
      <c r="M1146" s="143"/>
      <c r="N1146" s="143"/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</row>
    <row r="1147" ht="15.75" customHeight="1">
      <c r="A1147" s="171"/>
      <c r="B1147" s="154"/>
      <c r="C1147" s="163"/>
      <c r="D1147" s="163"/>
      <c r="E1147" s="153"/>
      <c r="F1147" s="171"/>
      <c r="G1147" s="171"/>
      <c r="H1147" s="171"/>
      <c r="I1147" s="171"/>
      <c r="J1147" s="171"/>
      <c r="K1147" s="171"/>
      <c r="L1147" s="143"/>
      <c r="M1147" s="143"/>
      <c r="N1147" s="143"/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</row>
    <row r="1148" ht="15.75" customHeight="1">
      <c r="A1148" s="171"/>
      <c r="B1148" s="154"/>
      <c r="C1148" s="163"/>
      <c r="D1148" s="163"/>
      <c r="E1148" s="153"/>
      <c r="F1148" s="171"/>
      <c r="G1148" s="171"/>
      <c r="H1148" s="171"/>
      <c r="I1148" s="171"/>
      <c r="J1148" s="171"/>
      <c r="K1148" s="171"/>
      <c r="L1148" s="143"/>
      <c r="M1148" s="143"/>
      <c r="N1148" s="143"/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</row>
    <row r="1149" ht="15.75" customHeight="1">
      <c r="A1149" s="171"/>
      <c r="B1149" s="154"/>
      <c r="C1149" s="163"/>
      <c r="D1149" s="163"/>
      <c r="E1149" s="153"/>
      <c r="F1149" s="171"/>
      <c r="G1149" s="171"/>
      <c r="H1149" s="171"/>
      <c r="I1149" s="171"/>
      <c r="J1149" s="171"/>
      <c r="K1149" s="171"/>
      <c r="L1149" s="143"/>
      <c r="M1149" s="143"/>
      <c r="N1149" s="143"/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</row>
    <row r="1150" ht="15.75" customHeight="1">
      <c r="A1150" s="171"/>
      <c r="B1150" s="154"/>
      <c r="C1150" s="163"/>
      <c r="D1150" s="163"/>
      <c r="E1150" s="153"/>
      <c r="F1150" s="171"/>
      <c r="G1150" s="171"/>
      <c r="H1150" s="171"/>
      <c r="I1150" s="171"/>
      <c r="J1150" s="171"/>
      <c r="K1150" s="171"/>
      <c r="L1150" s="143"/>
      <c r="M1150" s="143"/>
      <c r="N1150" s="143"/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</row>
    <row r="1151" ht="15.75" customHeight="1">
      <c r="A1151" s="171"/>
      <c r="B1151" s="154"/>
      <c r="C1151" s="163"/>
      <c r="D1151" s="163"/>
      <c r="E1151" s="153"/>
      <c r="F1151" s="171"/>
      <c r="G1151" s="171"/>
      <c r="H1151" s="171"/>
      <c r="I1151" s="171"/>
      <c r="J1151" s="171"/>
      <c r="K1151" s="171"/>
      <c r="L1151" s="143"/>
      <c r="M1151" s="143"/>
      <c r="N1151" s="143"/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</row>
    <row r="1152" ht="15.75" customHeight="1">
      <c r="A1152" s="171"/>
      <c r="B1152" s="154"/>
      <c r="C1152" s="163"/>
      <c r="D1152" s="163"/>
      <c r="E1152" s="153"/>
      <c r="F1152" s="171"/>
      <c r="G1152" s="171"/>
      <c r="H1152" s="171"/>
      <c r="I1152" s="171"/>
      <c r="J1152" s="171"/>
      <c r="K1152" s="171"/>
      <c r="L1152" s="143"/>
      <c r="M1152" s="143"/>
      <c r="N1152" s="143"/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</row>
    <row r="1153" ht="15.75" customHeight="1">
      <c r="A1153" s="171"/>
      <c r="B1153" s="154"/>
      <c r="C1153" s="163"/>
      <c r="D1153" s="163"/>
      <c r="E1153" s="153"/>
      <c r="F1153" s="171"/>
      <c r="G1153" s="171"/>
      <c r="H1153" s="171"/>
      <c r="I1153" s="171"/>
      <c r="J1153" s="171"/>
      <c r="K1153" s="171"/>
      <c r="L1153" s="143"/>
      <c r="M1153" s="143"/>
      <c r="N1153" s="143"/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</row>
    <row r="1154" ht="15.75" customHeight="1">
      <c r="A1154" s="171"/>
      <c r="B1154" s="154"/>
      <c r="C1154" s="163"/>
      <c r="D1154" s="163"/>
      <c r="E1154" s="153"/>
      <c r="F1154" s="171"/>
      <c r="G1154" s="171"/>
      <c r="H1154" s="171"/>
      <c r="I1154" s="171"/>
      <c r="J1154" s="171"/>
      <c r="K1154" s="171"/>
      <c r="L1154" s="143"/>
      <c r="M1154" s="143"/>
      <c r="N1154" s="143"/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</row>
    <row r="1155" ht="15.75" customHeight="1">
      <c r="A1155" s="171"/>
      <c r="B1155" s="154"/>
      <c r="C1155" s="163"/>
      <c r="D1155" s="163"/>
      <c r="E1155" s="153"/>
      <c r="F1155" s="171"/>
      <c r="G1155" s="171"/>
      <c r="H1155" s="171"/>
      <c r="I1155" s="171"/>
      <c r="J1155" s="171"/>
      <c r="K1155" s="171"/>
      <c r="L1155" s="143"/>
      <c r="M1155" s="143"/>
      <c r="N1155" s="143"/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</row>
    <row r="1156" ht="15.75" customHeight="1">
      <c r="A1156" s="171"/>
      <c r="B1156" s="154"/>
      <c r="C1156" s="163"/>
      <c r="D1156" s="163"/>
      <c r="E1156" s="153"/>
      <c r="F1156" s="171"/>
      <c r="G1156" s="171"/>
      <c r="H1156" s="171"/>
      <c r="I1156" s="171"/>
      <c r="J1156" s="171"/>
      <c r="K1156" s="171"/>
      <c r="L1156" s="143"/>
      <c r="M1156" s="143"/>
      <c r="N1156" s="143"/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</row>
    <row r="1157" ht="15.75" customHeight="1">
      <c r="A1157" s="171"/>
      <c r="B1157" s="154"/>
      <c r="C1157" s="163"/>
      <c r="D1157" s="163"/>
      <c r="E1157" s="153"/>
      <c r="F1157" s="171"/>
      <c r="G1157" s="171"/>
      <c r="H1157" s="171"/>
      <c r="I1157" s="171"/>
      <c r="J1157" s="171"/>
      <c r="K1157" s="171"/>
      <c r="L1157" s="143"/>
      <c r="M1157" s="143"/>
      <c r="N1157" s="143"/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</row>
    <row r="1158" ht="15.75" customHeight="1">
      <c r="A1158" s="171"/>
      <c r="B1158" s="154"/>
      <c r="C1158" s="163"/>
      <c r="D1158" s="163"/>
      <c r="E1158" s="153"/>
      <c r="F1158" s="171"/>
      <c r="G1158" s="171"/>
      <c r="H1158" s="171"/>
      <c r="I1158" s="171"/>
      <c r="J1158" s="171"/>
      <c r="K1158" s="171"/>
      <c r="L1158" s="143"/>
      <c r="M1158" s="143"/>
      <c r="N1158" s="143"/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</row>
    <row r="1159" ht="15.75" customHeight="1">
      <c r="A1159" s="171"/>
      <c r="B1159" s="154"/>
      <c r="C1159" s="163"/>
      <c r="D1159" s="163"/>
      <c r="E1159" s="153"/>
      <c r="F1159" s="171"/>
      <c r="G1159" s="171"/>
      <c r="H1159" s="171"/>
      <c r="I1159" s="171"/>
      <c r="J1159" s="171"/>
      <c r="K1159" s="171"/>
      <c r="L1159" s="143"/>
      <c r="M1159" s="143"/>
      <c r="N1159" s="143"/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</row>
    <row r="1160" ht="15.75" customHeight="1">
      <c r="A1160" s="171"/>
      <c r="B1160" s="154"/>
      <c r="C1160" s="163"/>
      <c r="D1160" s="163"/>
      <c r="E1160" s="153"/>
      <c r="F1160" s="171"/>
      <c r="G1160" s="171"/>
      <c r="H1160" s="171"/>
      <c r="I1160" s="171"/>
      <c r="J1160" s="171"/>
      <c r="K1160" s="171"/>
      <c r="L1160" s="143"/>
      <c r="M1160" s="143"/>
      <c r="N1160" s="143"/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</row>
    <row r="1161" ht="15.75" customHeight="1">
      <c r="A1161" s="171"/>
      <c r="B1161" s="154"/>
      <c r="C1161" s="163"/>
      <c r="D1161" s="163"/>
      <c r="E1161" s="153"/>
      <c r="F1161" s="171"/>
      <c r="G1161" s="171"/>
      <c r="H1161" s="171"/>
      <c r="I1161" s="171"/>
      <c r="J1161" s="171"/>
      <c r="K1161" s="171"/>
      <c r="L1161" s="143"/>
      <c r="M1161" s="143"/>
      <c r="N1161" s="143"/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</row>
    <row r="1162" ht="15.75" customHeight="1">
      <c r="A1162" s="171"/>
      <c r="B1162" s="154"/>
      <c r="C1162" s="163"/>
      <c r="D1162" s="163"/>
      <c r="E1162" s="153"/>
      <c r="F1162" s="171"/>
      <c r="G1162" s="171"/>
      <c r="H1162" s="171"/>
      <c r="I1162" s="171"/>
      <c r="J1162" s="171"/>
      <c r="K1162" s="171"/>
      <c r="L1162" s="143"/>
      <c r="M1162" s="143"/>
      <c r="N1162" s="143"/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</row>
    <row r="1163" ht="15.75" customHeight="1">
      <c r="A1163" s="171"/>
      <c r="B1163" s="154"/>
      <c r="C1163" s="163"/>
      <c r="D1163" s="163"/>
      <c r="E1163" s="153"/>
      <c r="F1163" s="171"/>
      <c r="G1163" s="171"/>
      <c r="H1163" s="171"/>
      <c r="I1163" s="171"/>
      <c r="J1163" s="171"/>
      <c r="K1163" s="171"/>
      <c r="L1163" s="143"/>
      <c r="M1163" s="143"/>
      <c r="N1163" s="143"/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</row>
    <row r="1164" ht="15.75" customHeight="1">
      <c r="A1164" s="171"/>
      <c r="B1164" s="154"/>
      <c r="C1164" s="163"/>
      <c r="D1164" s="163"/>
      <c r="E1164" s="153"/>
      <c r="F1164" s="171"/>
      <c r="G1164" s="171"/>
      <c r="H1164" s="171"/>
      <c r="I1164" s="171"/>
      <c r="J1164" s="171"/>
      <c r="K1164" s="171"/>
      <c r="L1164" s="143"/>
      <c r="M1164" s="143"/>
      <c r="N1164" s="143"/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</row>
    <row r="1165" ht="15.75" customHeight="1">
      <c r="A1165" s="171"/>
      <c r="B1165" s="154"/>
      <c r="C1165" s="163"/>
      <c r="D1165" s="163"/>
      <c r="E1165" s="153"/>
      <c r="F1165" s="171"/>
      <c r="G1165" s="171"/>
      <c r="H1165" s="171"/>
      <c r="I1165" s="171"/>
      <c r="J1165" s="171"/>
      <c r="K1165" s="171"/>
      <c r="L1165" s="143"/>
      <c r="M1165" s="143"/>
      <c r="N1165" s="143"/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</row>
    <row r="1166" ht="15.75" customHeight="1">
      <c r="A1166" s="171"/>
      <c r="B1166" s="154"/>
      <c r="C1166" s="163"/>
      <c r="D1166" s="163"/>
      <c r="E1166" s="153"/>
      <c r="F1166" s="171"/>
      <c r="G1166" s="171"/>
      <c r="H1166" s="171"/>
      <c r="I1166" s="171"/>
      <c r="J1166" s="171"/>
      <c r="K1166" s="171"/>
      <c r="L1166" s="143"/>
      <c r="M1166" s="143"/>
      <c r="N1166" s="143"/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</row>
    <row r="1167" ht="15.75" customHeight="1">
      <c r="A1167" s="171"/>
      <c r="B1167" s="154"/>
      <c r="C1167" s="163"/>
      <c r="D1167" s="163"/>
      <c r="E1167" s="153"/>
      <c r="F1167" s="171"/>
      <c r="G1167" s="171"/>
      <c r="H1167" s="171"/>
      <c r="I1167" s="171"/>
      <c r="J1167" s="171"/>
      <c r="K1167" s="171"/>
      <c r="L1167" s="143"/>
      <c r="M1167" s="143"/>
      <c r="N1167" s="143"/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</row>
    <row r="1168" ht="15.75" customHeight="1">
      <c r="A1168" s="171"/>
      <c r="B1168" s="154"/>
      <c r="C1168" s="163"/>
      <c r="D1168" s="163"/>
      <c r="E1168" s="153"/>
      <c r="F1168" s="171"/>
      <c r="G1168" s="171"/>
      <c r="H1168" s="171"/>
      <c r="I1168" s="171"/>
      <c r="J1168" s="171"/>
      <c r="K1168" s="171"/>
      <c r="L1168" s="143"/>
      <c r="M1168" s="143"/>
      <c r="N1168" s="143"/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</row>
    <row r="1169" ht="15.75" customHeight="1">
      <c r="A1169" s="171"/>
      <c r="B1169" s="154"/>
      <c r="C1169" s="163"/>
      <c r="D1169" s="163"/>
      <c r="E1169" s="153"/>
      <c r="F1169" s="171"/>
      <c r="G1169" s="171"/>
      <c r="H1169" s="171"/>
      <c r="I1169" s="171"/>
      <c r="J1169" s="171"/>
      <c r="K1169" s="171"/>
      <c r="L1169" s="143"/>
      <c r="M1169" s="143"/>
      <c r="N1169" s="143"/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</row>
    <row r="1170" ht="15.75" customHeight="1">
      <c r="A1170" s="171"/>
      <c r="B1170" s="154"/>
      <c r="C1170" s="163"/>
      <c r="D1170" s="163"/>
      <c r="E1170" s="153"/>
      <c r="F1170" s="171"/>
      <c r="G1170" s="171"/>
      <c r="H1170" s="171"/>
      <c r="I1170" s="171"/>
      <c r="J1170" s="171"/>
      <c r="K1170" s="171"/>
      <c r="L1170" s="143"/>
      <c r="M1170" s="143"/>
      <c r="N1170" s="143"/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</row>
    <row r="1171" ht="15.75" customHeight="1">
      <c r="A1171" s="171"/>
      <c r="B1171" s="154"/>
      <c r="C1171" s="163"/>
      <c r="D1171" s="163"/>
      <c r="E1171" s="153"/>
      <c r="F1171" s="171"/>
      <c r="G1171" s="171"/>
      <c r="H1171" s="171"/>
      <c r="I1171" s="171"/>
      <c r="J1171" s="171"/>
      <c r="K1171" s="171"/>
      <c r="L1171" s="143"/>
      <c r="M1171" s="143"/>
      <c r="N1171" s="143"/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</row>
    <row r="1172" ht="15.75" customHeight="1">
      <c r="A1172" s="171"/>
      <c r="B1172" s="154"/>
      <c r="C1172" s="163"/>
      <c r="D1172" s="163"/>
      <c r="E1172" s="153"/>
      <c r="F1172" s="171"/>
      <c r="G1172" s="171"/>
      <c r="H1172" s="171"/>
      <c r="I1172" s="171"/>
      <c r="J1172" s="171"/>
      <c r="K1172" s="171"/>
      <c r="L1172" s="143"/>
      <c r="M1172" s="143"/>
      <c r="N1172" s="143"/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</row>
    <row r="1173" ht="15.75" customHeight="1">
      <c r="A1173" s="171"/>
      <c r="B1173" s="154"/>
      <c r="C1173" s="163"/>
      <c r="D1173" s="163"/>
      <c r="E1173" s="153"/>
      <c r="F1173" s="171"/>
      <c r="G1173" s="171"/>
      <c r="H1173" s="171"/>
      <c r="I1173" s="171"/>
      <c r="J1173" s="171"/>
      <c r="K1173" s="171"/>
      <c r="L1173" s="143"/>
      <c r="M1173" s="143"/>
      <c r="N1173" s="143"/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</row>
    <row r="1174" ht="15.75" customHeight="1">
      <c r="A1174" s="171"/>
      <c r="B1174" s="154"/>
      <c r="C1174" s="163"/>
      <c r="D1174" s="163"/>
      <c r="E1174" s="153"/>
      <c r="F1174" s="171"/>
      <c r="G1174" s="171"/>
      <c r="H1174" s="171"/>
      <c r="I1174" s="171"/>
      <c r="J1174" s="171"/>
      <c r="K1174" s="171"/>
      <c r="L1174" s="143"/>
      <c r="M1174" s="143"/>
      <c r="N1174" s="143"/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</row>
    <row r="1175" ht="15.75" customHeight="1">
      <c r="A1175" s="171"/>
      <c r="B1175" s="154"/>
      <c r="C1175" s="163"/>
      <c r="D1175" s="163"/>
      <c r="E1175" s="153"/>
      <c r="F1175" s="171"/>
      <c r="G1175" s="171"/>
      <c r="H1175" s="171"/>
      <c r="I1175" s="171"/>
      <c r="J1175" s="171"/>
      <c r="K1175" s="171"/>
      <c r="L1175" s="143"/>
      <c r="M1175" s="143"/>
      <c r="N1175" s="143"/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</row>
    <row r="1176" ht="15.75" customHeight="1">
      <c r="A1176" s="171"/>
      <c r="B1176" s="154"/>
      <c r="C1176" s="163"/>
      <c r="D1176" s="163"/>
      <c r="E1176" s="153"/>
      <c r="F1176" s="171"/>
      <c r="G1176" s="171"/>
      <c r="H1176" s="171"/>
      <c r="I1176" s="171"/>
      <c r="J1176" s="171"/>
      <c r="K1176" s="171"/>
      <c r="L1176" s="143"/>
      <c r="M1176" s="143"/>
      <c r="N1176" s="143"/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</row>
    <row r="1177" ht="15.75" customHeight="1">
      <c r="A1177" s="171"/>
      <c r="B1177" s="154"/>
      <c r="C1177" s="163"/>
      <c r="D1177" s="163"/>
      <c r="E1177" s="153"/>
      <c r="F1177" s="171"/>
      <c r="G1177" s="171"/>
      <c r="H1177" s="171"/>
      <c r="I1177" s="171"/>
      <c r="J1177" s="171"/>
      <c r="K1177" s="171"/>
      <c r="L1177" s="143"/>
      <c r="M1177" s="143"/>
      <c r="N1177" s="143"/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</row>
    <row r="1178" ht="15.75" customHeight="1">
      <c r="A1178" s="171"/>
      <c r="B1178" s="154"/>
      <c r="C1178" s="163"/>
      <c r="D1178" s="163"/>
      <c r="E1178" s="153"/>
      <c r="F1178" s="171"/>
      <c r="G1178" s="171"/>
      <c r="H1178" s="171"/>
      <c r="I1178" s="171"/>
      <c r="J1178" s="171"/>
      <c r="K1178" s="171"/>
      <c r="L1178" s="143"/>
      <c r="M1178" s="143"/>
      <c r="N1178" s="143"/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</row>
    <row r="1179" ht="15.75" customHeight="1">
      <c r="A1179" s="171"/>
      <c r="B1179" s="154"/>
      <c r="C1179" s="163"/>
      <c r="D1179" s="163"/>
      <c r="E1179" s="153"/>
      <c r="F1179" s="171"/>
      <c r="G1179" s="171"/>
      <c r="H1179" s="171"/>
      <c r="I1179" s="171"/>
      <c r="J1179" s="171"/>
      <c r="K1179" s="171"/>
      <c r="L1179" s="143"/>
      <c r="M1179" s="143"/>
      <c r="N1179" s="143"/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</row>
    <row r="1180" ht="15.75" customHeight="1">
      <c r="A1180" s="171"/>
      <c r="B1180" s="154"/>
      <c r="C1180" s="163"/>
      <c r="D1180" s="163"/>
      <c r="E1180" s="153"/>
      <c r="F1180" s="171"/>
      <c r="G1180" s="171"/>
      <c r="H1180" s="171"/>
      <c r="I1180" s="171"/>
      <c r="J1180" s="171"/>
      <c r="K1180" s="171"/>
      <c r="L1180" s="143"/>
      <c r="M1180" s="143"/>
      <c r="N1180" s="143"/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</row>
    <row r="1181" ht="15.75" customHeight="1">
      <c r="A1181" s="171"/>
      <c r="B1181" s="154"/>
      <c r="C1181" s="163"/>
      <c r="D1181" s="163"/>
      <c r="E1181" s="153"/>
      <c r="F1181" s="171"/>
      <c r="G1181" s="171"/>
      <c r="H1181" s="171"/>
      <c r="I1181" s="171"/>
      <c r="J1181" s="171"/>
      <c r="K1181" s="171"/>
      <c r="L1181" s="143"/>
      <c r="M1181" s="143"/>
      <c r="N1181" s="143"/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</row>
    <row r="1182" ht="15.75" customHeight="1">
      <c r="A1182" s="171"/>
      <c r="B1182" s="154"/>
      <c r="C1182" s="163"/>
      <c r="D1182" s="163"/>
      <c r="E1182" s="153"/>
      <c r="F1182" s="171"/>
      <c r="G1182" s="171"/>
      <c r="H1182" s="171"/>
      <c r="I1182" s="171"/>
      <c r="J1182" s="171"/>
      <c r="K1182" s="171"/>
      <c r="L1182" s="143"/>
      <c r="M1182" s="143"/>
      <c r="N1182" s="143"/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</row>
    <row r="1183" ht="15.75" customHeight="1">
      <c r="A1183" s="171"/>
      <c r="B1183" s="154"/>
      <c r="C1183" s="163"/>
      <c r="D1183" s="163"/>
      <c r="E1183" s="153"/>
      <c r="F1183" s="171"/>
      <c r="G1183" s="171"/>
      <c r="H1183" s="171"/>
      <c r="I1183" s="171"/>
      <c r="J1183" s="171"/>
      <c r="K1183" s="171"/>
      <c r="L1183" s="143"/>
      <c r="M1183" s="143"/>
      <c r="N1183" s="143"/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</row>
    <row r="1184" ht="15.75" customHeight="1">
      <c r="A1184" s="171"/>
      <c r="B1184" s="154"/>
      <c r="C1184" s="163"/>
      <c r="D1184" s="163"/>
      <c r="E1184" s="153"/>
      <c r="F1184" s="171"/>
      <c r="G1184" s="171"/>
      <c r="H1184" s="171"/>
      <c r="I1184" s="171"/>
      <c r="J1184" s="171"/>
      <c r="K1184" s="171"/>
      <c r="L1184" s="143"/>
      <c r="M1184" s="143"/>
      <c r="N1184" s="143"/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</row>
    <row r="1185" ht="15.75" customHeight="1">
      <c r="A1185" s="171"/>
      <c r="B1185" s="154"/>
      <c r="C1185" s="163"/>
      <c r="D1185" s="163"/>
      <c r="E1185" s="153"/>
      <c r="F1185" s="171"/>
      <c r="G1185" s="171"/>
      <c r="H1185" s="171"/>
      <c r="I1185" s="171"/>
      <c r="J1185" s="171"/>
      <c r="K1185" s="171"/>
      <c r="L1185" s="143"/>
      <c r="M1185" s="143"/>
      <c r="N1185" s="143"/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</row>
    <row r="1186" ht="15.75" customHeight="1">
      <c r="A1186" s="171"/>
      <c r="B1186" s="154"/>
      <c r="C1186" s="163"/>
      <c r="D1186" s="163"/>
      <c r="E1186" s="153"/>
      <c r="F1186" s="171"/>
      <c r="G1186" s="171"/>
      <c r="H1186" s="171"/>
      <c r="I1186" s="171"/>
      <c r="J1186" s="171"/>
      <c r="K1186" s="171"/>
      <c r="L1186" s="143"/>
      <c r="M1186" s="143"/>
      <c r="N1186" s="143"/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</row>
    <row r="1187" ht="15.75" customHeight="1">
      <c r="A1187" s="171"/>
      <c r="B1187" s="154"/>
      <c r="C1187" s="163"/>
      <c r="D1187" s="163"/>
      <c r="E1187" s="153"/>
      <c r="F1187" s="171"/>
      <c r="G1187" s="171"/>
      <c r="H1187" s="171"/>
      <c r="I1187" s="171"/>
      <c r="J1187" s="171"/>
      <c r="K1187" s="171"/>
      <c r="L1187" s="143"/>
      <c r="M1187" s="143"/>
      <c r="N1187" s="143"/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</row>
    <row r="1188" ht="15.75" customHeight="1">
      <c r="A1188" s="171"/>
      <c r="B1188" s="154"/>
      <c r="C1188" s="163"/>
      <c r="D1188" s="163"/>
      <c r="E1188" s="153"/>
      <c r="F1188" s="171"/>
      <c r="G1188" s="171"/>
      <c r="H1188" s="171"/>
      <c r="I1188" s="171"/>
      <c r="J1188" s="171"/>
      <c r="K1188" s="171"/>
      <c r="L1188" s="143"/>
      <c r="M1188" s="143"/>
      <c r="N1188" s="143"/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</row>
    <row r="1189" ht="15.75" customHeight="1">
      <c r="A1189" s="171"/>
      <c r="B1189" s="154"/>
      <c r="C1189" s="163"/>
      <c r="D1189" s="163"/>
      <c r="E1189" s="153"/>
      <c r="F1189" s="171"/>
      <c r="G1189" s="171"/>
      <c r="H1189" s="171"/>
      <c r="I1189" s="171"/>
      <c r="J1189" s="171"/>
      <c r="K1189" s="171"/>
      <c r="L1189" s="143"/>
      <c r="M1189" s="143"/>
      <c r="N1189" s="143"/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</row>
    <row r="1190" ht="15.75" customHeight="1">
      <c r="A1190" s="171"/>
      <c r="B1190" s="154"/>
      <c r="C1190" s="163"/>
      <c r="D1190" s="163"/>
      <c r="E1190" s="153"/>
      <c r="F1190" s="171"/>
      <c r="G1190" s="171"/>
      <c r="H1190" s="171"/>
      <c r="I1190" s="171"/>
      <c r="J1190" s="171"/>
      <c r="K1190" s="171"/>
      <c r="L1190" s="143"/>
      <c r="M1190" s="143"/>
      <c r="N1190" s="143"/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</row>
    <row r="1191" ht="15.75" customHeight="1">
      <c r="A1191" s="171"/>
      <c r="B1191" s="154"/>
      <c r="C1191" s="163"/>
      <c r="D1191" s="163"/>
      <c r="E1191" s="153"/>
      <c r="F1191" s="171"/>
      <c r="G1191" s="171"/>
      <c r="H1191" s="171"/>
      <c r="I1191" s="171"/>
      <c r="J1191" s="171"/>
      <c r="K1191" s="171"/>
      <c r="L1191" s="143"/>
      <c r="M1191" s="143"/>
      <c r="N1191" s="143"/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</row>
    <row r="1192" ht="15.75" customHeight="1">
      <c r="A1192" s="171"/>
      <c r="B1192" s="154"/>
      <c r="C1192" s="163"/>
      <c r="D1192" s="163"/>
      <c r="E1192" s="153"/>
      <c r="F1192" s="171"/>
      <c r="G1192" s="171"/>
      <c r="H1192" s="171"/>
      <c r="I1192" s="171"/>
      <c r="J1192" s="171"/>
      <c r="K1192" s="171"/>
      <c r="L1192" s="143"/>
      <c r="M1192" s="143"/>
      <c r="N1192" s="143"/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</row>
    <row r="1193" ht="15.75" customHeight="1">
      <c r="A1193" s="171"/>
      <c r="B1193" s="154"/>
      <c r="C1193" s="163"/>
      <c r="D1193" s="163"/>
      <c r="E1193" s="153"/>
      <c r="F1193" s="171"/>
      <c r="G1193" s="171"/>
      <c r="H1193" s="171"/>
      <c r="I1193" s="171"/>
      <c r="J1193" s="171"/>
      <c r="K1193" s="171"/>
      <c r="L1193" s="143"/>
      <c r="M1193" s="143"/>
      <c r="N1193" s="143"/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</row>
    <row r="1194" ht="15.75" customHeight="1">
      <c r="A1194" s="171"/>
      <c r="B1194" s="154"/>
      <c r="C1194" s="163"/>
      <c r="D1194" s="163"/>
      <c r="E1194" s="153"/>
      <c r="F1194" s="171"/>
      <c r="G1194" s="171"/>
      <c r="H1194" s="171"/>
      <c r="I1194" s="171"/>
      <c r="J1194" s="171"/>
      <c r="K1194" s="171"/>
      <c r="L1194" s="143"/>
      <c r="M1194" s="143"/>
      <c r="N1194" s="143"/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</row>
    <row r="1195" ht="15.75" customHeight="1">
      <c r="A1195" s="171"/>
      <c r="B1195" s="154"/>
      <c r="C1195" s="163"/>
      <c r="D1195" s="163"/>
      <c r="E1195" s="153"/>
      <c r="F1195" s="171"/>
      <c r="G1195" s="171"/>
      <c r="H1195" s="171"/>
      <c r="I1195" s="171"/>
      <c r="J1195" s="171"/>
      <c r="K1195" s="171"/>
      <c r="L1195" s="143"/>
      <c r="M1195" s="143"/>
      <c r="N1195" s="143"/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</row>
    <row r="1196" ht="15.75" customHeight="1">
      <c r="A1196" s="171"/>
      <c r="B1196" s="154"/>
      <c r="C1196" s="163"/>
      <c r="D1196" s="163"/>
      <c r="E1196" s="153"/>
      <c r="F1196" s="171"/>
      <c r="G1196" s="171"/>
      <c r="H1196" s="171"/>
      <c r="I1196" s="171"/>
      <c r="J1196" s="171"/>
      <c r="K1196" s="171"/>
      <c r="L1196" s="143"/>
      <c r="M1196" s="143"/>
      <c r="N1196" s="143"/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</row>
    <row r="1197" ht="15.75" customHeight="1">
      <c r="A1197" s="171"/>
      <c r="B1197" s="154"/>
      <c r="C1197" s="163"/>
      <c r="D1197" s="163"/>
      <c r="E1197" s="153"/>
      <c r="F1197" s="171"/>
      <c r="G1197" s="171"/>
      <c r="H1197" s="171"/>
      <c r="I1197" s="171"/>
      <c r="J1197" s="171"/>
      <c r="K1197" s="171"/>
      <c r="L1197" s="143"/>
      <c r="M1197" s="143"/>
      <c r="N1197" s="143"/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</row>
    <row r="1198" ht="15.75" customHeight="1">
      <c r="A1198" s="171"/>
      <c r="B1198" s="154"/>
      <c r="C1198" s="163"/>
      <c r="D1198" s="163"/>
      <c r="E1198" s="153"/>
      <c r="F1198" s="171"/>
      <c r="G1198" s="171"/>
      <c r="H1198" s="171"/>
      <c r="I1198" s="171"/>
      <c r="J1198" s="171"/>
      <c r="K1198" s="171"/>
      <c r="L1198" s="143"/>
      <c r="M1198" s="143"/>
      <c r="N1198" s="143"/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</row>
    <row r="1199" ht="15.75" customHeight="1">
      <c r="A1199" s="171"/>
      <c r="B1199" s="154"/>
      <c r="C1199" s="163"/>
      <c r="D1199" s="163"/>
      <c r="E1199" s="153"/>
      <c r="F1199" s="171"/>
      <c r="G1199" s="171"/>
      <c r="H1199" s="171"/>
      <c r="I1199" s="171"/>
      <c r="J1199" s="171"/>
      <c r="K1199" s="171"/>
      <c r="L1199" s="143"/>
      <c r="M1199" s="143"/>
      <c r="N1199" s="143"/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</row>
    <row r="1200" ht="15.75" customHeight="1">
      <c r="A1200" s="171"/>
      <c r="B1200" s="154"/>
      <c r="C1200" s="163"/>
      <c r="D1200" s="163"/>
      <c r="E1200" s="153"/>
      <c r="F1200" s="171"/>
      <c r="G1200" s="171"/>
      <c r="H1200" s="171"/>
      <c r="I1200" s="171"/>
      <c r="J1200" s="171"/>
      <c r="K1200" s="171"/>
      <c r="L1200" s="143"/>
      <c r="M1200" s="143"/>
      <c r="N1200" s="143"/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</row>
    <row r="1201" ht="15.75" customHeight="1">
      <c r="A1201" s="171"/>
      <c r="B1201" s="154"/>
      <c r="C1201" s="163"/>
      <c r="D1201" s="163"/>
      <c r="E1201" s="153"/>
      <c r="F1201" s="171"/>
      <c r="G1201" s="171"/>
      <c r="H1201" s="171"/>
      <c r="I1201" s="171"/>
      <c r="J1201" s="171"/>
      <c r="K1201" s="171"/>
      <c r="L1201" s="143"/>
      <c r="M1201" s="143"/>
      <c r="N1201" s="143"/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</row>
    <row r="1202" ht="15.75" customHeight="1">
      <c r="A1202" s="171"/>
      <c r="B1202" s="154"/>
      <c r="C1202" s="163"/>
      <c r="D1202" s="163"/>
      <c r="E1202" s="153"/>
      <c r="F1202" s="171"/>
      <c r="G1202" s="171"/>
      <c r="H1202" s="171"/>
      <c r="I1202" s="171"/>
      <c r="J1202" s="171"/>
      <c r="K1202" s="171"/>
      <c r="L1202" s="143"/>
      <c r="M1202" s="143"/>
      <c r="N1202" s="143"/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</row>
    <row r="1203" ht="15.75" customHeight="1">
      <c r="A1203" s="171"/>
      <c r="B1203" s="154"/>
      <c r="C1203" s="163"/>
      <c r="D1203" s="163"/>
      <c r="E1203" s="153"/>
      <c r="F1203" s="171"/>
      <c r="G1203" s="171"/>
      <c r="H1203" s="171"/>
      <c r="I1203" s="171"/>
      <c r="J1203" s="171"/>
      <c r="K1203" s="171"/>
      <c r="L1203" s="143"/>
      <c r="M1203" s="143"/>
      <c r="N1203" s="143"/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</row>
    <row r="1204" ht="15.75" customHeight="1">
      <c r="A1204" s="171"/>
      <c r="B1204" s="154"/>
      <c r="C1204" s="163"/>
      <c r="D1204" s="163"/>
      <c r="E1204" s="153"/>
      <c r="F1204" s="171"/>
      <c r="G1204" s="171"/>
      <c r="H1204" s="171"/>
      <c r="I1204" s="171"/>
      <c r="J1204" s="171"/>
      <c r="K1204" s="171"/>
      <c r="L1204" s="143"/>
      <c r="M1204" s="143"/>
      <c r="N1204" s="143"/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</row>
    <row r="1205" ht="15.75" customHeight="1">
      <c r="A1205" s="171"/>
      <c r="B1205" s="154"/>
      <c r="C1205" s="163"/>
      <c r="D1205" s="163"/>
      <c r="E1205" s="153"/>
      <c r="F1205" s="171"/>
      <c r="G1205" s="171"/>
      <c r="H1205" s="171"/>
      <c r="I1205" s="171"/>
      <c r="J1205" s="171"/>
      <c r="K1205" s="171"/>
      <c r="L1205" s="143"/>
      <c r="M1205" s="143"/>
      <c r="N1205" s="143"/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</row>
    <row r="1206" ht="15.75" customHeight="1">
      <c r="A1206" s="171"/>
      <c r="B1206" s="154"/>
      <c r="C1206" s="163"/>
      <c r="D1206" s="163"/>
      <c r="E1206" s="153"/>
      <c r="F1206" s="171"/>
      <c r="G1206" s="171"/>
      <c r="H1206" s="171"/>
      <c r="I1206" s="171"/>
      <c r="J1206" s="171"/>
      <c r="K1206" s="171"/>
      <c r="L1206" s="143"/>
      <c r="M1206" s="143"/>
      <c r="N1206" s="143"/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</row>
    <row r="1207" ht="15.75" customHeight="1">
      <c r="A1207" s="171"/>
      <c r="B1207" s="154"/>
      <c r="C1207" s="163"/>
      <c r="D1207" s="163"/>
      <c r="E1207" s="153"/>
      <c r="F1207" s="171"/>
      <c r="G1207" s="171"/>
      <c r="H1207" s="171"/>
      <c r="I1207" s="171"/>
      <c r="J1207" s="171"/>
      <c r="K1207" s="171"/>
      <c r="L1207" s="143"/>
      <c r="M1207" s="143"/>
      <c r="N1207" s="143"/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</row>
    <row r="1208" ht="15.75" customHeight="1">
      <c r="A1208" s="171"/>
      <c r="B1208" s="154"/>
      <c r="C1208" s="163"/>
      <c r="D1208" s="163"/>
      <c r="E1208" s="153"/>
      <c r="F1208" s="171"/>
      <c r="G1208" s="171"/>
      <c r="H1208" s="171"/>
      <c r="I1208" s="171"/>
      <c r="J1208" s="171"/>
      <c r="K1208" s="171"/>
      <c r="L1208" s="143"/>
      <c r="M1208" s="143"/>
      <c r="N1208" s="143"/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</row>
    <row r="1209" ht="15.75" customHeight="1">
      <c r="A1209" s="171"/>
      <c r="B1209" s="154"/>
      <c r="C1209" s="163"/>
      <c r="D1209" s="163"/>
      <c r="E1209" s="153"/>
      <c r="F1209" s="171"/>
      <c r="G1209" s="171"/>
      <c r="H1209" s="171"/>
      <c r="I1209" s="171"/>
      <c r="J1209" s="171"/>
      <c r="K1209" s="171"/>
      <c r="L1209" s="143"/>
      <c r="M1209" s="143"/>
      <c r="N1209" s="143"/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</row>
    <row r="1210" ht="15.75" customHeight="1">
      <c r="A1210" s="171"/>
      <c r="B1210" s="154"/>
      <c r="C1210" s="163"/>
      <c r="D1210" s="163"/>
      <c r="E1210" s="153"/>
      <c r="F1210" s="171"/>
      <c r="G1210" s="171"/>
      <c r="H1210" s="171"/>
      <c r="I1210" s="171"/>
      <c r="J1210" s="171"/>
      <c r="K1210" s="171"/>
      <c r="L1210" s="143"/>
      <c r="M1210" s="143"/>
      <c r="N1210" s="143"/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</row>
    <row r="1211" ht="15.75" customHeight="1">
      <c r="A1211" s="171"/>
      <c r="B1211" s="154"/>
      <c r="C1211" s="163"/>
      <c r="D1211" s="163"/>
      <c r="E1211" s="153"/>
      <c r="F1211" s="171"/>
      <c r="G1211" s="171"/>
      <c r="H1211" s="171"/>
      <c r="I1211" s="171"/>
      <c r="J1211" s="171"/>
      <c r="K1211" s="171"/>
      <c r="L1211" s="143"/>
      <c r="M1211" s="143"/>
      <c r="N1211" s="143"/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</row>
    <row r="1212" ht="15.75" customHeight="1">
      <c r="A1212" s="171"/>
      <c r="B1212" s="154"/>
      <c r="C1212" s="163"/>
      <c r="D1212" s="163"/>
      <c r="E1212" s="153"/>
      <c r="F1212" s="171"/>
      <c r="G1212" s="171"/>
      <c r="H1212" s="171"/>
      <c r="I1212" s="171"/>
      <c r="J1212" s="171"/>
      <c r="K1212" s="171"/>
      <c r="L1212" s="143"/>
      <c r="M1212" s="143"/>
      <c r="N1212" s="143"/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</row>
    <row r="1213" ht="15.75" customHeight="1">
      <c r="A1213" s="171"/>
      <c r="B1213" s="154"/>
      <c r="C1213" s="163"/>
      <c r="D1213" s="163"/>
      <c r="E1213" s="153"/>
      <c r="F1213" s="171"/>
      <c r="G1213" s="171"/>
      <c r="H1213" s="171"/>
      <c r="I1213" s="171"/>
      <c r="J1213" s="171"/>
      <c r="K1213" s="171"/>
      <c r="L1213" s="143"/>
      <c r="M1213" s="143"/>
      <c r="N1213" s="143"/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</row>
    <row r="1214" ht="15.75" customHeight="1">
      <c r="A1214" s="171"/>
      <c r="B1214" s="154"/>
      <c r="C1214" s="163"/>
      <c r="D1214" s="163"/>
      <c r="E1214" s="153"/>
      <c r="F1214" s="171"/>
      <c r="G1214" s="171"/>
      <c r="H1214" s="171"/>
      <c r="I1214" s="171"/>
      <c r="J1214" s="171"/>
      <c r="K1214" s="171"/>
      <c r="L1214" s="143"/>
      <c r="M1214" s="143"/>
      <c r="N1214" s="143"/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</row>
    <row r="1215" ht="15.75" customHeight="1">
      <c r="A1215" s="171"/>
      <c r="B1215" s="154"/>
      <c r="C1215" s="163"/>
      <c r="D1215" s="163"/>
      <c r="E1215" s="153"/>
      <c r="F1215" s="171"/>
      <c r="G1215" s="171"/>
      <c r="H1215" s="171"/>
      <c r="I1215" s="171"/>
      <c r="J1215" s="171"/>
      <c r="K1215" s="171"/>
      <c r="L1215" s="143"/>
      <c r="M1215" s="143"/>
      <c r="N1215" s="143"/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</row>
    <row r="1216" ht="15.75" customHeight="1">
      <c r="A1216" s="171"/>
      <c r="B1216" s="154"/>
      <c r="C1216" s="163"/>
      <c r="D1216" s="163"/>
      <c r="E1216" s="153"/>
      <c r="F1216" s="171"/>
      <c r="G1216" s="171"/>
      <c r="H1216" s="171"/>
      <c r="I1216" s="171"/>
      <c r="J1216" s="171"/>
      <c r="K1216" s="171"/>
      <c r="L1216" s="143"/>
      <c r="M1216" s="143"/>
      <c r="N1216" s="143"/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</row>
    <row r="1217" ht="15.75" customHeight="1">
      <c r="A1217" s="171"/>
      <c r="B1217" s="154"/>
      <c r="C1217" s="163"/>
      <c r="D1217" s="163"/>
      <c r="E1217" s="153"/>
      <c r="F1217" s="171"/>
      <c r="G1217" s="171"/>
      <c r="H1217" s="171"/>
      <c r="I1217" s="171"/>
      <c r="J1217" s="171"/>
      <c r="K1217" s="171"/>
      <c r="L1217" s="143"/>
      <c r="M1217" s="143"/>
      <c r="N1217" s="143"/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</row>
    <row r="1218" ht="15.75" customHeight="1">
      <c r="A1218" s="171"/>
      <c r="B1218" s="154"/>
      <c r="C1218" s="163"/>
      <c r="D1218" s="163"/>
      <c r="E1218" s="153"/>
      <c r="F1218" s="171"/>
      <c r="G1218" s="171"/>
      <c r="H1218" s="171"/>
      <c r="I1218" s="171"/>
      <c r="J1218" s="171"/>
      <c r="K1218" s="171"/>
      <c r="L1218" s="143"/>
      <c r="M1218" s="143"/>
      <c r="N1218" s="143"/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</row>
    <row r="1219" ht="15.75" customHeight="1">
      <c r="A1219" s="171"/>
      <c r="B1219" s="154"/>
      <c r="C1219" s="163"/>
      <c r="D1219" s="163"/>
      <c r="E1219" s="153"/>
      <c r="F1219" s="171"/>
      <c r="G1219" s="171"/>
      <c r="H1219" s="171"/>
      <c r="I1219" s="171"/>
      <c r="J1219" s="171"/>
      <c r="K1219" s="171"/>
      <c r="L1219" s="143"/>
      <c r="M1219" s="143"/>
      <c r="N1219" s="143"/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</row>
    <row r="1220" ht="15.75" customHeight="1">
      <c r="A1220" s="171"/>
      <c r="B1220" s="154"/>
      <c r="C1220" s="163"/>
      <c r="D1220" s="163"/>
      <c r="E1220" s="153"/>
      <c r="F1220" s="171"/>
      <c r="G1220" s="171"/>
      <c r="H1220" s="171"/>
      <c r="I1220" s="171"/>
      <c r="J1220" s="171"/>
      <c r="K1220" s="171"/>
      <c r="L1220" s="143"/>
      <c r="M1220" s="143"/>
      <c r="N1220" s="143"/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</row>
    <row r="1221" ht="15.75" customHeight="1">
      <c r="A1221" s="171"/>
      <c r="B1221" s="154"/>
      <c r="C1221" s="163"/>
      <c r="D1221" s="163"/>
      <c r="E1221" s="153"/>
      <c r="F1221" s="171"/>
      <c r="G1221" s="171"/>
      <c r="H1221" s="171"/>
      <c r="I1221" s="171"/>
      <c r="J1221" s="171"/>
      <c r="K1221" s="171"/>
      <c r="L1221" s="143"/>
      <c r="M1221" s="143"/>
      <c r="N1221" s="143"/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</row>
    <row r="1222" ht="15.75" customHeight="1">
      <c r="A1222" s="171"/>
      <c r="B1222" s="154"/>
      <c r="C1222" s="163"/>
      <c r="D1222" s="163"/>
      <c r="E1222" s="153"/>
      <c r="F1222" s="171"/>
      <c r="G1222" s="171"/>
      <c r="H1222" s="171"/>
      <c r="I1222" s="171"/>
      <c r="J1222" s="171"/>
      <c r="K1222" s="171"/>
      <c r="L1222" s="143"/>
      <c r="M1222" s="143"/>
      <c r="N1222" s="143"/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</row>
    <row r="1223" ht="15.75" customHeight="1">
      <c r="A1223" s="171"/>
      <c r="B1223" s="154"/>
      <c r="C1223" s="163"/>
      <c r="D1223" s="163"/>
      <c r="E1223" s="153"/>
      <c r="F1223" s="171"/>
      <c r="G1223" s="171"/>
      <c r="H1223" s="171"/>
      <c r="I1223" s="171"/>
      <c r="J1223" s="171"/>
      <c r="K1223" s="171"/>
      <c r="L1223" s="143"/>
      <c r="M1223" s="143"/>
      <c r="N1223" s="143"/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</row>
    <row r="1224" ht="15.75" customHeight="1">
      <c r="A1224" s="171"/>
      <c r="B1224" s="154"/>
      <c r="C1224" s="163"/>
      <c r="D1224" s="163"/>
      <c r="E1224" s="153"/>
      <c r="F1224" s="171"/>
      <c r="G1224" s="171"/>
      <c r="H1224" s="171"/>
      <c r="I1224" s="171"/>
      <c r="J1224" s="171"/>
      <c r="K1224" s="171"/>
      <c r="L1224" s="143"/>
      <c r="M1224" s="143"/>
      <c r="N1224" s="143"/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</row>
    <row r="1225" ht="15.75" customHeight="1">
      <c r="A1225" s="171"/>
      <c r="B1225" s="154"/>
      <c r="C1225" s="163"/>
      <c r="D1225" s="163"/>
      <c r="E1225" s="153"/>
      <c r="F1225" s="171"/>
      <c r="G1225" s="171"/>
      <c r="H1225" s="171"/>
      <c r="I1225" s="171"/>
      <c r="J1225" s="171"/>
      <c r="K1225" s="171"/>
      <c r="L1225" s="143"/>
      <c r="M1225" s="143"/>
      <c r="N1225" s="143"/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</row>
    <row r="1226" ht="15.75" customHeight="1">
      <c r="A1226" s="171"/>
      <c r="B1226" s="154"/>
      <c r="C1226" s="163"/>
      <c r="D1226" s="163"/>
      <c r="E1226" s="153"/>
      <c r="F1226" s="171"/>
      <c r="G1226" s="171"/>
      <c r="H1226" s="171"/>
      <c r="I1226" s="171"/>
      <c r="J1226" s="171"/>
      <c r="K1226" s="171"/>
      <c r="L1226" s="143"/>
      <c r="M1226" s="143"/>
      <c r="N1226" s="143"/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</row>
    <row r="1227" ht="15.75" customHeight="1">
      <c r="A1227" s="171"/>
      <c r="B1227" s="154"/>
      <c r="C1227" s="163"/>
      <c r="D1227" s="163"/>
      <c r="E1227" s="153"/>
      <c r="F1227" s="171"/>
      <c r="G1227" s="171"/>
      <c r="H1227" s="171"/>
      <c r="I1227" s="171"/>
      <c r="J1227" s="171"/>
      <c r="K1227" s="171"/>
      <c r="L1227" s="143"/>
      <c r="M1227" s="143"/>
      <c r="N1227" s="143"/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</row>
    <row r="1228" ht="15.75" customHeight="1">
      <c r="A1228" s="171"/>
      <c r="B1228" s="154"/>
      <c r="C1228" s="163"/>
      <c r="D1228" s="163"/>
      <c r="E1228" s="153"/>
      <c r="F1228" s="171"/>
      <c r="G1228" s="171"/>
      <c r="H1228" s="171"/>
      <c r="I1228" s="171"/>
      <c r="J1228" s="171"/>
      <c r="K1228" s="171"/>
      <c r="L1228" s="143"/>
      <c r="M1228" s="143"/>
      <c r="N1228" s="143"/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</row>
    <row r="1229" ht="15.75" customHeight="1">
      <c r="A1229" s="171"/>
      <c r="B1229" s="154"/>
      <c r="C1229" s="163"/>
      <c r="D1229" s="163"/>
      <c r="E1229" s="153"/>
      <c r="F1229" s="171"/>
      <c r="G1229" s="171"/>
      <c r="H1229" s="171"/>
      <c r="I1229" s="171"/>
      <c r="J1229" s="171"/>
      <c r="K1229" s="171"/>
      <c r="L1229" s="143"/>
      <c r="M1229" s="143"/>
      <c r="N1229" s="143"/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</row>
    <row r="1230" ht="15.75" customHeight="1">
      <c r="A1230" s="171"/>
      <c r="B1230" s="154"/>
      <c r="C1230" s="163"/>
      <c r="D1230" s="163"/>
      <c r="E1230" s="153"/>
      <c r="F1230" s="171"/>
      <c r="G1230" s="171"/>
      <c r="H1230" s="171"/>
      <c r="I1230" s="171"/>
      <c r="J1230" s="171"/>
      <c r="K1230" s="171"/>
      <c r="L1230" s="143"/>
      <c r="M1230" s="143"/>
      <c r="N1230" s="143"/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</row>
    <row r="1231" ht="15.75" customHeight="1">
      <c r="A1231" s="171"/>
      <c r="B1231" s="154"/>
      <c r="C1231" s="163"/>
      <c r="D1231" s="163"/>
      <c r="E1231" s="153"/>
      <c r="F1231" s="171"/>
      <c r="G1231" s="171"/>
      <c r="H1231" s="171"/>
      <c r="I1231" s="171"/>
      <c r="J1231" s="171"/>
      <c r="K1231" s="171"/>
      <c r="L1231" s="143"/>
      <c r="M1231" s="143"/>
      <c r="N1231" s="143"/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</row>
    <row r="1232" ht="15.75" customHeight="1">
      <c r="A1232" s="171"/>
      <c r="B1232" s="154"/>
      <c r="C1232" s="163"/>
      <c r="D1232" s="163"/>
      <c r="E1232" s="153"/>
      <c r="F1232" s="171"/>
      <c r="G1232" s="171"/>
      <c r="H1232" s="171"/>
      <c r="I1232" s="171"/>
      <c r="J1232" s="171"/>
      <c r="K1232" s="171"/>
      <c r="L1232" s="143"/>
      <c r="M1232" s="143"/>
      <c r="N1232" s="143"/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</row>
    <row r="1233" ht="15.75" customHeight="1">
      <c r="A1233" s="171"/>
      <c r="B1233" s="154"/>
      <c r="C1233" s="163"/>
      <c r="D1233" s="163"/>
      <c r="E1233" s="153"/>
      <c r="F1233" s="171"/>
      <c r="G1233" s="171"/>
      <c r="H1233" s="171"/>
      <c r="I1233" s="171"/>
      <c r="J1233" s="171"/>
      <c r="K1233" s="171"/>
      <c r="L1233" s="143"/>
      <c r="M1233" s="143"/>
      <c r="N1233" s="143"/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</row>
    <row r="1234" ht="15.75" customHeight="1">
      <c r="A1234" s="171"/>
      <c r="B1234" s="154"/>
      <c r="C1234" s="163"/>
      <c r="D1234" s="163"/>
      <c r="E1234" s="153"/>
      <c r="F1234" s="171"/>
      <c r="G1234" s="171"/>
      <c r="H1234" s="171"/>
      <c r="I1234" s="171"/>
      <c r="J1234" s="171"/>
      <c r="K1234" s="171"/>
      <c r="L1234" s="143"/>
      <c r="M1234" s="143"/>
      <c r="N1234" s="143"/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</row>
    <row r="1235" ht="15.75" customHeight="1">
      <c r="A1235" s="171"/>
      <c r="B1235" s="154"/>
      <c r="C1235" s="163"/>
      <c r="D1235" s="163"/>
      <c r="E1235" s="153"/>
      <c r="F1235" s="171"/>
      <c r="G1235" s="171"/>
      <c r="H1235" s="171"/>
      <c r="I1235" s="171"/>
      <c r="J1235" s="171"/>
      <c r="K1235" s="171"/>
      <c r="L1235" s="143"/>
      <c r="M1235" s="143"/>
      <c r="N1235" s="143"/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</row>
    <row r="1236" ht="15.75" customHeight="1">
      <c r="A1236" s="171"/>
      <c r="B1236" s="154"/>
      <c r="C1236" s="163"/>
      <c r="D1236" s="163"/>
      <c r="E1236" s="153"/>
      <c r="F1236" s="171"/>
      <c r="G1236" s="171"/>
      <c r="H1236" s="171"/>
      <c r="I1236" s="171"/>
      <c r="J1236" s="171"/>
      <c r="K1236" s="171"/>
      <c r="L1236" s="143"/>
      <c r="M1236" s="143"/>
      <c r="N1236" s="143"/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</row>
    <row r="1237" ht="15.75" customHeight="1">
      <c r="A1237" s="171"/>
      <c r="B1237" s="154"/>
      <c r="C1237" s="163"/>
      <c r="D1237" s="163"/>
      <c r="E1237" s="153"/>
      <c r="F1237" s="171"/>
      <c r="G1237" s="171"/>
      <c r="H1237" s="171"/>
      <c r="I1237" s="171"/>
      <c r="J1237" s="171"/>
      <c r="K1237" s="171"/>
      <c r="L1237" s="143"/>
      <c r="M1237" s="143"/>
      <c r="N1237" s="143"/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</row>
    <row r="1238" ht="15.75" customHeight="1">
      <c r="A1238" s="171"/>
      <c r="B1238" s="154"/>
      <c r="C1238" s="163"/>
      <c r="D1238" s="163"/>
      <c r="E1238" s="153"/>
      <c r="F1238" s="171"/>
      <c r="G1238" s="171"/>
      <c r="H1238" s="171"/>
      <c r="I1238" s="171"/>
      <c r="J1238" s="171"/>
      <c r="K1238" s="171"/>
      <c r="L1238" s="143"/>
      <c r="M1238" s="143"/>
      <c r="N1238" s="143"/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</row>
    <row r="1239" ht="15.75" customHeight="1">
      <c r="A1239" s="171"/>
      <c r="B1239" s="154"/>
      <c r="C1239" s="163"/>
      <c r="D1239" s="163"/>
      <c r="E1239" s="153"/>
      <c r="F1239" s="171"/>
      <c r="G1239" s="171"/>
      <c r="H1239" s="171"/>
      <c r="I1239" s="171"/>
      <c r="J1239" s="171"/>
      <c r="K1239" s="171"/>
      <c r="L1239" s="143"/>
      <c r="M1239" s="143"/>
      <c r="N1239" s="143"/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</row>
    <row r="1240" ht="15.75" customHeight="1">
      <c r="A1240" s="171"/>
      <c r="B1240" s="154"/>
      <c r="C1240" s="163"/>
      <c r="D1240" s="163"/>
      <c r="E1240" s="153"/>
      <c r="F1240" s="171"/>
      <c r="G1240" s="171"/>
      <c r="H1240" s="171"/>
      <c r="I1240" s="171"/>
      <c r="J1240" s="171"/>
      <c r="K1240" s="171"/>
      <c r="L1240" s="143"/>
      <c r="M1240" s="143"/>
      <c r="N1240" s="143"/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</row>
    <row r="1241" ht="15.75" customHeight="1">
      <c r="A1241" s="171"/>
      <c r="B1241" s="154"/>
      <c r="C1241" s="163"/>
      <c r="D1241" s="163"/>
      <c r="E1241" s="153"/>
      <c r="F1241" s="171"/>
      <c r="G1241" s="171"/>
      <c r="H1241" s="171"/>
      <c r="I1241" s="171"/>
      <c r="J1241" s="171"/>
      <c r="K1241" s="171"/>
      <c r="L1241" s="143"/>
      <c r="M1241" s="143"/>
      <c r="N1241" s="143"/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</row>
    <row r="1242" ht="15.75" customHeight="1">
      <c r="A1242" s="171"/>
      <c r="B1242" s="154"/>
      <c r="C1242" s="163"/>
      <c r="D1242" s="163"/>
      <c r="E1242" s="153"/>
      <c r="F1242" s="171"/>
      <c r="G1242" s="171"/>
      <c r="H1242" s="171"/>
      <c r="I1242" s="171"/>
      <c r="J1242" s="171"/>
      <c r="K1242" s="171"/>
      <c r="L1242" s="143"/>
      <c r="M1242" s="143"/>
      <c r="N1242" s="143"/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</row>
    <row r="1243" ht="15.75" customHeight="1">
      <c r="A1243" s="171"/>
      <c r="B1243" s="154"/>
      <c r="C1243" s="163"/>
      <c r="D1243" s="163"/>
      <c r="E1243" s="153"/>
      <c r="F1243" s="171"/>
      <c r="G1243" s="171"/>
      <c r="H1243" s="171"/>
      <c r="I1243" s="171"/>
      <c r="J1243" s="171"/>
      <c r="K1243" s="171"/>
      <c r="L1243" s="143"/>
      <c r="M1243" s="143"/>
      <c r="N1243" s="143"/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</row>
    <row r="1244" ht="15.75" customHeight="1">
      <c r="A1244" s="171"/>
      <c r="B1244" s="154"/>
      <c r="C1244" s="163"/>
      <c r="D1244" s="163"/>
      <c r="E1244" s="153"/>
      <c r="F1244" s="171"/>
      <c r="G1244" s="171"/>
      <c r="H1244" s="171"/>
      <c r="I1244" s="171"/>
      <c r="J1244" s="171"/>
      <c r="K1244" s="171"/>
      <c r="L1244" s="143"/>
      <c r="M1244" s="143"/>
      <c r="N1244" s="143"/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</row>
    <row r="1245" ht="15.75" customHeight="1">
      <c r="A1245" s="171"/>
      <c r="B1245" s="154"/>
      <c r="C1245" s="163"/>
      <c r="D1245" s="163"/>
      <c r="E1245" s="153"/>
      <c r="F1245" s="171"/>
      <c r="G1245" s="171"/>
      <c r="H1245" s="171"/>
      <c r="I1245" s="171"/>
      <c r="J1245" s="171"/>
      <c r="K1245" s="171"/>
      <c r="L1245" s="143"/>
      <c r="M1245" s="143"/>
      <c r="N1245" s="143"/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</row>
    <row r="1246" ht="15.75" customHeight="1">
      <c r="A1246" s="171"/>
      <c r="B1246" s="154"/>
      <c r="C1246" s="163"/>
      <c r="D1246" s="163"/>
      <c r="E1246" s="153"/>
      <c r="F1246" s="171"/>
      <c r="G1246" s="171"/>
      <c r="H1246" s="171"/>
      <c r="I1246" s="171"/>
      <c r="J1246" s="171"/>
      <c r="K1246" s="171"/>
      <c r="L1246" s="143"/>
      <c r="M1246" s="143"/>
      <c r="N1246" s="143"/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</row>
    <row r="1247" ht="15.75" customHeight="1">
      <c r="A1247" s="171"/>
      <c r="B1247" s="154"/>
      <c r="C1247" s="163"/>
      <c r="D1247" s="163"/>
      <c r="E1247" s="153"/>
      <c r="F1247" s="171"/>
      <c r="G1247" s="171"/>
      <c r="H1247" s="171"/>
      <c r="I1247" s="171"/>
      <c r="J1247" s="171"/>
      <c r="K1247" s="171"/>
      <c r="L1247" s="143"/>
      <c r="M1247" s="143"/>
      <c r="N1247" s="143"/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</row>
    <row r="1248" ht="15.75" customHeight="1">
      <c r="A1248" s="171"/>
      <c r="B1248" s="154"/>
      <c r="C1248" s="163"/>
      <c r="D1248" s="163"/>
      <c r="E1248" s="153"/>
      <c r="F1248" s="171"/>
      <c r="G1248" s="171"/>
      <c r="H1248" s="171"/>
      <c r="I1248" s="171"/>
      <c r="J1248" s="171"/>
      <c r="K1248" s="171"/>
      <c r="L1248" s="143"/>
      <c r="M1248" s="143"/>
      <c r="N1248" s="143"/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</row>
    <row r="1249" ht="15.75" customHeight="1">
      <c r="A1249" s="171"/>
      <c r="B1249" s="154"/>
      <c r="C1249" s="163"/>
      <c r="D1249" s="163"/>
      <c r="E1249" s="153"/>
      <c r="F1249" s="171"/>
      <c r="G1249" s="171"/>
      <c r="H1249" s="171"/>
      <c r="I1249" s="171"/>
      <c r="J1249" s="171"/>
      <c r="K1249" s="171"/>
      <c r="L1249" s="143"/>
      <c r="M1249" s="143"/>
      <c r="N1249" s="143"/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</row>
    <row r="1250" ht="15.75" customHeight="1">
      <c r="A1250" s="171"/>
      <c r="B1250" s="154"/>
      <c r="C1250" s="163"/>
      <c r="D1250" s="163"/>
      <c r="E1250" s="153"/>
      <c r="F1250" s="171"/>
      <c r="G1250" s="171"/>
      <c r="H1250" s="171"/>
      <c r="I1250" s="171"/>
      <c r="J1250" s="171"/>
      <c r="K1250" s="171"/>
      <c r="L1250" s="143"/>
      <c r="M1250" s="143"/>
      <c r="N1250" s="143"/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</row>
    <row r="1251" ht="15.75" customHeight="1">
      <c r="A1251" s="171"/>
      <c r="B1251" s="154"/>
      <c r="C1251" s="163"/>
      <c r="D1251" s="163"/>
      <c r="E1251" s="153"/>
      <c r="F1251" s="171"/>
      <c r="G1251" s="171"/>
      <c r="H1251" s="171"/>
      <c r="I1251" s="171"/>
      <c r="J1251" s="171"/>
      <c r="K1251" s="171"/>
      <c r="L1251" s="143"/>
      <c r="M1251" s="143"/>
      <c r="N1251" s="143"/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</row>
    <row r="1252" ht="15.75" customHeight="1">
      <c r="A1252" s="171"/>
      <c r="B1252" s="154"/>
      <c r="C1252" s="163"/>
      <c r="D1252" s="163"/>
      <c r="E1252" s="153"/>
      <c r="F1252" s="171"/>
      <c r="G1252" s="171"/>
      <c r="H1252" s="171"/>
      <c r="I1252" s="171"/>
      <c r="J1252" s="171"/>
      <c r="K1252" s="171"/>
      <c r="L1252" s="143"/>
      <c r="M1252" s="143"/>
      <c r="N1252" s="143"/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</row>
    <row r="1253" ht="15.75" customHeight="1">
      <c r="A1253" s="171"/>
      <c r="B1253" s="154"/>
      <c r="C1253" s="163"/>
      <c r="D1253" s="163"/>
      <c r="E1253" s="153"/>
      <c r="F1253" s="171"/>
      <c r="G1253" s="171"/>
      <c r="H1253" s="171"/>
      <c r="I1253" s="171"/>
      <c r="J1253" s="171"/>
      <c r="K1253" s="171"/>
      <c r="L1253" s="143"/>
      <c r="M1253" s="143"/>
      <c r="N1253" s="143"/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</row>
    <row r="1254" ht="15.75" customHeight="1">
      <c r="A1254" s="171"/>
      <c r="B1254" s="154"/>
      <c r="C1254" s="163"/>
      <c r="D1254" s="163"/>
      <c r="E1254" s="153"/>
      <c r="F1254" s="171"/>
      <c r="G1254" s="171"/>
      <c r="H1254" s="171"/>
      <c r="I1254" s="171"/>
      <c r="J1254" s="171"/>
      <c r="K1254" s="171"/>
      <c r="L1254" s="143"/>
      <c r="M1254" s="143"/>
      <c r="N1254" s="143"/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</row>
    <row r="1255" ht="15.75" customHeight="1">
      <c r="A1255" s="171"/>
      <c r="B1255" s="154"/>
      <c r="C1255" s="163"/>
      <c r="D1255" s="163"/>
      <c r="E1255" s="153"/>
      <c r="F1255" s="171"/>
      <c r="G1255" s="171"/>
      <c r="H1255" s="171"/>
      <c r="I1255" s="171"/>
      <c r="J1255" s="171"/>
      <c r="K1255" s="171"/>
      <c r="L1255" s="143"/>
      <c r="M1255" s="143"/>
      <c r="N1255" s="143"/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</row>
    <row r="1256" ht="15.75" customHeight="1">
      <c r="A1256" s="171"/>
      <c r="B1256" s="154"/>
      <c r="C1256" s="163"/>
      <c r="D1256" s="163"/>
      <c r="E1256" s="153"/>
      <c r="F1256" s="171"/>
      <c r="G1256" s="171"/>
      <c r="H1256" s="171"/>
      <c r="I1256" s="171"/>
      <c r="J1256" s="171"/>
      <c r="K1256" s="171"/>
      <c r="L1256" s="143"/>
      <c r="M1256" s="143"/>
      <c r="N1256" s="143"/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</row>
    <row r="1257" ht="15.75" customHeight="1">
      <c r="A1257" s="171"/>
      <c r="B1257" s="154"/>
      <c r="C1257" s="163"/>
      <c r="D1257" s="163"/>
      <c r="E1257" s="153"/>
      <c r="F1257" s="171"/>
      <c r="G1257" s="171"/>
      <c r="H1257" s="171"/>
      <c r="I1257" s="171"/>
      <c r="J1257" s="171"/>
      <c r="K1257" s="171"/>
      <c r="L1257" s="143"/>
      <c r="M1257" s="143"/>
      <c r="N1257" s="143"/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</row>
    <row r="1258" ht="15.75" customHeight="1">
      <c r="A1258" s="171"/>
      <c r="B1258" s="154"/>
      <c r="C1258" s="163"/>
      <c r="D1258" s="163"/>
      <c r="E1258" s="153"/>
      <c r="F1258" s="171"/>
      <c r="G1258" s="171"/>
      <c r="H1258" s="171"/>
      <c r="I1258" s="171"/>
      <c r="J1258" s="171"/>
      <c r="K1258" s="171"/>
      <c r="L1258" s="143"/>
      <c r="M1258" s="143"/>
      <c r="N1258" s="143"/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</row>
    <row r="1259" ht="15.75" customHeight="1">
      <c r="A1259" s="171"/>
      <c r="B1259" s="154"/>
      <c r="C1259" s="163"/>
      <c r="D1259" s="163"/>
      <c r="E1259" s="153"/>
      <c r="F1259" s="171"/>
      <c r="G1259" s="171"/>
      <c r="H1259" s="171"/>
      <c r="I1259" s="171"/>
      <c r="J1259" s="171"/>
      <c r="K1259" s="171"/>
      <c r="L1259" s="143"/>
      <c r="M1259" s="143"/>
      <c r="N1259" s="143"/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</row>
    <row r="1260" ht="15.75" customHeight="1">
      <c r="A1260" s="171"/>
      <c r="B1260" s="154"/>
      <c r="C1260" s="163"/>
      <c r="D1260" s="163"/>
      <c r="E1260" s="153"/>
      <c r="F1260" s="171"/>
      <c r="G1260" s="171"/>
      <c r="H1260" s="171"/>
      <c r="I1260" s="171"/>
      <c r="J1260" s="171"/>
      <c r="K1260" s="171"/>
      <c r="L1260" s="143"/>
      <c r="M1260" s="143"/>
      <c r="N1260" s="143"/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</row>
    <row r="1261" ht="15.75" customHeight="1">
      <c r="A1261" s="171"/>
      <c r="B1261" s="154"/>
      <c r="C1261" s="163"/>
      <c r="D1261" s="163"/>
      <c r="E1261" s="153"/>
      <c r="F1261" s="171"/>
      <c r="G1261" s="171"/>
      <c r="H1261" s="171"/>
      <c r="I1261" s="171"/>
      <c r="J1261" s="171"/>
      <c r="K1261" s="171"/>
      <c r="L1261" s="143"/>
      <c r="M1261" s="143"/>
      <c r="N1261" s="143"/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</row>
    <row r="1262" ht="15.75" customHeight="1">
      <c r="A1262" s="171"/>
      <c r="B1262" s="154"/>
      <c r="C1262" s="163"/>
      <c r="D1262" s="163"/>
      <c r="E1262" s="153"/>
      <c r="F1262" s="171"/>
      <c r="G1262" s="171"/>
      <c r="H1262" s="171"/>
      <c r="I1262" s="171"/>
      <c r="J1262" s="171"/>
      <c r="K1262" s="171"/>
      <c r="L1262" s="143"/>
      <c r="M1262" s="143"/>
      <c r="N1262" s="143"/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</row>
    <row r="1263" ht="15.75" customHeight="1">
      <c r="A1263" s="171"/>
      <c r="B1263" s="154"/>
      <c r="C1263" s="163"/>
      <c r="D1263" s="163"/>
      <c r="E1263" s="153"/>
      <c r="F1263" s="171"/>
      <c r="G1263" s="171"/>
      <c r="H1263" s="171"/>
      <c r="I1263" s="171"/>
      <c r="J1263" s="171"/>
      <c r="K1263" s="171"/>
      <c r="L1263" s="143"/>
      <c r="M1263" s="143"/>
      <c r="N1263" s="143"/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</row>
    <row r="1264" ht="15.75" customHeight="1">
      <c r="A1264" s="171"/>
      <c r="B1264" s="154"/>
      <c r="C1264" s="163"/>
      <c r="D1264" s="163"/>
      <c r="E1264" s="153"/>
      <c r="F1264" s="171"/>
      <c r="G1264" s="171"/>
      <c r="H1264" s="171"/>
      <c r="I1264" s="171"/>
      <c r="J1264" s="171"/>
      <c r="K1264" s="171"/>
      <c r="L1264" s="143"/>
      <c r="M1264" s="143"/>
      <c r="N1264" s="143"/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</row>
    <row r="1265" ht="15.75" customHeight="1">
      <c r="A1265" s="171"/>
      <c r="B1265" s="154"/>
      <c r="C1265" s="163"/>
      <c r="D1265" s="163"/>
      <c r="E1265" s="153"/>
      <c r="F1265" s="171"/>
      <c r="G1265" s="171"/>
      <c r="H1265" s="171"/>
      <c r="I1265" s="171"/>
      <c r="J1265" s="171"/>
      <c r="K1265" s="171"/>
      <c r="L1265" s="143"/>
      <c r="M1265" s="143"/>
      <c r="N1265" s="143"/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</row>
    <row r="1266" ht="15.75" customHeight="1">
      <c r="A1266" s="171"/>
      <c r="B1266" s="154"/>
      <c r="C1266" s="163"/>
      <c r="D1266" s="163"/>
      <c r="E1266" s="153"/>
      <c r="F1266" s="171"/>
      <c r="G1266" s="171"/>
      <c r="H1266" s="171"/>
      <c r="I1266" s="171"/>
      <c r="J1266" s="171"/>
      <c r="K1266" s="171"/>
      <c r="L1266" s="143"/>
      <c r="M1266" s="143"/>
      <c r="N1266" s="143"/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</row>
    <row r="1267" ht="15.75" customHeight="1">
      <c r="A1267" s="171"/>
      <c r="B1267" s="154"/>
      <c r="C1267" s="163"/>
      <c r="D1267" s="163"/>
      <c r="E1267" s="153"/>
      <c r="F1267" s="171"/>
      <c r="G1267" s="171"/>
      <c r="H1267" s="171"/>
      <c r="I1267" s="171"/>
      <c r="J1267" s="171"/>
      <c r="K1267" s="171"/>
      <c r="L1267" s="143"/>
      <c r="M1267" s="143"/>
      <c r="N1267" s="143"/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</row>
    <row r="1268" ht="15.75" customHeight="1">
      <c r="A1268" s="171"/>
      <c r="B1268" s="154"/>
      <c r="C1268" s="163"/>
      <c r="D1268" s="163"/>
      <c r="E1268" s="153"/>
      <c r="F1268" s="171"/>
      <c r="G1268" s="171"/>
      <c r="H1268" s="171"/>
      <c r="I1268" s="171"/>
      <c r="J1268" s="171"/>
      <c r="K1268" s="171"/>
      <c r="L1268" s="143"/>
      <c r="M1268" s="143"/>
      <c r="N1268" s="143"/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</row>
    <row r="1269" ht="15.75" customHeight="1">
      <c r="A1269" s="171"/>
      <c r="B1269" s="154"/>
      <c r="C1269" s="163"/>
      <c r="D1269" s="163"/>
      <c r="E1269" s="153"/>
      <c r="F1269" s="171"/>
      <c r="G1269" s="171"/>
      <c r="H1269" s="171"/>
      <c r="I1269" s="171"/>
      <c r="J1269" s="171"/>
      <c r="K1269" s="171"/>
      <c r="L1269" s="143"/>
      <c r="M1269" s="143"/>
      <c r="N1269" s="143"/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</row>
    <row r="1270" ht="15.75" customHeight="1">
      <c r="A1270" s="171"/>
      <c r="B1270" s="154"/>
      <c r="C1270" s="163"/>
      <c r="D1270" s="163"/>
      <c r="E1270" s="153"/>
      <c r="F1270" s="171"/>
      <c r="G1270" s="171"/>
      <c r="H1270" s="171"/>
      <c r="I1270" s="171"/>
      <c r="J1270" s="171"/>
      <c r="K1270" s="171"/>
      <c r="L1270" s="143"/>
      <c r="M1270" s="143"/>
      <c r="N1270" s="143"/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</row>
    <row r="1271" ht="15.75" customHeight="1">
      <c r="A1271" s="171"/>
      <c r="B1271" s="154"/>
      <c r="C1271" s="163"/>
      <c r="D1271" s="163"/>
      <c r="E1271" s="153"/>
      <c r="F1271" s="171"/>
      <c r="G1271" s="171"/>
      <c r="H1271" s="171"/>
      <c r="I1271" s="171"/>
      <c r="J1271" s="171"/>
      <c r="K1271" s="171"/>
      <c r="L1271" s="143"/>
      <c r="M1271" s="143"/>
      <c r="N1271" s="143"/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</row>
    <row r="1272" ht="15.75" customHeight="1">
      <c r="A1272" s="171"/>
      <c r="B1272" s="154"/>
      <c r="C1272" s="163"/>
      <c r="D1272" s="163"/>
      <c r="E1272" s="153"/>
      <c r="F1272" s="171"/>
      <c r="G1272" s="171"/>
      <c r="H1272" s="171"/>
      <c r="I1272" s="171"/>
      <c r="J1272" s="171"/>
      <c r="K1272" s="171"/>
      <c r="L1272" s="143"/>
      <c r="M1272" s="143"/>
      <c r="N1272" s="143"/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</row>
    <row r="1273" ht="15.75" customHeight="1">
      <c r="A1273" s="171"/>
      <c r="B1273" s="154"/>
      <c r="C1273" s="163"/>
      <c r="D1273" s="163"/>
      <c r="E1273" s="153"/>
      <c r="F1273" s="171"/>
      <c r="G1273" s="171"/>
      <c r="H1273" s="171"/>
      <c r="I1273" s="171"/>
      <c r="J1273" s="171"/>
      <c r="K1273" s="171"/>
      <c r="L1273" s="143"/>
      <c r="M1273" s="143"/>
      <c r="N1273" s="143"/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</row>
    <row r="1274" ht="15.75" customHeight="1">
      <c r="A1274" s="171"/>
      <c r="B1274" s="154"/>
      <c r="C1274" s="163"/>
      <c r="D1274" s="163"/>
      <c r="E1274" s="153"/>
      <c r="F1274" s="171"/>
      <c r="G1274" s="171"/>
      <c r="H1274" s="171"/>
      <c r="I1274" s="171"/>
      <c r="J1274" s="171"/>
      <c r="K1274" s="171"/>
      <c r="L1274" s="143"/>
      <c r="M1274" s="143"/>
      <c r="N1274" s="143"/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</row>
    <row r="1275" ht="15.75" customHeight="1">
      <c r="A1275" s="171"/>
      <c r="B1275" s="154"/>
      <c r="C1275" s="163"/>
      <c r="D1275" s="163"/>
      <c r="E1275" s="153"/>
      <c r="F1275" s="171"/>
      <c r="G1275" s="171"/>
      <c r="H1275" s="171"/>
      <c r="I1275" s="171"/>
      <c r="J1275" s="171"/>
      <c r="K1275" s="171"/>
      <c r="L1275" s="143"/>
      <c r="M1275" s="143"/>
      <c r="N1275" s="143"/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</row>
    <row r="1276" ht="15.75" customHeight="1">
      <c r="A1276" s="171"/>
      <c r="B1276" s="154"/>
      <c r="C1276" s="163"/>
      <c r="D1276" s="163"/>
      <c r="E1276" s="153"/>
      <c r="F1276" s="171"/>
      <c r="G1276" s="171"/>
      <c r="H1276" s="171"/>
      <c r="I1276" s="171"/>
      <c r="J1276" s="171"/>
      <c r="K1276" s="171"/>
      <c r="L1276" s="143"/>
      <c r="M1276" s="143"/>
      <c r="N1276" s="143"/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43"/>
      <c r="AH1276" s="143"/>
      <c r="AI1276" s="143"/>
      <c r="AJ1276" s="143"/>
      <c r="AK1276" s="143"/>
      <c r="AL1276" s="143"/>
      <c r="AM1276" s="143"/>
      <c r="AN1276" s="143"/>
      <c r="AO1276" s="143"/>
      <c r="AP1276" s="143"/>
      <c r="AQ1276" s="143"/>
      <c r="AR1276" s="143"/>
      <c r="AS1276" s="143"/>
      <c r="AT1276" s="143"/>
      <c r="AU1276" s="143"/>
    </row>
    <row r="1277" ht="15.75" customHeight="1">
      <c r="A1277" s="171"/>
      <c r="B1277" s="154"/>
      <c r="C1277" s="163"/>
      <c r="D1277" s="163"/>
      <c r="E1277" s="153"/>
      <c r="F1277" s="171"/>
      <c r="G1277" s="171"/>
      <c r="H1277" s="171"/>
      <c r="I1277" s="171"/>
      <c r="J1277" s="171"/>
      <c r="K1277" s="171"/>
      <c r="L1277" s="143"/>
      <c r="M1277" s="143"/>
      <c r="N1277" s="143"/>
      <c r="O1277" s="143"/>
      <c r="P1277" s="143"/>
      <c r="Q1277" s="143"/>
      <c r="R1277" s="143"/>
      <c r="S1277" s="143"/>
      <c r="T1277" s="143"/>
      <c r="U1277" s="143"/>
      <c r="V1277" s="143"/>
      <c r="W1277" s="143"/>
      <c r="X1277" s="143"/>
      <c r="Y1277" s="143"/>
      <c r="Z1277" s="143"/>
      <c r="AA1277" s="143"/>
      <c r="AB1277" s="143"/>
      <c r="AC1277" s="143"/>
      <c r="AD1277" s="143"/>
      <c r="AE1277" s="143"/>
      <c r="AF1277" s="143"/>
      <c r="AG1277" s="143"/>
      <c r="AH1277" s="143"/>
      <c r="AI1277" s="143"/>
      <c r="AJ1277" s="143"/>
      <c r="AK1277" s="143"/>
      <c r="AL1277" s="143"/>
      <c r="AM1277" s="143"/>
      <c r="AN1277" s="143"/>
      <c r="AO1277" s="143"/>
      <c r="AP1277" s="143"/>
      <c r="AQ1277" s="143"/>
      <c r="AR1277" s="143"/>
      <c r="AS1277" s="143"/>
      <c r="AT1277" s="143"/>
      <c r="AU1277" s="143"/>
    </row>
    <row r="1278" ht="15.75" customHeight="1">
      <c r="A1278" s="171"/>
      <c r="B1278" s="154"/>
      <c r="C1278" s="163"/>
      <c r="D1278" s="163"/>
      <c r="E1278" s="153"/>
      <c r="F1278" s="171"/>
      <c r="G1278" s="171"/>
      <c r="H1278" s="171"/>
      <c r="I1278" s="171"/>
      <c r="J1278" s="171"/>
      <c r="K1278" s="171"/>
      <c r="L1278" s="143"/>
      <c r="M1278" s="143"/>
      <c r="N1278" s="143"/>
      <c r="O1278" s="143"/>
      <c r="P1278" s="143"/>
      <c r="Q1278" s="143"/>
      <c r="R1278" s="143"/>
      <c r="S1278" s="143"/>
      <c r="T1278" s="143"/>
      <c r="U1278" s="143"/>
      <c r="V1278" s="143"/>
      <c r="W1278" s="143"/>
      <c r="X1278" s="143"/>
      <c r="Y1278" s="143"/>
      <c r="Z1278" s="143"/>
      <c r="AA1278" s="143"/>
      <c r="AB1278" s="143"/>
      <c r="AC1278" s="143"/>
      <c r="AD1278" s="143"/>
      <c r="AE1278" s="143"/>
      <c r="AF1278" s="143"/>
      <c r="AG1278" s="143"/>
      <c r="AH1278" s="143"/>
      <c r="AI1278" s="143"/>
      <c r="AJ1278" s="143"/>
      <c r="AK1278" s="143"/>
      <c r="AL1278" s="143"/>
      <c r="AM1278" s="143"/>
      <c r="AN1278" s="143"/>
      <c r="AO1278" s="143"/>
      <c r="AP1278" s="143"/>
      <c r="AQ1278" s="143"/>
      <c r="AR1278" s="143"/>
      <c r="AS1278" s="143"/>
      <c r="AT1278" s="143"/>
      <c r="AU1278" s="143"/>
    </row>
    <row r="1279" ht="15.75" customHeight="1">
      <c r="A1279" s="171"/>
      <c r="B1279" s="154"/>
      <c r="C1279" s="163"/>
      <c r="D1279" s="163"/>
      <c r="E1279" s="153"/>
      <c r="F1279" s="171"/>
      <c r="G1279" s="171"/>
      <c r="H1279" s="171"/>
      <c r="I1279" s="171"/>
      <c r="J1279" s="171"/>
      <c r="K1279" s="171"/>
      <c r="L1279" s="143"/>
      <c r="M1279" s="143"/>
      <c r="N1279" s="143"/>
      <c r="O1279" s="143"/>
      <c r="P1279" s="143"/>
      <c r="Q1279" s="143"/>
      <c r="R1279" s="143"/>
      <c r="S1279" s="143"/>
      <c r="T1279" s="143"/>
      <c r="U1279" s="143"/>
      <c r="V1279" s="143"/>
      <c r="W1279" s="143"/>
      <c r="X1279" s="143"/>
      <c r="Y1279" s="143"/>
      <c r="Z1279" s="143"/>
      <c r="AA1279" s="143"/>
      <c r="AB1279" s="143"/>
      <c r="AC1279" s="143"/>
      <c r="AD1279" s="143"/>
      <c r="AE1279" s="143"/>
      <c r="AF1279" s="143"/>
      <c r="AG1279" s="143"/>
      <c r="AH1279" s="143"/>
      <c r="AI1279" s="143"/>
      <c r="AJ1279" s="143"/>
      <c r="AK1279" s="143"/>
      <c r="AL1279" s="143"/>
      <c r="AM1279" s="143"/>
      <c r="AN1279" s="143"/>
      <c r="AO1279" s="143"/>
      <c r="AP1279" s="143"/>
      <c r="AQ1279" s="143"/>
      <c r="AR1279" s="143"/>
      <c r="AS1279" s="143"/>
      <c r="AT1279" s="143"/>
      <c r="AU1279" s="143"/>
    </row>
    <row r="1280" ht="15.75" customHeight="1">
      <c r="A1280" s="171"/>
      <c r="B1280" s="154"/>
      <c r="C1280" s="163"/>
      <c r="D1280" s="163"/>
      <c r="E1280" s="153"/>
      <c r="F1280" s="171"/>
      <c r="G1280" s="171"/>
      <c r="H1280" s="171"/>
      <c r="I1280" s="171"/>
      <c r="J1280" s="171"/>
      <c r="K1280" s="171"/>
      <c r="L1280" s="143"/>
      <c r="M1280" s="143"/>
      <c r="N1280" s="143"/>
      <c r="O1280" s="143"/>
      <c r="P1280" s="143"/>
      <c r="Q1280" s="143"/>
      <c r="R1280" s="143"/>
      <c r="S1280" s="143"/>
      <c r="T1280" s="143"/>
      <c r="U1280" s="143"/>
      <c r="V1280" s="143"/>
      <c r="W1280" s="143"/>
      <c r="X1280" s="143"/>
      <c r="Y1280" s="143"/>
      <c r="Z1280" s="143"/>
      <c r="AA1280" s="143"/>
      <c r="AB1280" s="143"/>
      <c r="AC1280" s="143"/>
      <c r="AD1280" s="143"/>
      <c r="AE1280" s="143"/>
      <c r="AF1280" s="143"/>
      <c r="AG1280" s="143"/>
      <c r="AH1280" s="143"/>
      <c r="AI1280" s="143"/>
      <c r="AJ1280" s="143"/>
      <c r="AK1280" s="143"/>
      <c r="AL1280" s="143"/>
      <c r="AM1280" s="143"/>
      <c r="AN1280" s="143"/>
      <c r="AO1280" s="143"/>
      <c r="AP1280" s="143"/>
      <c r="AQ1280" s="143"/>
      <c r="AR1280" s="143"/>
      <c r="AS1280" s="143"/>
      <c r="AT1280" s="143"/>
      <c r="AU1280" s="143"/>
    </row>
    <row r="1281" ht="15.75" customHeight="1">
      <c r="A1281" s="171"/>
      <c r="B1281" s="154"/>
      <c r="C1281" s="163"/>
      <c r="D1281" s="163"/>
      <c r="E1281" s="153"/>
      <c r="F1281" s="171"/>
      <c r="G1281" s="171"/>
      <c r="H1281" s="171"/>
      <c r="I1281" s="171"/>
      <c r="J1281" s="171"/>
      <c r="K1281" s="171"/>
      <c r="L1281" s="143"/>
      <c r="M1281" s="143"/>
      <c r="N1281" s="143"/>
      <c r="O1281" s="143"/>
      <c r="P1281" s="143"/>
      <c r="Q1281" s="143"/>
      <c r="R1281" s="143"/>
      <c r="S1281" s="143"/>
      <c r="T1281" s="143"/>
      <c r="U1281" s="143"/>
      <c r="V1281" s="143"/>
      <c r="W1281" s="143"/>
      <c r="X1281" s="143"/>
      <c r="Y1281" s="143"/>
      <c r="Z1281" s="143"/>
      <c r="AA1281" s="143"/>
      <c r="AB1281" s="143"/>
      <c r="AC1281" s="143"/>
      <c r="AD1281" s="143"/>
      <c r="AE1281" s="143"/>
      <c r="AF1281" s="143"/>
      <c r="AG1281" s="143"/>
      <c r="AH1281" s="143"/>
      <c r="AI1281" s="143"/>
      <c r="AJ1281" s="143"/>
      <c r="AK1281" s="143"/>
      <c r="AL1281" s="143"/>
      <c r="AM1281" s="143"/>
      <c r="AN1281" s="143"/>
      <c r="AO1281" s="143"/>
      <c r="AP1281" s="143"/>
      <c r="AQ1281" s="143"/>
      <c r="AR1281" s="143"/>
      <c r="AS1281" s="143"/>
      <c r="AT1281" s="143"/>
      <c r="AU1281" s="143"/>
    </row>
    <row r="1282" ht="15.75" customHeight="1">
      <c r="A1282" s="171"/>
      <c r="B1282" s="154"/>
      <c r="C1282" s="163"/>
      <c r="D1282" s="163"/>
      <c r="E1282" s="153"/>
      <c r="F1282" s="171"/>
      <c r="G1282" s="171"/>
      <c r="H1282" s="171"/>
      <c r="I1282" s="171"/>
      <c r="J1282" s="171"/>
      <c r="K1282" s="171"/>
      <c r="L1282" s="143"/>
      <c r="M1282" s="143"/>
      <c r="N1282" s="143"/>
      <c r="O1282" s="143"/>
      <c r="P1282" s="143"/>
      <c r="Q1282" s="143"/>
      <c r="R1282" s="143"/>
      <c r="S1282" s="143"/>
      <c r="T1282" s="143"/>
      <c r="U1282" s="143"/>
      <c r="V1282" s="143"/>
      <c r="W1282" s="143"/>
      <c r="X1282" s="143"/>
      <c r="Y1282" s="143"/>
      <c r="Z1282" s="143"/>
      <c r="AA1282" s="143"/>
      <c r="AB1282" s="143"/>
      <c r="AC1282" s="143"/>
      <c r="AD1282" s="143"/>
      <c r="AE1282" s="143"/>
      <c r="AF1282" s="143"/>
      <c r="AG1282" s="143"/>
      <c r="AH1282" s="143"/>
      <c r="AI1282" s="143"/>
      <c r="AJ1282" s="143"/>
      <c r="AK1282" s="143"/>
      <c r="AL1282" s="143"/>
      <c r="AM1282" s="143"/>
      <c r="AN1282" s="143"/>
      <c r="AO1282" s="143"/>
      <c r="AP1282" s="143"/>
      <c r="AQ1282" s="143"/>
      <c r="AR1282" s="143"/>
      <c r="AS1282" s="143"/>
      <c r="AT1282" s="143"/>
      <c r="AU1282" s="143"/>
    </row>
    <row r="1283" ht="15.75" customHeight="1">
      <c r="A1283" s="171"/>
      <c r="B1283" s="154"/>
      <c r="C1283" s="163"/>
      <c r="D1283" s="163"/>
      <c r="E1283" s="153"/>
      <c r="F1283" s="171"/>
      <c r="G1283" s="171"/>
      <c r="H1283" s="171"/>
      <c r="I1283" s="171"/>
      <c r="J1283" s="171"/>
      <c r="K1283" s="171"/>
      <c r="L1283" s="143"/>
      <c r="M1283" s="143"/>
      <c r="N1283" s="143"/>
      <c r="O1283" s="143"/>
      <c r="P1283" s="143"/>
      <c r="Q1283" s="143"/>
      <c r="R1283" s="143"/>
      <c r="S1283" s="143"/>
      <c r="T1283" s="143"/>
      <c r="U1283" s="143"/>
      <c r="V1283" s="143"/>
      <c r="W1283" s="143"/>
      <c r="X1283" s="143"/>
      <c r="Y1283" s="143"/>
      <c r="Z1283" s="143"/>
      <c r="AA1283" s="143"/>
      <c r="AB1283" s="143"/>
      <c r="AC1283" s="143"/>
      <c r="AD1283" s="143"/>
      <c r="AE1283" s="143"/>
      <c r="AF1283" s="143"/>
      <c r="AG1283" s="143"/>
      <c r="AH1283" s="143"/>
      <c r="AI1283" s="143"/>
      <c r="AJ1283" s="143"/>
      <c r="AK1283" s="143"/>
      <c r="AL1283" s="143"/>
      <c r="AM1283" s="143"/>
      <c r="AN1283" s="143"/>
      <c r="AO1283" s="143"/>
      <c r="AP1283" s="143"/>
      <c r="AQ1283" s="143"/>
      <c r="AR1283" s="143"/>
      <c r="AS1283" s="143"/>
      <c r="AT1283" s="143"/>
      <c r="AU1283" s="143"/>
    </row>
    <row r="1284" ht="15.75" customHeight="1">
      <c r="A1284" s="171"/>
      <c r="B1284" s="154"/>
      <c r="C1284" s="163"/>
      <c r="D1284" s="163"/>
      <c r="E1284" s="153"/>
      <c r="F1284" s="171"/>
      <c r="G1284" s="171"/>
      <c r="H1284" s="171"/>
      <c r="I1284" s="171"/>
      <c r="J1284" s="171"/>
      <c r="K1284" s="171"/>
      <c r="L1284" s="143"/>
      <c r="M1284" s="143"/>
      <c r="N1284" s="143"/>
      <c r="O1284" s="143"/>
      <c r="P1284" s="143"/>
      <c r="Q1284" s="143"/>
      <c r="R1284" s="143"/>
      <c r="S1284" s="143"/>
      <c r="T1284" s="143"/>
      <c r="U1284" s="143"/>
      <c r="V1284" s="143"/>
      <c r="W1284" s="143"/>
      <c r="X1284" s="143"/>
      <c r="Y1284" s="143"/>
      <c r="Z1284" s="143"/>
      <c r="AA1284" s="143"/>
      <c r="AB1284" s="143"/>
      <c r="AC1284" s="143"/>
      <c r="AD1284" s="143"/>
      <c r="AE1284" s="143"/>
      <c r="AF1284" s="143"/>
      <c r="AG1284" s="143"/>
      <c r="AH1284" s="143"/>
      <c r="AI1284" s="143"/>
      <c r="AJ1284" s="143"/>
      <c r="AK1284" s="143"/>
      <c r="AL1284" s="143"/>
      <c r="AM1284" s="143"/>
      <c r="AN1284" s="143"/>
      <c r="AO1284" s="143"/>
      <c r="AP1284" s="143"/>
      <c r="AQ1284" s="143"/>
      <c r="AR1284" s="143"/>
      <c r="AS1284" s="143"/>
      <c r="AT1284" s="143"/>
      <c r="AU1284" s="143"/>
    </row>
    <row r="1285" ht="15.75" customHeight="1">
      <c r="A1285" s="171"/>
      <c r="B1285" s="154"/>
      <c r="C1285" s="163"/>
      <c r="D1285" s="163"/>
      <c r="E1285" s="153"/>
      <c r="F1285" s="171"/>
      <c r="G1285" s="171"/>
      <c r="H1285" s="171"/>
      <c r="I1285" s="171"/>
      <c r="J1285" s="171"/>
      <c r="K1285" s="171"/>
      <c r="L1285" s="143"/>
      <c r="M1285" s="143"/>
      <c r="N1285" s="143"/>
      <c r="O1285" s="143"/>
      <c r="P1285" s="143"/>
      <c r="Q1285" s="143"/>
      <c r="R1285" s="143"/>
      <c r="S1285" s="143"/>
      <c r="T1285" s="143"/>
      <c r="U1285" s="143"/>
      <c r="V1285" s="143"/>
      <c r="W1285" s="143"/>
      <c r="X1285" s="143"/>
      <c r="Y1285" s="143"/>
      <c r="Z1285" s="143"/>
      <c r="AA1285" s="143"/>
      <c r="AB1285" s="143"/>
      <c r="AC1285" s="143"/>
      <c r="AD1285" s="143"/>
      <c r="AE1285" s="143"/>
      <c r="AF1285" s="143"/>
      <c r="AG1285" s="143"/>
      <c r="AH1285" s="143"/>
      <c r="AI1285" s="143"/>
      <c r="AJ1285" s="143"/>
      <c r="AK1285" s="143"/>
      <c r="AL1285" s="143"/>
      <c r="AM1285" s="143"/>
      <c r="AN1285" s="143"/>
      <c r="AO1285" s="143"/>
      <c r="AP1285" s="143"/>
      <c r="AQ1285" s="143"/>
      <c r="AR1285" s="143"/>
      <c r="AS1285" s="143"/>
      <c r="AT1285" s="143"/>
      <c r="AU1285" s="143"/>
    </row>
    <row r="1286" ht="15.75" customHeight="1">
      <c r="A1286" s="171"/>
      <c r="B1286" s="154"/>
      <c r="C1286" s="163"/>
      <c r="D1286" s="163"/>
      <c r="E1286" s="153"/>
      <c r="F1286" s="171"/>
      <c r="G1286" s="171"/>
      <c r="H1286" s="171"/>
      <c r="I1286" s="171"/>
      <c r="J1286" s="171"/>
      <c r="K1286" s="171"/>
      <c r="L1286" s="143"/>
      <c r="M1286" s="143"/>
      <c r="N1286" s="143"/>
      <c r="O1286" s="143"/>
      <c r="P1286" s="143"/>
      <c r="Q1286" s="143"/>
      <c r="R1286" s="143"/>
      <c r="S1286" s="143"/>
      <c r="T1286" s="143"/>
      <c r="U1286" s="143"/>
      <c r="V1286" s="143"/>
      <c r="W1286" s="143"/>
      <c r="X1286" s="143"/>
      <c r="Y1286" s="143"/>
      <c r="Z1286" s="143"/>
      <c r="AA1286" s="143"/>
      <c r="AB1286" s="143"/>
      <c r="AC1286" s="143"/>
      <c r="AD1286" s="143"/>
      <c r="AE1286" s="143"/>
      <c r="AF1286" s="143"/>
      <c r="AG1286" s="143"/>
      <c r="AH1286" s="143"/>
      <c r="AI1286" s="143"/>
      <c r="AJ1286" s="143"/>
      <c r="AK1286" s="143"/>
      <c r="AL1286" s="143"/>
      <c r="AM1286" s="143"/>
      <c r="AN1286" s="143"/>
      <c r="AO1286" s="143"/>
      <c r="AP1286" s="143"/>
      <c r="AQ1286" s="143"/>
      <c r="AR1286" s="143"/>
      <c r="AS1286" s="143"/>
      <c r="AT1286" s="143"/>
      <c r="AU1286" s="143"/>
    </row>
    <row r="1287" ht="15.75" customHeight="1">
      <c r="A1287" s="171"/>
      <c r="B1287" s="154"/>
      <c r="C1287" s="163"/>
      <c r="D1287" s="163"/>
      <c r="E1287" s="153"/>
      <c r="F1287" s="171"/>
      <c r="G1287" s="171"/>
      <c r="H1287" s="171"/>
      <c r="I1287" s="171"/>
      <c r="J1287" s="171"/>
      <c r="K1287" s="171"/>
      <c r="L1287" s="143"/>
      <c r="M1287" s="143"/>
      <c r="N1287" s="143"/>
      <c r="O1287" s="143"/>
      <c r="P1287" s="143"/>
      <c r="Q1287" s="143"/>
      <c r="R1287" s="143"/>
      <c r="S1287" s="143"/>
      <c r="T1287" s="143"/>
      <c r="U1287" s="143"/>
      <c r="V1287" s="143"/>
      <c r="W1287" s="143"/>
      <c r="X1287" s="143"/>
      <c r="Y1287" s="143"/>
      <c r="Z1287" s="143"/>
      <c r="AA1287" s="143"/>
      <c r="AB1287" s="143"/>
      <c r="AC1287" s="143"/>
      <c r="AD1287" s="143"/>
      <c r="AE1287" s="143"/>
      <c r="AF1287" s="143"/>
      <c r="AG1287" s="143"/>
      <c r="AH1287" s="143"/>
      <c r="AI1287" s="143"/>
      <c r="AJ1287" s="143"/>
      <c r="AK1287" s="143"/>
      <c r="AL1287" s="143"/>
      <c r="AM1287" s="143"/>
      <c r="AN1287" s="143"/>
      <c r="AO1287" s="143"/>
      <c r="AP1287" s="143"/>
      <c r="AQ1287" s="143"/>
      <c r="AR1287" s="143"/>
      <c r="AS1287" s="143"/>
      <c r="AT1287" s="143"/>
      <c r="AU1287" s="143"/>
    </row>
    <row r="1288" ht="15.75" customHeight="1">
      <c r="A1288" s="171"/>
      <c r="B1288" s="154"/>
      <c r="C1288" s="163"/>
      <c r="D1288" s="163"/>
      <c r="E1288" s="153"/>
      <c r="F1288" s="171"/>
      <c r="G1288" s="171"/>
      <c r="H1288" s="171"/>
      <c r="I1288" s="171"/>
      <c r="J1288" s="171"/>
      <c r="K1288" s="171"/>
      <c r="L1288" s="143"/>
      <c r="M1288" s="143"/>
      <c r="N1288" s="143"/>
      <c r="O1288" s="143"/>
      <c r="P1288" s="143"/>
      <c r="Q1288" s="143"/>
      <c r="R1288" s="143"/>
      <c r="S1288" s="143"/>
      <c r="T1288" s="143"/>
      <c r="U1288" s="143"/>
      <c r="V1288" s="143"/>
      <c r="W1288" s="143"/>
      <c r="X1288" s="143"/>
      <c r="Y1288" s="143"/>
      <c r="Z1288" s="143"/>
      <c r="AA1288" s="143"/>
      <c r="AB1288" s="143"/>
      <c r="AC1288" s="143"/>
      <c r="AD1288" s="143"/>
      <c r="AE1288" s="143"/>
      <c r="AF1288" s="143"/>
      <c r="AG1288" s="143"/>
      <c r="AH1288" s="143"/>
      <c r="AI1288" s="143"/>
      <c r="AJ1288" s="143"/>
      <c r="AK1288" s="143"/>
      <c r="AL1288" s="143"/>
      <c r="AM1288" s="143"/>
      <c r="AN1288" s="143"/>
      <c r="AO1288" s="143"/>
      <c r="AP1288" s="143"/>
      <c r="AQ1288" s="143"/>
      <c r="AR1288" s="143"/>
      <c r="AS1288" s="143"/>
      <c r="AT1288" s="143"/>
      <c r="AU1288" s="143"/>
    </row>
    <row r="1289" ht="15.75" customHeight="1">
      <c r="A1289" s="171"/>
      <c r="B1289" s="154"/>
      <c r="C1289" s="163"/>
      <c r="D1289" s="163"/>
      <c r="E1289" s="153"/>
      <c r="F1289" s="171"/>
      <c r="G1289" s="171"/>
      <c r="H1289" s="171"/>
      <c r="I1289" s="171"/>
      <c r="J1289" s="171"/>
      <c r="K1289" s="171"/>
      <c r="L1289" s="143"/>
      <c r="M1289" s="143"/>
      <c r="N1289" s="143"/>
      <c r="O1289" s="143"/>
      <c r="P1289" s="143"/>
      <c r="Q1289" s="143"/>
      <c r="R1289" s="143"/>
      <c r="S1289" s="143"/>
      <c r="T1289" s="143"/>
      <c r="U1289" s="143"/>
      <c r="V1289" s="143"/>
      <c r="W1289" s="143"/>
      <c r="X1289" s="143"/>
      <c r="Y1289" s="143"/>
      <c r="Z1289" s="143"/>
      <c r="AA1289" s="143"/>
      <c r="AB1289" s="143"/>
      <c r="AC1289" s="143"/>
      <c r="AD1289" s="143"/>
      <c r="AE1289" s="143"/>
      <c r="AF1289" s="143"/>
      <c r="AG1289" s="143"/>
      <c r="AH1289" s="143"/>
      <c r="AI1289" s="143"/>
      <c r="AJ1289" s="143"/>
      <c r="AK1289" s="143"/>
      <c r="AL1289" s="143"/>
      <c r="AM1289" s="143"/>
      <c r="AN1289" s="143"/>
      <c r="AO1289" s="143"/>
      <c r="AP1289" s="143"/>
      <c r="AQ1289" s="143"/>
      <c r="AR1289" s="143"/>
      <c r="AS1289" s="143"/>
      <c r="AT1289" s="143"/>
      <c r="AU1289" s="143"/>
    </row>
    <row r="1290" ht="15.75" customHeight="1">
      <c r="A1290" s="171"/>
      <c r="B1290" s="154"/>
      <c r="C1290" s="163"/>
      <c r="D1290" s="163"/>
      <c r="E1290" s="153"/>
      <c r="F1290" s="171"/>
      <c r="G1290" s="171"/>
      <c r="H1290" s="171"/>
      <c r="I1290" s="171"/>
      <c r="J1290" s="171"/>
      <c r="K1290" s="171"/>
      <c r="L1290" s="143"/>
      <c r="M1290" s="143"/>
      <c r="N1290" s="143"/>
      <c r="O1290" s="143"/>
      <c r="P1290" s="143"/>
      <c r="Q1290" s="143"/>
      <c r="R1290" s="143"/>
      <c r="S1290" s="143"/>
      <c r="T1290" s="143"/>
      <c r="U1290" s="143"/>
      <c r="V1290" s="143"/>
      <c r="W1290" s="143"/>
      <c r="X1290" s="143"/>
      <c r="Y1290" s="143"/>
      <c r="Z1290" s="143"/>
      <c r="AA1290" s="143"/>
      <c r="AB1290" s="143"/>
      <c r="AC1290" s="143"/>
      <c r="AD1290" s="143"/>
      <c r="AE1290" s="143"/>
      <c r="AF1290" s="143"/>
      <c r="AG1290" s="143"/>
      <c r="AH1290" s="143"/>
      <c r="AI1290" s="143"/>
      <c r="AJ1290" s="143"/>
      <c r="AK1290" s="143"/>
      <c r="AL1290" s="143"/>
      <c r="AM1290" s="143"/>
      <c r="AN1290" s="143"/>
      <c r="AO1290" s="143"/>
      <c r="AP1290" s="143"/>
      <c r="AQ1290" s="143"/>
      <c r="AR1290" s="143"/>
      <c r="AS1290" s="143"/>
      <c r="AT1290" s="143"/>
      <c r="AU1290" s="143"/>
    </row>
    <row r="1291" ht="15.75" customHeight="1">
      <c r="A1291" s="171"/>
      <c r="B1291" s="154"/>
      <c r="C1291" s="163"/>
      <c r="D1291" s="163"/>
      <c r="E1291" s="153"/>
      <c r="F1291" s="171"/>
      <c r="G1291" s="171"/>
      <c r="H1291" s="171"/>
      <c r="I1291" s="171"/>
      <c r="J1291" s="171"/>
      <c r="K1291" s="171"/>
      <c r="L1291" s="143"/>
      <c r="M1291" s="143"/>
      <c r="N1291" s="143"/>
      <c r="O1291" s="143"/>
      <c r="P1291" s="143"/>
      <c r="Q1291" s="143"/>
      <c r="R1291" s="143"/>
      <c r="S1291" s="143"/>
      <c r="T1291" s="143"/>
      <c r="U1291" s="143"/>
      <c r="V1291" s="143"/>
      <c r="W1291" s="143"/>
      <c r="X1291" s="143"/>
      <c r="Y1291" s="143"/>
      <c r="Z1291" s="143"/>
      <c r="AA1291" s="143"/>
      <c r="AB1291" s="143"/>
      <c r="AC1291" s="143"/>
      <c r="AD1291" s="143"/>
      <c r="AE1291" s="143"/>
      <c r="AF1291" s="143"/>
      <c r="AG1291" s="143"/>
      <c r="AH1291" s="143"/>
      <c r="AI1291" s="143"/>
      <c r="AJ1291" s="143"/>
      <c r="AK1291" s="143"/>
      <c r="AL1291" s="143"/>
      <c r="AM1291" s="143"/>
      <c r="AN1291" s="143"/>
      <c r="AO1291" s="143"/>
      <c r="AP1291" s="143"/>
      <c r="AQ1291" s="143"/>
      <c r="AR1291" s="143"/>
      <c r="AS1291" s="143"/>
      <c r="AT1291" s="143"/>
      <c r="AU1291" s="143"/>
    </row>
    <row r="1292" ht="15.75" customHeight="1">
      <c r="A1292" s="171"/>
      <c r="B1292" s="154"/>
      <c r="C1292" s="163"/>
      <c r="D1292" s="163"/>
      <c r="E1292" s="153"/>
      <c r="F1292" s="171"/>
      <c r="G1292" s="171"/>
      <c r="H1292" s="171"/>
      <c r="I1292" s="171"/>
      <c r="J1292" s="171"/>
      <c r="K1292" s="171"/>
      <c r="L1292" s="143"/>
      <c r="M1292" s="143"/>
      <c r="N1292" s="143"/>
      <c r="O1292" s="143"/>
      <c r="P1292" s="143"/>
      <c r="Q1292" s="143"/>
      <c r="R1292" s="143"/>
      <c r="S1292" s="143"/>
      <c r="T1292" s="143"/>
      <c r="U1292" s="143"/>
      <c r="V1292" s="143"/>
      <c r="W1292" s="143"/>
      <c r="X1292" s="143"/>
      <c r="Y1292" s="143"/>
      <c r="Z1292" s="143"/>
      <c r="AA1292" s="143"/>
      <c r="AB1292" s="143"/>
      <c r="AC1292" s="143"/>
      <c r="AD1292" s="143"/>
      <c r="AE1292" s="143"/>
      <c r="AF1292" s="143"/>
      <c r="AG1292" s="143"/>
      <c r="AH1292" s="143"/>
      <c r="AI1292" s="143"/>
      <c r="AJ1292" s="143"/>
      <c r="AK1292" s="143"/>
      <c r="AL1292" s="143"/>
      <c r="AM1292" s="143"/>
      <c r="AN1292" s="143"/>
      <c r="AO1292" s="143"/>
      <c r="AP1292" s="143"/>
      <c r="AQ1292" s="143"/>
      <c r="AR1292" s="143"/>
      <c r="AS1292" s="143"/>
      <c r="AT1292" s="143"/>
      <c r="AU1292" s="143"/>
    </row>
    <row r="1293" ht="15.75" customHeight="1">
      <c r="A1293" s="171"/>
      <c r="B1293" s="154"/>
      <c r="C1293" s="163"/>
      <c r="D1293" s="163"/>
      <c r="E1293" s="153"/>
      <c r="F1293" s="171"/>
      <c r="G1293" s="171"/>
      <c r="H1293" s="171"/>
      <c r="I1293" s="171"/>
      <c r="J1293" s="171"/>
      <c r="K1293" s="171"/>
      <c r="L1293" s="143"/>
      <c r="M1293" s="143"/>
      <c r="N1293" s="143"/>
      <c r="O1293" s="143"/>
      <c r="P1293" s="143"/>
      <c r="Q1293" s="143"/>
      <c r="R1293" s="143"/>
      <c r="S1293" s="143"/>
      <c r="T1293" s="143"/>
      <c r="U1293" s="143"/>
      <c r="V1293" s="143"/>
      <c r="W1293" s="143"/>
      <c r="X1293" s="143"/>
      <c r="Y1293" s="143"/>
      <c r="Z1293" s="143"/>
      <c r="AA1293" s="143"/>
      <c r="AB1293" s="143"/>
      <c r="AC1293" s="143"/>
      <c r="AD1293" s="143"/>
      <c r="AE1293" s="143"/>
      <c r="AF1293" s="143"/>
      <c r="AG1293" s="143"/>
      <c r="AH1293" s="143"/>
      <c r="AI1293" s="143"/>
      <c r="AJ1293" s="143"/>
      <c r="AK1293" s="143"/>
      <c r="AL1293" s="143"/>
      <c r="AM1293" s="143"/>
      <c r="AN1293" s="143"/>
      <c r="AO1293" s="143"/>
      <c r="AP1293" s="143"/>
      <c r="AQ1293" s="143"/>
      <c r="AR1293" s="143"/>
      <c r="AS1293" s="143"/>
      <c r="AT1293" s="143"/>
      <c r="AU1293" s="143"/>
    </row>
    <row r="1294" ht="15.75" customHeight="1">
      <c r="A1294" s="171"/>
      <c r="B1294" s="154"/>
      <c r="C1294" s="163"/>
      <c r="D1294" s="163"/>
      <c r="E1294" s="153"/>
      <c r="F1294" s="171"/>
      <c r="G1294" s="171"/>
      <c r="H1294" s="171"/>
      <c r="I1294" s="171"/>
      <c r="J1294" s="171"/>
      <c r="K1294" s="171"/>
      <c r="L1294" s="143"/>
      <c r="M1294" s="143"/>
      <c r="N1294" s="143"/>
      <c r="O1294" s="143"/>
      <c r="P1294" s="143"/>
      <c r="Q1294" s="143"/>
      <c r="R1294" s="143"/>
      <c r="S1294" s="143"/>
      <c r="T1294" s="143"/>
      <c r="U1294" s="143"/>
      <c r="V1294" s="143"/>
      <c r="W1294" s="143"/>
      <c r="X1294" s="143"/>
      <c r="Y1294" s="143"/>
      <c r="Z1294" s="143"/>
      <c r="AA1294" s="143"/>
      <c r="AB1294" s="143"/>
      <c r="AC1294" s="143"/>
      <c r="AD1294" s="143"/>
      <c r="AE1294" s="143"/>
      <c r="AF1294" s="143"/>
      <c r="AG1294" s="143"/>
      <c r="AH1294" s="143"/>
      <c r="AI1294" s="143"/>
      <c r="AJ1294" s="143"/>
      <c r="AK1294" s="143"/>
      <c r="AL1294" s="143"/>
      <c r="AM1294" s="143"/>
      <c r="AN1294" s="143"/>
      <c r="AO1294" s="143"/>
      <c r="AP1294" s="143"/>
      <c r="AQ1294" s="143"/>
      <c r="AR1294" s="143"/>
      <c r="AS1294" s="143"/>
      <c r="AT1294" s="143"/>
      <c r="AU1294" s="143"/>
    </row>
    <row r="1295" ht="15.75" customHeight="1">
      <c r="A1295" s="171"/>
      <c r="B1295" s="154"/>
      <c r="C1295" s="163"/>
      <c r="D1295" s="163"/>
      <c r="E1295" s="153"/>
      <c r="F1295" s="171"/>
      <c r="G1295" s="171"/>
      <c r="H1295" s="171"/>
      <c r="I1295" s="171"/>
      <c r="J1295" s="171"/>
      <c r="K1295" s="171"/>
      <c r="L1295" s="143"/>
      <c r="M1295" s="143"/>
      <c r="N1295" s="143"/>
      <c r="O1295" s="143"/>
      <c r="P1295" s="143"/>
      <c r="Q1295" s="143"/>
      <c r="R1295" s="143"/>
      <c r="S1295" s="143"/>
      <c r="T1295" s="143"/>
      <c r="U1295" s="143"/>
      <c r="V1295" s="143"/>
      <c r="W1295" s="143"/>
      <c r="X1295" s="143"/>
      <c r="Y1295" s="143"/>
      <c r="Z1295" s="143"/>
      <c r="AA1295" s="143"/>
      <c r="AB1295" s="143"/>
      <c r="AC1295" s="143"/>
      <c r="AD1295" s="143"/>
      <c r="AE1295" s="143"/>
      <c r="AF1295" s="143"/>
      <c r="AG1295" s="143"/>
      <c r="AH1295" s="143"/>
      <c r="AI1295" s="143"/>
      <c r="AJ1295" s="143"/>
      <c r="AK1295" s="143"/>
      <c r="AL1295" s="143"/>
      <c r="AM1295" s="143"/>
      <c r="AN1295" s="143"/>
      <c r="AO1295" s="143"/>
      <c r="AP1295" s="143"/>
      <c r="AQ1295" s="143"/>
      <c r="AR1295" s="143"/>
      <c r="AS1295" s="143"/>
      <c r="AT1295" s="143"/>
      <c r="AU1295" s="143"/>
    </row>
    <row r="1296" ht="15.75" customHeight="1">
      <c r="A1296" s="171"/>
      <c r="B1296" s="154"/>
      <c r="C1296" s="163"/>
      <c r="D1296" s="163"/>
      <c r="E1296" s="153"/>
      <c r="F1296" s="171"/>
      <c r="G1296" s="171"/>
      <c r="H1296" s="171"/>
      <c r="I1296" s="171"/>
      <c r="J1296" s="171"/>
      <c r="K1296" s="171"/>
      <c r="L1296" s="143"/>
      <c r="M1296" s="143"/>
      <c r="N1296" s="143"/>
      <c r="O1296" s="143"/>
      <c r="P1296" s="143"/>
      <c r="Q1296" s="143"/>
      <c r="R1296" s="143"/>
      <c r="S1296" s="143"/>
      <c r="T1296" s="143"/>
      <c r="U1296" s="143"/>
      <c r="V1296" s="143"/>
      <c r="W1296" s="143"/>
      <c r="X1296" s="143"/>
      <c r="Y1296" s="143"/>
      <c r="Z1296" s="143"/>
      <c r="AA1296" s="143"/>
      <c r="AB1296" s="143"/>
      <c r="AC1296" s="143"/>
      <c r="AD1296" s="143"/>
      <c r="AE1296" s="143"/>
      <c r="AF1296" s="143"/>
      <c r="AG1296" s="143"/>
      <c r="AH1296" s="143"/>
      <c r="AI1296" s="143"/>
      <c r="AJ1296" s="143"/>
      <c r="AK1296" s="143"/>
      <c r="AL1296" s="143"/>
      <c r="AM1296" s="143"/>
      <c r="AN1296" s="143"/>
      <c r="AO1296" s="143"/>
      <c r="AP1296" s="143"/>
      <c r="AQ1296" s="143"/>
      <c r="AR1296" s="143"/>
      <c r="AS1296" s="143"/>
      <c r="AT1296" s="143"/>
      <c r="AU1296" s="143"/>
    </row>
    <row r="1297" ht="15.75" customHeight="1">
      <c r="A1297" s="171"/>
      <c r="B1297" s="154"/>
      <c r="C1297" s="163"/>
      <c r="D1297" s="163"/>
      <c r="E1297" s="153"/>
      <c r="F1297" s="171"/>
      <c r="G1297" s="171"/>
      <c r="H1297" s="171"/>
      <c r="I1297" s="171"/>
      <c r="J1297" s="171"/>
      <c r="K1297" s="171"/>
      <c r="L1297" s="143"/>
      <c r="M1297" s="143"/>
      <c r="N1297" s="143"/>
      <c r="O1297" s="143"/>
      <c r="P1297" s="143"/>
      <c r="Q1297" s="143"/>
      <c r="R1297" s="143"/>
      <c r="S1297" s="143"/>
      <c r="T1297" s="143"/>
      <c r="U1297" s="143"/>
      <c r="V1297" s="143"/>
      <c r="W1297" s="143"/>
      <c r="X1297" s="143"/>
      <c r="Y1297" s="143"/>
      <c r="Z1297" s="143"/>
      <c r="AA1297" s="143"/>
      <c r="AB1297" s="143"/>
      <c r="AC1297" s="143"/>
      <c r="AD1297" s="143"/>
      <c r="AE1297" s="143"/>
      <c r="AF1297" s="143"/>
      <c r="AG1297" s="143"/>
      <c r="AH1297" s="143"/>
      <c r="AI1297" s="143"/>
      <c r="AJ1297" s="143"/>
      <c r="AK1297" s="143"/>
      <c r="AL1297" s="143"/>
      <c r="AM1297" s="143"/>
      <c r="AN1297" s="143"/>
      <c r="AO1297" s="143"/>
      <c r="AP1297" s="143"/>
      <c r="AQ1297" s="143"/>
      <c r="AR1297" s="143"/>
      <c r="AS1297" s="143"/>
      <c r="AT1297" s="143"/>
      <c r="AU1297" s="143"/>
    </row>
    <row r="1298" ht="15.75" customHeight="1">
      <c r="A1298" s="171"/>
      <c r="B1298" s="154"/>
      <c r="C1298" s="163"/>
      <c r="D1298" s="163"/>
      <c r="E1298" s="153"/>
      <c r="F1298" s="171"/>
      <c r="G1298" s="171"/>
      <c r="H1298" s="171"/>
      <c r="I1298" s="171"/>
      <c r="J1298" s="171"/>
      <c r="K1298" s="171"/>
      <c r="L1298" s="143"/>
      <c r="M1298" s="143"/>
      <c r="N1298" s="143"/>
      <c r="O1298" s="143"/>
      <c r="P1298" s="143"/>
      <c r="Q1298" s="143"/>
      <c r="R1298" s="143"/>
      <c r="S1298" s="143"/>
      <c r="T1298" s="143"/>
      <c r="U1298" s="143"/>
      <c r="V1298" s="143"/>
      <c r="W1298" s="143"/>
      <c r="X1298" s="143"/>
      <c r="Y1298" s="143"/>
      <c r="Z1298" s="143"/>
      <c r="AA1298" s="143"/>
      <c r="AB1298" s="143"/>
      <c r="AC1298" s="143"/>
      <c r="AD1298" s="143"/>
      <c r="AE1298" s="143"/>
      <c r="AF1298" s="143"/>
      <c r="AG1298" s="143"/>
      <c r="AH1298" s="143"/>
      <c r="AI1298" s="143"/>
      <c r="AJ1298" s="143"/>
      <c r="AK1298" s="143"/>
      <c r="AL1298" s="143"/>
      <c r="AM1298" s="143"/>
      <c r="AN1298" s="143"/>
      <c r="AO1298" s="143"/>
      <c r="AP1298" s="143"/>
      <c r="AQ1298" s="143"/>
      <c r="AR1298" s="143"/>
      <c r="AS1298" s="143"/>
      <c r="AT1298" s="143"/>
      <c r="AU1298" s="143"/>
    </row>
    <row r="1299" ht="15.75" customHeight="1">
      <c r="A1299" s="171"/>
      <c r="B1299" s="154"/>
      <c r="C1299" s="163"/>
      <c r="D1299" s="163"/>
      <c r="E1299" s="153"/>
      <c r="F1299" s="171"/>
      <c r="G1299" s="171"/>
      <c r="H1299" s="171"/>
      <c r="I1299" s="171"/>
      <c r="J1299" s="171"/>
      <c r="K1299" s="171"/>
      <c r="L1299" s="143"/>
      <c r="M1299" s="143"/>
      <c r="N1299" s="143"/>
      <c r="O1299" s="143"/>
      <c r="P1299" s="143"/>
      <c r="Q1299" s="143"/>
      <c r="R1299" s="143"/>
      <c r="S1299" s="143"/>
      <c r="T1299" s="143"/>
      <c r="U1299" s="143"/>
      <c r="V1299" s="143"/>
      <c r="W1299" s="143"/>
      <c r="X1299" s="143"/>
      <c r="Y1299" s="143"/>
      <c r="Z1299" s="143"/>
      <c r="AA1299" s="143"/>
      <c r="AB1299" s="143"/>
      <c r="AC1299" s="143"/>
      <c r="AD1299" s="143"/>
      <c r="AE1299" s="143"/>
      <c r="AF1299" s="143"/>
      <c r="AG1299" s="143"/>
      <c r="AH1299" s="143"/>
      <c r="AI1299" s="143"/>
      <c r="AJ1299" s="143"/>
      <c r="AK1299" s="143"/>
      <c r="AL1299" s="143"/>
      <c r="AM1299" s="143"/>
      <c r="AN1299" s="143"/>
      <c r="AO1299" s="143"/>
      <c r="AP1299" s="143"/>
      <c r="AQ1299" s="143"/>
      <c r="AR1299" s="143"/>
      <c r="AS1299" s="143"/>
      <c r="AT1299" s="143"/>
      <c r="AU1299" s="143"/>
    </row>
    <row r="1300" ht="15.75" customHeight="1">
      <c r="A1300" s="171"/>
      <c r="B1300" s="154"/>
      <c r="C1300" s="163"/>
      <c r="D1300" s="163"/>
      <c r="E1300" s="153"/>
      <c r="F1300" s="171"/>
      <c r="G1300" s="171"/>
      <c r="H1300" s="171"/>
      <c r="I1300" s="171"/>
      <c r="J1300" s="171"/>
      <c r="K1300" s="171"/>
      <c r="L1300" s="143"/>
      <c r="M1300" s="143"/>
      <c r="N1300" s="143"/>
      <c r="O1300" s="143"/>
      <c r="P1300" s="143"/>
      <c r="Q1300" s="143"/>
      <c r="R1300" s="143"/>
      <c r="S1300" s="143"/>
      <c r="T1300" s="143"/>
      <c r="U1300" s="143"/>
      <c r="V1300" s="143"/>
      <c r="W1300" s="143"/>
      <c r="X1300" s="143"/>
      <c r="Y1300" s="143"/>
      <c r="Z1300" s="143"/>
      <c r="AA1300" s="143"/>
      <c r="AB1300" s="143"/>
      <c r="AC1300" s="143"/>
      <c r="AD1300" s="143"/>
      <c r="AE1300" s="143"/>
      <c r="AF1300" s="143"/>
      <c r="AG1300" s="143"/>
      <c r="AH1300" s="143"/>
      <c r="AI1300" s="143"/>
      <c r="AJ1300" s="143"/>
      <c r="AK1300" s="143"/>
      <c r="AL1300" s="143"/>
      <c r="AM1300" s="143"/>
      <c r="AN1300" s="143"/>
      <c r="AO1300" s="143"/>
      <c r="AP1300" s="143"/>
      <c r="AQ1300" s="143"/>
      <c r="AR1300" s="143"/>
      <c r="AS1300" s="143"/>
      <c r="AT1300" s="143"/>
      <c r="AU1300" s="143"/>
    </row>
  </sheetData>
  <customSheetViews>
    <customSheetView guid="{36F7053D-78EE-4121-A067-733F324DC05C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